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5" windowWidth="24240" windowHeight="11820" tabRatio="959" activeTab="2"/>
  </bookViews>
  <sheets>
    <sheet name="Formati 1 Misioni" sheetId="5" r:id="rId1"/>
    <sheet name="Foramti 2.1 01110." sheetId="14" r:id="rId2"/>
    <sheet name="Formati 2.1 Garda" sheetId="19" r:id="rId3"/>
    <sheet name="F.1 Misioni Polici" sheetId="29" r:id="rId4"/>
    <sheet name="F.2.1Policia" sheetId="31" r:id="rId5"/>
    <sheet name="Formati 2.1 Prefektura" sheetId="25" r:id="rId6"/>
    <sheet name="Formati 2.1Gjendja Civile"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tab11">#REF!</definedName>
    <definedName name="____tab12">#REF!</definedName>
    <definedName name="____tab14">#REF!</definedName>
    <definedName name="____tab15">#REF!</definedName>
    <definedName name="____tab9">[1]Assumptions!#REF!</definedName>
    <definedName name="___COL1">[2]SimInp1:ModDef!$A$1:$V$130</definedName>
    <definedName name="___END94">'[3]End-94'!$D$102:$AS$189</definedName>
    <definedName name="___MCV1">[4]Main!$E$64:$AH$64</definedName>
    <definedName name="___SUM2">[3]BoP!$G$174:$AR$216</definedName>
    <definedName name="___tab06">#REF!</definedName>
    <definedName name="___tab07">#REF!</definedName>
    <definedName name="___tab1">#REF!</definedName>
    <definedName name="___tab10">#REF!</definedName>
    <definedName name="___tab11">#REF!</definedName>
    <definedName name="___tab12">#REF!</definedName>
    <definedName name="___tab13">#REF!</definedName>
    <definedName name="___tab14">#REF!</definedName>
    <definedName name="___tab15">#REF!</definedName>
    <definedName name="___tab16">#REF!</definedName>
    <definedName name="___tab17">#REF!</definedName>
    <definedName name="___tab18">#REF!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5">#REF!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4">#REF!</definedName>
    <definedName name="___tab5">#REF!</definedName>
    <definedName name="___tab6">#REF!</definedName>
    <definedName name="___tab7">#REF!</definedName>
    <definedName name="___tab8">#REF!</definedName>
    <definedName name="___tab9">[1]Assumptions!#REF!</definedName>
    <definedName name="___TB1">[5]SummaryCG!$A$4:$CL$77</definedName>
    <definedName name="___TB2">[5]CGRev!$A$4:$CL$43</definedName>
    <definedName name="___TB3">[5]CGExp!$A$4:$CL$86</definedName>
    <definedName name="___TB4">[5]CGExternal!$B$4:$CL$55</definedName>
    <definedName name="___TB5">[5]CGAuthMeth!$B$4:$CL$55</definedName>
    <definedName name="___TB6">[5]CGAuthMeth!$B$64:$CL$131</definedName>
    <definedName name="___TB7">[5]CGFin_Monthly!$B$4:$AC$73</definedName>
    <definedName name="___TB8">[5]CGFin_Monthly!$B$174:$AC$234</definedName>
    <definedName name="___WB1">[3]WB!$D$13:$AF$264</definedName>
    <definedName name="___WB2">[3]WB!$AG$13:$AQ$264</definedName>
    <definedName name="__123Graph_A" hidden="1">'[6]DAILY from archive'!#REF!</definedName>
    <definedName name="__123Graph_AADVANCE" hidden="1">#REF!</definedName>
    <definedName name="__123Graph_ACUMCHANGE" hidden="1">'[7]DAILY from archive'!#REF!</definedName>
    <definedName name="__123Graph_ADAILYEXR" hidden="1">'[7]DAILY from archive'!$J$177:$J$332</definedName>
    <definedName name="__123Graph_ADAILYRATE" hidden="1">'[7]DAILY from archive'!#REF!</definedName>
    <definedName name="__123Graph_AGRAPH1" hidden="1">[8]M!#REF!</definedName>
    <definedName name="__123Graph_AGRAPH2" hidden="1">[8]M!#REF!</definedName>
    <definedName name="__123Graph_AGRAPH3" hidden="1">[8]M!#REF!</definedName>
    <definedName name="__123Graph_AIBRD_LEND" hidden="1">[9]WB!$Q$13:$AK$13</definedName>
    <definedName name="__123Graph_APIPELINE" hidden="1">[9]BoP!$U$359:$AQ$359</definedName>
    <definedName name="__123Graph_AREER" hidden="1">[9]ER!#REF!</definedName>
    <definedName name="__123Graph_ARESERVES" hidden="1">[10]NFA!$AX$73:$BZ$73</definedName>
    <definedName name="__123Graph_B" hidden="1">[11]revagtrim!#REF!</definedName>
    <definedName name="__123Graph_BCUMCHANGE" hidden="1">'[7]DAILY from archive'!#REF!</definedName>
    <definedName name="__123Graph_BDAILYEXR" hidden="1">'[7]DAILY from archive'!#REF!</definedName>
    <definedName name="__123Graph_BDAILYRATE" hidden="1">'[7]DAILY from archive'!#REF!</definedName>
    <definedName name="__123Graph_BIBRD_LEND" hidden="1">[9]WB!$Q$61:$AK$61</definedName>
    <definedName name="__123Graph_BPIPELINE" hidden="1">[9]BoP!$U$358:$AQ$358</definedName>
    <definedName name="__123Graph_BREER" hidden="1">[9]ER!#REF!</definedName>
    <definedName name="__123Graph_BRESERVES" hidden="1">[10]NFA!$AX$74:$BZ$74</definedName>
    <definedName name="__123Graph_C" hidden="1">[11]revagtrim!#REF!</definedName>
    <definedName name="__123Graph_CDAILYEXR" hidden="1">'[7]DAILY from archive'!#REF!</definedName>
    <definedName name="__123Graph_CDAILYRATE" hidden="1">'[7]DAILY from archive'!#REF!</definedName>
    <definedName name="__123Graph_CREER" hidden="1">[9]ER!#REF!</definedName>
    <definedName name="__123Graph_D" hidden="1">[12]SEI!#REF!</definedName>
    <definedName name="__123Graph_DDAILYEXR" hidden="1">'[7]DAILY from archive'!#REF!</definedName>
    <definedName name="__123Graph_DDAILYRATE" hidden="1">'[7]DAILY from archive'!#REF!</definedName>
    <definedName name="__123Graph_E" hidden="1">[12]SEI!#REF!</definedName>
    <definedName name="__123Graph_EDAILYEXR" hidden="1">'[7]DAILY from archive'!#REF!</definedName>
    <definedName name="__123Graph_F" hidden="1">[12]SEI!#REF!</definedName>
    <definedName name="__123Graph_FDAILYEXR" hidden="1">'[7]DAILY from archive'!$AA$18:$AA$332</definedName>
    <definedName name="__123Graph_X" hidden="1">'[13]SUMMARY TABLE'!$C$5:$S$5</definedName>
    <definedName name="__123Graph_XCUMCHANGE" hidden="1">'[7]DAILY from archive'!#REF!</definedName>
    <definedName name="__123Graph_XDAILYEXR" hidden="1">'[7]DAILY from archive'!$D$177:$D$332</definedName>
    <definedName name="__123Graph_XDAILYRATE" hidden="1">'[7]DAILY from archive'!$D$177:$D$332</definedName>
    <definedName name="__123Graph_XIBRD_LEND" hidden="1">[9]WB!$Q$9:$AK$9</definedName>
    <definedName name="__COL1">[2]SimInp1:ModDef!$A$1:$V$130</definedName>
    <definedName name="__END94">'[3]End-94'!$D$102:$AS$189</definedName>
    <definedName name="__MCV1">[4]Main!$E$64:$AH$64</definedName>
    <definedName name="__SUM2">[3]BoP!$G$174:$AR$216</definedName>
    <definedName name="__tab06">#REF!</definedName>
    <definedName name="__tab07">#REF!</definedName>
    <definedName name="__tab1">#REF!</definedName>
    <definedName name="__tab10">#REF!</definedName>
    <definedName name="__tab11">#REF!</definedName>
    <definedName name="__tab12">#REF!</definedName>
    <definedName name="__tab13">#REF!</definedName>
    <definedName name="__tab14">#REF!</definedName>
    <definedName name="__tab15">#REF!</definedName>
    <definedName name="__tab16">#REF!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4">#REF!</definedName>
    <definedName name="__tab5">#REF!</definedName>
    <definedName name="__tab6">#REF!</definedName>
    <definedName name="__tab7">#REF!</definedName>
    <definedName name="__tab8">#REF!</definedName>
    <definedName name="__tab9">[1]Assumptions!#REF!</definedName>
    <definedName name="__TB1">[5]SummaryCG!$A$4:$CL$77</definedName>
    <definedName name="__TB2">[5]CGRev!$A$4:$CL$43</definedName>
    <definedName name="__TB3">[5]CGExp!$A$4:$CL$86</definedName>
    <definedName name="__TB4">[5]CGExternal!$B$4:$CL$55</definedName>
    <definedName name="__TB5">[5]CGAuthMeth!$B$4:$CL$55</definedName>
    <definedName name="__TB6">[5]CGAuthMeth!$B$64:$CL$131</definedName>
    <definedName name="__TB7">[5]CGFin_Monthly!$B$4:$AC$73</definedName>
    <definedName name="__TB8">[5]CGFin_Monthly!$B$174:$AC$234</definedName>
    <definedName name="__WB1">[3]WB!$D$13:$AF$264</definedName>
    <definedName name="__WB2">[3]WB!$AG$13:$AQ$264</definedName>
    <definedName name="_1_1_2012">#REF!</definedName>
    <definedName name="_10__123Graph_BIBA_IBRD" hidden="1">[9]WB!#REF!</definedName>
    <definedName name="_11__123Graph_BWB_ADJ_PRJ" hidden="1">[9]WB!$Q$257:$AK$257</definedName>
    <definedName name="_2Macros_Import_.qbop">[14]!'[Macros Import].qbop'</definedName>
    <definedName name="_4__123Graph_ACPI_ER_LOG" hidden="1">[9]ER!#REF!</definedName>
    <definedName name="_5__123Graph_AIBA_IBRD" hidden="1">[9]WB!$Q$62:$AK$62</definedName>
    <definedName name="_6__123Graph_AWB_ADJ_PRJ" hidden="1">[9]WB!$Q$255:$AK$255</definedName>
    <definedName name="_8__123Graph_BCPI_ER_LOG" hidden="1">[9]ER!#REF!</definedName>
    <definedName name="_COL1">[2]SimInp1:ModDef!$A$1:$V$130</definedName>
    <definedName name="_END94">'[3]End-94'!$D$102:$AS$189</definedName>
    <definedName name="_Fill" hidden="1">#REF!</definedName>
    <definedName name="_Filler" hidden="1">[15]A!$A$43:$A$598</definedName>
    <definedName name="_xlnm._FilterDatabase" localSheetId="4" hidden="1">F.2.1Policia!$C$4:$C$420</definedName>
    <definedName name="_xlnm._FilterDatabase" localSheetId="1" hidden="1">'Foramti 2.1 01110.'!$C$1:$C$696</definedName>
    <definedName name="_xlnm._FilterDatabase" localSheetId="2" hidden="1">'Formati 2.1 Garda'!$C$1:$C$356</definedName>
    <definedName name="_Key2" hidden="1">[16]Contents!#REF!</definedName>
    <definedName name="_MCV1">[4]Main!$E$64:$AH$64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[3]BoP!$G$174:$AR$216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[1]Assumptions!#REF!</definedName>
    <definedName name="_TB1">[5]SummaryCG!$A$4:$CL$77</definedName>
    <definedName name="_TB2">[5]CGRev!$A$4:$CL$43</definedName>
    <definedName name="_TB3">[5]CGExp!$A$4:$CL$86</definedName>
    <definedName name="_TB4">[5]CGExternal!$B$4:$CL$55</definedName>
    <definedName name="_TB5">[5]CGAuthMeth!$B$4:$CL$55</definedName>
    <definedName name="_TB6">[5]CGAuthMeth!$B$64:$CL$131</definedName>
    <definedName name="_TB7">[5]CGFin_Monthly!$B$4:$AC$73</definedName>
    <definedName name="_TB8">[5]CGFin_Monthly!$B$174:$AC$234</definedName>
    <definedName name="_WB1">[3]WB!$D$13:$AF$264</definedName>
    <definedName name="_WB2">[3]WB!$AG$13:$AQ$264</definedName>
    <definedName name="a">[17]Debt!$T$2</definedName>
    <definedName name="ACTIVATE">#REF!</definedName>
    <definedName name="AID">#REF!</definedName>
    <definedName name="AlPr_TB_1">#REF!</definedName>
    <definedName name="AlPr_TB_1b">#REF!</definedName>
    <definedName name="ALTBCA">[4]QQ!$E$11:$AH$11</definedName>
    <definedName name="ALTNGDP_R">[4]Q4!$E$53:$AH$53</definedName>
    <definedName name="ALTPCPI">[4]Q6!$E$27:$AH$27</definedName>
    <definedName name="ams" localSheetId="2" hidden="1">{"Main Economic Indicators",#N/A,FALSE,"C"}</definedName>
    <definedName name="ams" hidden="1">{"Main Economic Indicators",#N/A,FALSE,"C"}</definedName>
    <definedName name="amstwo" localSheetId="2"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[4]QQ!$E$9:$AH$9</definedName>
    <definedName name="BCA_GDP">[4]QQ!$E$10:$AH$10</definedName>
    <definedName name="BCA_NGDP">#REF!</definedName>
    <definedName name="BE">[4]Q6!$E$137:$AH$137</definedName>
    <definedName name="BEA">[4]QQ!$E$140:$AH$140</definedName>
    <definedName name="BEC">#REF!</definedName>
    <definedName name="BED">#REF!</definedName>
    <definedName name="BED_6">#REF!</definedName>
    <definedName name="BEO">[4]Q6!$E$142:$AH$142</definedName>
    <definedName name="BER">[4]QQ!$E$141:$AH$141</definedName>
    <definedName name="BESD">[4]Q7!$E$42:$AH$42</definedName>
    <definedName name="BF">[4]QQ!$E$55:$AH$55</definedName>
    <definedName name="BFD">[4]QQ!$E$58:$AH$58</definedName>
    <definedName name="BFDA">[4]Q6!$E$60:$AH$60</definedName>
    <definedName name="BFDI">[4]Q6!$E$63:$AH$63</definedName>
    <definedName name="BFDIL">[4]QQ!$E$65:$AH$65</definedName>
    <definedName name="BFL_D">[4]DA!$E$49:$AH$49</definedName>
    <definedName name="BFO">[4]QQ!$E$90:$AH$90</definedName>
    <definedName name="BFOA">[4]Q6!$E$98:$AH$98</definedName>
    <definedName name="BFOAG">[4]QQ!$E$100:$AH$100</definedName>
    <definedName name="BFOAP">[4]Q6!$E$101:$AH$101</definedName>
    <definedName name="BFOG">[4]Q6!$E$93:$AH$93</definedName>
    <definedName name="BFOL">[4]QQ!$E$104:$AH$104</definedName>
    <definedName name="BFOL_B">[4]QQ!$E$118:$AH$118</definedName>
    <definedName name="BFOL_G">[4]QQ!$E$113:$AH$113</definedName>
    <definedName name="BFOL_L">#REF!</definedName>
    <definedName name="BFOL_O">[4]Q6!$E$120:$AH$120</definedName>
    <definedName name="BFOL_S">#REF!</definedName>
    <definedName name="BFOLB">#REF!</definedName>
    <definedName name="BFOLG">[4]Q6!$E$107:$AH$107</definedName>
    <definedName name="BFOLG_L">#REF!</definedName>
    <definedName name="BFOLP">[4]Q6!$E$109:$AH$109</definedName>
    <definedName name="BFOP">[4]Q6!$E$95:$AH$95</definedName>
    <definedName name="BFP">[4]QQ!$E$68:$AH$68</definedName>
    <definedName name="BFPA">[4]Q6!$E$75:$AH$75</definedName>
    <definedName name="BFPAG">[4]QQ!$E$77:$AH$77</definedName>
    <definedName name="BFPG">[4]Q6!$E$72:$AH$72</definedName>
    <definedName name="BFPL">[4]Q6!$E$78:$AH$78</definedName>
    <definedName name="BFPLBN">#REF!</definedName>
    <definedName name="BFPLD">[4]QQ!$E$83:$AH$83</definedName>
    <definedName name="BFPLD_G">#REF!</definedName>
    <definedName name="BFPLDG">[4]Q6!$E$88:$AH$88</definedName>
    <definedName name="BFPLDP">[4]Q6!$E$86:$AH$86</definedName>
    <definedName name="BFPLE">[4]Q6!$E$81:$AH$81</definedName>
    <definedName name="BFPLE_G">#REF!</definedName>
    <definedName name="BFPLMM">#REF!</definedName>
    <definedName name="BFPP">[4]Q6!$E$70:$AH$70</definedName>
    <definedName name="BFRA">[4]QQ!$E$123:$AH$123</definedName>
    <definedName name="BFUND">[4]Q6!$E$115:$AH$115</definedName>
    <definedName name="BGS">[4]Q6!$E$13:$AH$13</definedName>
    <definedName name="BI">[4]Q6!$E$32:$AH$32</definedName>
    <definedName name="BIC">[4]Q6!$E$35:$AH$35</definedName>
    <definedName name="BID">[4]Q6!$E$38:$AH$38</definedName>
    <definedName name="BIL">[19]Work!$B$26:$AG$97</definedName>
    <definedName name="BIP">#REF!</definedName>
    <definedName name="BK">[4]Q6!$E$48:$AH$48</definedName>
    <definedName name="BKF">[4]QQ!$E$51:$AH$51</definedName>
    <definedName name="BKF_6">[4]Q6!$E$139:$AH$139</definedName>
    <definedName name="BKFA">#REF!</definedName>
    <definedName name="BKO">[4]Q6!$E$52:$AH$52</definedName>
    <definedName name="BM">[4]Q6!$E$24:$AH$24</definedName>
    <definedName name="BMG">[4]Q6!$E$27:$AH$27</definedName>
    <definedName name="BMII">[4]QQ!$E$40:$AH$40</definedName>
    <definedName name="BMII_7">[4]Q7!$E$40:$AH$40</definedName>
    <definedName name="BMS">[4]Q6!$E$29:$AH$29</definedName>
    <definedName name="BOP">[4]Q6!$E$130:$AH$130</definedName>
    <definedName name="BOP_GDP">[4]Q6!$E$131:$AH$131</definedName>
    <definedName name="BRASS">[4]QQ!$E$150:$AH$150</definedName>
    <definedName name="BRASS_6">[4]Q6!$E$126:$AH$126</definedName>
    <definedName name="BRO">#REF!</definedName>
    <definedName name="BTR">[4]Q6!$E$42:$AH$42</definedName>
    <definedName name="BTRG">[4]Q6!$E$44:$AH$44</definedName>
    <definedName name="BTRP">[4]Q6!$E$45:$AH$45</definedName>
    <definedName name="budfin">#REF!</definedName>
    <definedName name="budget_financing">#REF!</definedName>
    <definedName name="BX">[4]Q6!$E$16:$AH$16</definedName>
    <definedName name="BXG">[4]Q6!$E$19:$AH$19</definedName>
    <definedName name="BXS">[4]Q6!$E$21:$AH$21</definedName>
    <definedName name="CAD">#REF!</definedName>
    <definedName name="CalcMCV_4">[4]Q4!$E$58:$AH$58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[4]Q1!$E$61:$AH$61</definedName>
    <definedName name="CHK2.1">[4]Main!$E$67:$AH$67</definedName>
    <definedName name="CHK2.2">[4]Main!$E$70:$AH$70</definedName>
    <definedName name="CHK2.3">[4]Main!$E$75:$AH$75</definedName>
    <definedName name="CHK3.1">[4]Q3!$E$61:$AH$61</definedName>
    <definedName name="CHK5.1">[4]Q5!$E$107:$AH$107</definedName>
    <definedName name="CNY">#REF!</definedName>
    <definedName name="cont">#REF!</definedName>
    <definedName name="CONTENTS">#REF!</definedName>
    <definedName name="Copyfrom">#REF!</definedName>
    <definedName name="COUNTER">#REF!</definedName>
    <definedName name="CPF">[3]CPFs!$F$13:$AF$84</definedName>
    <definedName name="cpi">[19]Work!$ER$4:$FK$97</definedName>
    <definedName name="cpi_cmp">#REF!</definedName>
    <definedName name="cpi_nsa">[19]Work!$FM$5:$GF$97</definedName>
    <definedName name="Current_account">#REF!</definedName>
    <definedName name="CurrVintage">'[20]A Current Data'!$D$60</definedName>
    <definedName name="D">[4]DA!$E$9:$AH$9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[4]DA!$E$22:$AH$22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[4]DA!$E$21:$AH$21</definedName>
    <definedName name="D_GCB">[21]DA!$E$62:$AH$62</definedName>
    <definedName name="D_GGB">[21]DA!$E$63:$AH$63</definedName>
    <definedName name="D_Ind">[3]DSA!$G$7:$AU$96</definedName>
    <definedName name="D_L">[4]Q7!$E$13:$AH$13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[4]Q7!$E$23:$AH$23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[4]Q7!$E$16:$AH$16</definedName>
    <definedName name="D_SRM">[4]Q7!$E$34:$AH$34</definedName>
    <definedName name="D_SY">#REF!</definedName>
    <definedName name="D_WPCP33_D">[21]DA!$E$66:$AH$66</definedName>
    <definedName name="DA">[4]DA!$E$33:$AH$33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[4]Q7!$E$28:$AH$28</definedName>
    <definedName name="DG">[4]Q7!$E$27:$AH$27</definedName>
    <definedName name="DG_S">[4]Q7!$E$18:$AH$18</definedName>
    <definedName name="Dhjetor_Ar_TOT_Lek">'[22]2003'!#REF!</definedName>
    <definedName name="Dhjetor_Ar_TOT_Valute">'[22]2003'!#REF!</definedName>
    <definedName name="Discount_NC">'[23]Triangle private'!$C$17</definedName>
    <definedName name="DiscountRate">#REF!</definedName>
    <definedName name="DKK">#REF!</definedName>
    <definedName name="DM">#REF!</definedName>
    <definedName name="DO">[4]Q7!$E$29:$AH$29</definedName>
    <definedName name="doc">[19]DOC!$A$1:$L$43</definedName>
    <definedName name="DOCFILE">#REF!</definedName>
    <definedName name="DS">[4]DA!$E$38:$AH$38</definedName>
    <definedName name="DSA_Assumptions">[3]DSA!$G$666:$AJ$698</definedName>
    <definedName name="DSDSI">[4]Q7!$E$42:$AH$42</definedName>
    <definedName name="DSDSP">[4]Q7!$E$52:$AH$52</definedName>
    <definedName name="DSI">[4]Q7!$E$46:$AH$46</definedName>
    <definedName name="DSP">[4]Q7!$E$56:$AH$56</definedName>
    <definedName name="DSPG">[4]Q7!$E$58:$AH$58</definedName>
    <definedName name="DTS">#REF!</definedName>
    <definedName name="EBRD">[3]EBRD!$D$14:$AM$120</definedName>
    <definedName name="ECU">#REF!</definedName>
    <definedName name="EDNA">[4]QQ!$E$151:$AH$151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[4]Q5!$DZ$1</definedName>
    <definedName name="ENDA">[4]QQ!$E$147:$AH$147</definedName>
    <definedName name="endrit" localSheetId="2" hidden="1">{"Main Economic Indicators",#N/A,FALSE,"C"}</definedName>
    <definedName name="endrit" hidden="1">{"Main Economic Indicators",#N/A,FALSE,"C"}</definedName>
    <definedName name="ergferger" localSheetId="2" hidden="1">{"Main Economic Indicators",#N/A,FALSE,"C"}</definedName>
    <definedName name="ergferger" hidden="1">{"Main Economic Indicators",#N/A,FALSE,"C"}</definedName>
    <definedName name="ESP">#REF!</definedName>
    <definedName name="Excel_BuiltIn_Print_Area">#REF!</definedName>
    <definedName name="ExitWRS">[4]Main!$AB$25</definedName>
    <definedName name="EXTERNAL">#REF!</definedName>
    <definedName name="F">#REF!</definedName>
    <definedName name="FIM">#REF!</definedName>
    <definedName name="FINAN">#REF!</definedName>
    <definedName name="FINANC">#REF!</definedName>
    <definedName name="Fisc">[3]BoP!$G$365:$AK$434</definedName>
    <definedName name="FLRES">#REF!</definedName>
    <definedName name="FLRESC">#REF!</definedName>
    <definedName name="FMB">[4]Q4!$E$51:$AH$51</definedName>
    <definedName name="Foreign_liabilities">#REF!</definedName>
    <definedName name="FRF">#REF!</definedName>
    <definedName name="gaga">#REF!</definedName>
    <definedName name="GapDifSum">#REF!</definedName>
    <definedName name="GapRead">#REF!</definedName>
    <definedName name="GapWrite">#REF!</definedName>
    <definedName name="GBP">#REF!</definedName>
    <definedName name="GCB">[4]Q4!$E$18:$AH$18</definedName>
    <definedName name="GCB_NGDP">[4]Q7!$E$19:$AH$19</definedName>
    <definedName name="GCD">[4]Q4!$E$21:$AH$21</definedName>
    <definedName name="GCEI">[4]Q4!$E$16:$AH$16</definedName>
    <definedName name="GCENL">[4]Q4!$E$13:$AH$13</definedName>
    <definedName name="GCND">[4]Q4!$E$24:$AH$24</definedName>
    <definedName name="GCND_NGDP">[4]Q4!$E$25:$AH$25</definedName>
    <definedName name="GCRG">[4]Q4!$E$10:$AH$10</definedName>
    <definedName name="GEORED98.XLS">[19]RED98DATA!$B$2:$BW$78</definedName>
    <definedName name="GGB">[4]Q4!$E$40:$AH$40</definedName>
    <definedName name="GGB_NGDP">[4]Q7!$E$41:$AH$41</definedName>
    <definedName name="GGD">[4]Q4!$E$43:$AH$43</definedName>
    <definedName name="GGED">[4]Q4!$E$35:$AH$35</definedName>
    <definedName name="GGEI">[4]Q4!$E$38:$AH$38</definedName>
    <definedName name="GGENL">[4]Q4!$E$32:$AH$32</definedName>
    <definedName name="GGND">[4]Q4!$E$46:$AH$46</definedName>
    <definedName name="GGRG">[4]Q4!$E$29:$AH$29</definedName>
    <definedName name="GOVERNMENT">#REF!</definedName>
    <definedName name="Grac_IDA">#REF!</definedName>
    <definedName name="Grace_IDA">#REF!</definedName>
    <definedName name="Grace_NC">'[23]Triangle private'!$C$14</definedName>
    <definedName name="Gross_reserves">#REF!</definedName>
    <definedName name="gsgafd">#REF!</definedName>
    <definedName name="Gusht_Ar_TOT_Lek">'[22]2003'!#REF!</definedName>
    <definedName name="Gusht_Ar_TOT_Valute">'[22]2003'!#REF!</definedName>
    <definedName name="HERE">#REF!</definedName>
    <definedName name="IM">[3]BoP!$G$259:$AR$307</definedName>
    <definedName name="IMF">[3]IMF!$C$5:$AP$55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'[23]Triangle private'!$C$16</definedName>
    <definedName name="InterestRate">#REF!</definedName>
    <definedName name="ISD">#REF!</definedName>
    <definedName name="ITL">#REF!</definedName>
    <definedName name="Janar_Ar_TOT_Lek">'[22]2003'!#REF!</definedName>
    <definedName name="Janar_Ar_TOT_Valute">'[22]2003'!#REF!</definedName>
    <definedName name="JPY">#REF!</definedName>
    <definedName name="KA">#REF!</definedName>
    <definedName name="KEND">#REF!</definedName>
    <definedName name="KMENU">#REF!</definedName>
    <definedName name="Korrik_Ar_TOT_Lek">'[22]2003'!#REF!</definedName>
    <definedName name="Korrik_Ar_TOT_Valute">'[22]2003'!#REF!</definedName>
    <definedName name="KWD">#REF!</definedName>
    <definedName name="latest1998">#REF!</definedName>
    <definedName name="LCM">[4]Q3!$E$46:$AH$46</definedName>
    <definedName name="LE">[4]Q3!$E$13:$AH$13</definedName>
    <definedName name="LEM">[4]Q3!$E$52:$AH$52</definedName>
    <definedName name="LHEM">[4]Q3!$E$34:$AH$34</definedName>
    <definedName name="LHM">[4]Q3!$E$55:$AH$55</definedName>
    <definedName name="LIPM">[4]Q3!$E$43:$AH$43</definedName>
    <definedName name="liquidity_reserve">#REF!</definedName>
    <definedName name="LLF">[4]Q3!$E$10:$AH$10</definedName>
    <definedName name="LP">[4]Q6!$E$19:$AH$19</definedName>
    <definedName name="LULCM">[4]Q3!$E$37:$AH$37</definedName>
    <definedName name="LUR">[4]Q3!$E$16:$AH$16</definedName>
    <definedName name="Lyon">[25]C!$O$1</definedName>
    <definedName name="MACRO">#REF!</definedName>
    <definedName name="MACROS">#REF!</definedName>
    <definedName name="Maj_Ar_TOT_Lek">'[22]2003'!#REF!</definedName>
    <definedName name="Maj_Ar_TOT_Valute">'[22]2003'!#REF!</definedName>
    <definedName name="Mars_Ar_TOT_Lek">#REF!</definedName>
    <definedName name="Mars_Ar_TOT_Valute">#REF!</definedName>
    <definedName name="Maturity_NC">'[23]Triangle private'!$C$15</definedName>
    <definedName name="MCV">[4]Main!$E$63:$AH$63</definedName>
    <definedName name="MCV_B">[4]QQ!$E$157:$AH$157</definedName>
    <definedName name="MCV_B1">[4]Q6!$E$158:$AH$158</definedName>
    <definedName name="MCV_D">[4]DA!$E$62:$AH$62</definedName>
    <definedName name="MCV_D1">[4]DA!$E$63:$AH$63</definedName>
    <definedName name="MCV_N">[4]Q4!$E$58:$AH$58</definedName>
    <definedName name="MCV_N1">[4]Q1!$E$59:$AH$59</definedName>
    <definedName name="MCV_T">[4]Micro!$E$103:$AH$103</definedName>
    <definedName name="MCV_T1">[4]Q5!$E$104:$AH$104</definedName>
    <definedName name="MIDDLE">#REF!</definedName>
    <definedName name="MNT_1_TB">#REF!</definedName>
    <definedName name="MNT_2_TB">#REF!</definedName>
    <definedName name="MNT_3_TB">#REF!</definedName>
    <definedName name="mod1.03">[2]ModDef!#REF!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[4]Q3!$E$27:$AH$27</definedName>
    <definedName name="MS_BMG">[4]Q3!$E$29:$AH$29</definedName>
    <definedName name="MS_BXG">[4]Q3!$E$28:$AH$28</definedName>
    <definedName name="MS_GCB_NGDP">[4]Q3!$E$19:$AH$19</definedName>
    <definedName name="MS_GGB_NGDP">[4]Q3!$E$20:$AH$20</definedName>
    <definedName name="MS_LUR">[4]Q3!$E$15:$AH$15</definedName>
    <definedName name="MS_NGDP">[4]Q3!$E$12:$AH$12</definedName>
    <definedName name="MS_NGDP_RG">[4]Q3!$E$9:$AH$9</definedName>
    <definedName name="MS_PCPIG">[4]Q3!$E$16:$AH$16</definedName>
    <definedName name="MS_TMG_RPCH">[4]Q3!$E$24:$AH$24</definedName>
    <definedName name="MS_TXG_RPCH">[4]Q3!$E$23:$AH$23</definedName>
    <definedName name="mt_moneyprog">#REF!</definedName>
    <definedName name="MTPROJ">#REF!</definedName>
    <definedName name="namehp">[26]SA_HP!#REF!</definedName>
    <definedName name="NAMES">#REF!</definedName>
    <definedName name="NAMES_Q">#REF!</definedName>
    <definedName name="namesreer">#REF!</definedName>
    <definedName name="namesweo">#REF!</definedName>
    <definedName name="NC_R">[4]Q1!$E$8:$AH$8</definedName>
    <definedName name="NCG">[4]Main!$E$8:$AH$8</definedName>
    <definedName name="NCG_R">[4]Q4!$E$11:$AH$11</definedName>
    <definedName name="NCP">[4]Main!$E$11:$AH$11</definedName>
    <definedName name="NCP_R">[4]Q4!$E$14:$AH$14</definedName>
    <definedName name="Nentor_Ar_TOT_Lek">'[22]2003'!#REF!</definedName>
    <definedName name="Nentor_Ar_TOT_Valute">'[22]2003'!#REF!</definedName>
    <definedName name="newname" hidden="1">[3]ER!#REF!</definedName>
    <definedName name="newname2" localSheetId="2" hidden="1">{#N/A,#N/A,FALSE,"I";#N/A,#N/A,FALSE,"J";#N/A,#N/A,FALSE,"K";#N/A,#N/A,FALSE,"L";#N/A,#N/A,FALSE,"M";#N/A,#N/A,FALSE,"N";#N/A,#N/A,FALSE,"O"}</definedName>
    <definedName name="newname2" hidden="1">{#N/A,#N/A,FALSE,"I";#N/A,#N/A,FALSE,"J";#N/A,#N/A,FALSE,"K";#N/A,#N/A,FALSE,"L";#N/A,#N/A,FALSE,"M";#N/A,#N/A,FALSE,"N";#N/A,#N/A,FALSE,"O"}</definedName>
    <definedName name="newname3" localSheetId="2" hidden="1">{"ca",#N/A,FALSE,"Detailed BOP";"ka",#N/A,FALSE,"Detailed BOP";"btl",#N/A,FALSE,"Detailed BOP";#N/A,#N/A,FALSE,"Debt  Stock TBL";"imfprint",#N/A,FALSE,"IMF";"nirprintview",#N/A,FALSE,"NIR";"tradeprint",#N/A,FALSE,"Trade";"imfdebtservice",#N/A,FALSE,"IMF"}</definedName>
    <definedName name="newname3" hidden="1">{"ca",#N/A,FALSE,"Detailed BOP";"ka",#N/A,FALSE,"Detailed BOP";"btl",#N/A,FALSE,"Detailed BOP";#N/A,#N/A,FALSE,"Debt  Stock TBL";"imfprint",#N/A,FALSE,"IMF";"nirprintview",#N/A,FALSE,"NIR";"tradeprint",#N/A,FALSE,"Trade";"imfdebtservice",#N/A,FALSE,"IMF"}</definedName>
    <definedName name="newname4" localSheetId="2" hidden="1">{"WEO",#N/A,FALSE,"T"}</definedName>
    <definedName name="newname4" hidden="1">{"WEO",#N/A,FALSE,"T"}</definedName>
    <definedName name="newname5" localSheetId="2" hidden="1">{TRUE,TRUE,-0.5,-14.75,603,387,FALSE,TRUE,TRUE,TRUE,0,1,2,1,2,1,1,4,TRUE,TRUE,3,TRUE,1,TRUE,75,"Swvu.Print.","ACwvu.Print.",#N/A,FALSE,FALSE,1,0.75,0.6,0.5,1,"","",TRUE,FALSE,TRUE,FALSE,1,#N/A,1,1,#DIV/0!,FALSE,"Rwvu.Print.",#N/A,FALSE,FALSE,FALSE,1,65532,300,FALSE,FALSE,TRUE,TRUE,TRUE}</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[4]Q1!$E$29:$AH$29</definedName>
    <definedName name="NFB_R_GDP">[4]Q1!$E$30:$AH$30</definedName>
    <definedName name="NFI">[4]Main!$E$20:$AH$20</definedName>
    <definedName name="NFI_R">[4]Q4!$E$23:$AH$23</definedName>
    <definedName name="NFIG">[4]Main!$E$23:$AH$23</definedName>
    <definedName name="NFIP">[4]Main!$E$26:$AH$26</definedName>
    <definedName name="NFP_VE">[2]Model!#REF!</definedName>
    <definedName name="NFP_VE_1">[2]Model!#REF!</definedName>
    <definedName name="NGDP">[4]Main!$E$47:$AH$47</definedName>
    <definedName name="NGDP_D">[4]Q3!$E$22:$AH$22</definedName>
    <definedName name="NGDP_D.ARQ">[4]Q2!$E$21:$CB$21</definedName>
    <definedName name="NGDP_D.Q">[4]Q2!$E$20:$CB$20</definedName>
    <definedName name="NGDP_D.YOY">[4]Q2!$E$22:$CB$22</definedName>
    <definedName name="NGDP_D.YOYAVG">[4]Q2!$L$23:$CB$23</definedName>
    <definedName name="NGDP_DG">[4]Q6!$E$23:$AH$23</definedName>
    <definedName name="NGDP_R">[4]Q4!$E$50:$AH$50</definedName>
    <definedName name="NGDP_R.ARQ">[4]Q2!$E$10:$CB$10</definedName>
    <definedName name="NGDP_R.Q">[4]Q2!$E$9:$CB$9</definedName>
    <definedName name="NGDP_R.YOY">[4]Q2!$E$11:$CB$11</definedName>
    <definedName name="NGDP_R.YOYAVG">[4]Q2!$L$12:$CB$12</definedName>
    <definedName name="NGDP_RG">[4]Q4!$E$51:$AH$51</definedName>
    <definedName name="NGK">#REF!</definedName>
    <definedName name="NGS">[4]Main!$E$50:$AH$50</definedName>
    <definedName name="NGS_NGDP">[4]Main!$E$51:$AH$51</definedName>
    <definedName name="NGSG">[4]Main!$E$53:$AH$53</definedName>
    <definedName name="NGSP">[4]Main!$E$56:$AH$56</definedName>
    <definedName name="NI">[4]Main!$E$14:$AH$14</definedName>
    <definedName name="NI_GDP">[4]Main!$E$16:$AH$16</definedName>
    <definedName name="NI_NGDP">[4]Main!$E$16:$AH$16</definedName>
    <definedName name="NI_R">[4]Q1!$E$17:$AH$17</definedName>
    <definedName name="NINV">[4]Main!$E$18:$AH$18</definedName>
    <definedName name="NINV_R">[4]Q4!$E$20:$AH$20</definedName>
    <definedName name="NINV_R_GDP">[4]Q1!$E$21:$AH$21</definedName>
    <definedName name="NM">[4]Main!$E$38:$AH$38</definedName>
    <definedName name="NM_R">[4]Q4!$E$41:$AH$41</definedName>
    <definedName name="NMG">[4]Main!$E$41:$AH$41</definedName>
    <definedName name="NMG_R">[4]Q1!$E$44:$AH$44</definedName>
    <definedName name="NMG_RG">[4]Q1!$E$45:$AH$45</definedName>
    <definedName name="NMS">[4]Main!$E$44:$AH$44</definedName>
    <definedName name="NMS_R">[4]Q1!$E$47:$AH$47</definedName>
    <definedName name="NOK">#REF!</definedName>
    <definedName name="Non_BRO">#REF!</definedName>
    <definedName name="NTDD_R">[4]Q1!$E$26:$AH$26</definedName>
    <definedName name="NTDD_R.ARQ">[4]Q2!$E$15:$CB$15</definedName>
    <definedName name="NTDD_R.Q">[4]Q2!$E$14:$CB$14</definedName>
    <definedName name="NTDD_R.YOY">[4]Q2!$E$16:$CB$16</definedName>
    <definedName name="NTDD_R.YOYAVG">[4]Q2!$L$17:$CB$17</definedName>
    <definedName name="NTDD_RG">[4]Q4!$E$27:$AH$27</definedName>
    <definedName name="NX">[4]Main!$E$29:$AH$29</definedName>
    <definedName name="NX_R">[4]Q4!$E$32:$AH$32</definedName>
    <definedName name="NXG">[4]Main!$E$32:$AH$32</definedName>
    <definedName name="NXG_R">[4]Q1!$E$35:$AH$35</definedName>
    <definedName name="NXG_RG">[4]Q1!$E$36:$AH$36</definedName>
    <definedName name="NXS">[4]Main!$E$35:$AH$35</definedName>
    <definedName name="NXS_R">[4]Q1!$E$38:$AH$38</definedName>
    <definedName name="outl">#REF!</definedName>
    <definedName name="outl2">#REF!</definedName>
    <definedName name="OUTLOOK">#REF!</definedName>
    <definedName name="OUTLOOK2">#REF!</definedName>
    <definedName name="p">[27]labels!#REF!</definedName>
    <definedName name="Paym_Cap">[3]Debt!$G$249:$AQ$309</definedName>
    <definedName name="pchBMG">#REF!</definedName>
    <definedName name="pchBXG">#REF!</definedName>
    <definedName name="pchNM_R">[4]Q1!$E$42:$AH$42</definedName>
    <definedName name="pchNMG_R">[4]Q4!$E$45:$AH$45</definedName>
    <definedName name="pchNX_R">[4]Q1!$E$33:$AH$33</definedName>
    <definedName name="pchNXG_R">[4]Q4!$E$36:$AH$36</definedName>
    <definedName name="PCPI">[4]Q3!$E$25:$AH$25</definedName>
    <definedName name="PCPI.ARQ">[4]Q2!$E$26:$CB$26</definedName>
    <definedName name="PCPI.Q">[4]Q2!$E$25:$CB$25</definedName>
    <definedName name="PCPI.YOY">[4]Q2!$E$27:$CB$27</definedName>
    <definedName name="PCPI.YOYAVG">[4]Q2!$L$28:$CB$28</definedName>
    <definedName name="PCPIE">[4]Q3!$E$29:$AH$29</definedName>
    <definedName name="PCPIG">[4]Q6!$E$26:$AH$26</definedName>
    <definedName name="PEND">#REF!</definedName>
    <definedName name="PEOP">[2]Model!#REF!</definedName>
    <definedName name="PEOP_1">[2]Model!#REF!</definedName>
    <definedName name="per931_987">#REF!</definedName>
    <definedName name="PFP">[3]PFP!$C$5:$AG$59</definedName>
    <definedName name="PMENU">#REF!</definedName>
    <definedName name="PPPWGT">[4]Main!$E$65:$AH$65</definedName>
    <definedName name="Pr_tb_5">[5]Prj_Food!$A$10:$O$40</definedName>
    <definedName name="Pr_tb_6">[5]Prj_Fuel!$A$11:$P$38</definedName>
    <definedName name="Pr_tb_7">[5]Pr_Electr!$A$10:$I$34</definedName>
    <definedName name="Pr_tb_8">'[5]JunPrg_9899&amp;beyond'!$A$1332:$AE$1383</definedName>
    <definedName name="Pr_tb_9">'[5]JunPrg_9899&amp;beyond'!$A$1389:$AE$1457</definedName>
    <definedName name="Pr_tb_food0">'[5]JunPrg_9899&amp;beyond'!$A$883:$AE$900</definedName>
    <definedName name="Pr_tb_food1">'[5]JunPrg_9899&amp;beyond'!$A$912:$AE$944</definedName>
    <definedName name="Pr_tb_food2">'[5]JunPrg_9899&amp;beyond'!$A$946:$AE$984</definedName>
    <definedName name="Pr_tb_food3">'[5]JunPrg_9899&amp;beyond'!$A$985:$AE$1028</definedName>
    <definedName name="Pr_tb1">'[5]JunPrg_9899&amp;beyond'!$A$4:$AE$75</definedName>
    <definedName name="Pr_tb1b">'[5]JunPrg_9899&amp;beyond'!$A$1105:$AE$1176</definedName>
    <definedName name="Pr_tb2">'[5]JunPrg_9899&amp;beyond'!$A$150:$AE$190</definedName>
    <definedName name="Pr_tb2b">'[5]JunPrg_9899&amp;beyond'!$A$1206:$AE$1249</definedName>
    <definedName name="Pr_tb3">'[5]JunPrg_9899&amp;beyond'!$A$198:$AE$272</definedName>
    <definedName name="Pr_tb3b">'[5]JunPrg_9899&amp;beyond'!$A$1252:$AE$1327</definedName>
    <definedName name="Pr_tb4">'[5]JunPrg_9899&amp;beyond'!$A$1032:$AE$1089</definedName>
    <definedName name="Prill_Ar_TOT_Lek">'[22]2003'!#REF!</definedName>
    <definedName name="Prill_Ar_TOT_Valute">'[22]2003'!#REF!</definedName>
    <definedName name="print">#REF!</definedName>
    <definedName name="_xlnm.Print_Area">#REF!</definedName>
    <definedName name="Print_Area_table10">#REF!</definedName>
    <definedName name="_xlnm.Print_Titles">[4]Micro!$A:$C,[4]Micro!$1:$7</definedName>
    <definedName name="PrintThis_Links">[4]Links!$A$1:$F$33</definedName>
    <definedName name="PTE">#REF!</definedName>
    <definedName name="Qershor_Ar_TOT_Lek">'[22]2003'!#REF!</definedName>
    <definedName name="Qershor_Ar_TOT_Valute">'[22]2003'!#REF!</definedName>
    <definedName name="REAL">#REF!</definedName>
    <definedName name="RED_BOP">[3]RED!$C$2:$AA$54</definedName>
    <definedName name="RED_D">[3]RED!$C$57:$AA$97</definedName>
    <definedName name="RED_DS">[3]RED!$AD$3:$AW$30</definedName>
    <definedName name="RED_TRD">[3]RED!$BC$3:$BF$45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[28]C!$747:$747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[29]Main!$AB$26</definedName>
    <definedName name="rngDepartmentDrive">[29]Main!$AB$23</definedName>
    <definedName name="rngEMailAddress">[29]Main!$AB$20</definedName>
    <definedName name="rngErrorSort">[4]ErrCheck!$A$4</definedName>
    <definedName name="rngLastSave">[4]Main!$G$19</definedName>
    <definedName name="rngLastSent">[4]Main!$G$18</definedName>
    <definedName name="rngLastUpdate">[4]Links!$D$2</definedName>
    <definedName name="rngNeedsUpdate">[4]Links!$E$2</definedName>
    <definedName name="rngNews">[29]Main!$AB$27</definedName>
    <definedName name="rngQuestChecked">[4]ErrCheck!$A$3</definedName>
    <definedName name="rtre" localSheetId="2" hidden="1">{"Main Economic Indicators",#N/A,FALSE,"C"}</definedName>
    <definedName name="rtre" hidden="1">{"Main Economic Indicators",#N/A,FALSE,"C"}</definedName>
    <definedName name="Rwvu.Print." hidden="1">#N/A</definedName>
    <definedName name="rxrate">[19]Work!$DB$1:$DU$97</definedName>
    <definedName name="s">#REF!</definedName>
    <definedName name="SAR">#REF!</definedName>
    <definedName name="SECTORS">#REF!</definedName>
    <definedName name="SEK">#REF!</definedName>
    <definedName name="sencount" hidden="1">2</definedName>
    <definedName name="SERVICE">#REF!</definedName>
    <definedName name="Shkurt_Ar_TOT_Lek">'[22]2003'!#REF!</definedName>
    <definedName name="Shkurt_Ar_TOT_Valute">'[22]2003'!#REF!</definedName>
    <definedName name="Shtator_Ar_TOT_Lek">'[22]2003'!#REF!</definedName>
    <definedName name="Shtator_Ar_TOT_Valute">'[22]2003'!#REF!</definedName>
    <definedName name="STOP">#REF!</definedName>
    <definedName name="sum">[3]BoP!$G$174:$AR$216</definedName>
    <definedName name="SUMMARY1">#REF!</definedName>
    <definedName name="SUMMARY2">#REF!</definedName>
    <definedName name="SumSumTbl">#REF!</definedName>
    <definedName name="t_bills">'[19]T-bills2'!$A$1:$J$31</definedName>
    <definedName name="tab17bop">#REF!</definedName>
    <definedName name="Tabel">[30]Tregues!$A$1:$J$50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[31]StRp_Tbl1!$B$4:$AF$109</definedName>
    <definedName name="TB_SR_2">#REF!</definedName>
    <definedName name="TB_Sub">[5]CGExp!$B$135:$CL$192</definedName>
    <definedName name="TB_Subsd">#REF!</definedName>
    <definedName name="Tb_Tax_3year">[5]TaxRev!$A$2:$L$66</definedName>
    <definedName name="TB_Taxes">'[5]JunPrg_9899&amp;beyond'!$A$487:$AE$559</definedName>
    <definedName name="TB1_x">#REF!</definedName>
    <definedName name="TB1_xx">#REF!</definedName>
    <definedName name="TB1b">[5]SummaryCG!$A$79:$CL$150</definedName>
    <definedName name="TB1b_x">#REF!</definedName>
    <definedName name="TB2b">[5]CGRev!$A$57:$CL$99</definedName>
    <definedName name="TB3b">[5]CGExp!$B$284:$CL$356</definedName>
    <definedName name="TB5b">[5]CGAuthMeth!$B$174:$CL$223</definedName>
    <definedName name="TB6b">[5]CGAuthMeth!$B$231:$CL$297</definedName>
    <definedName name="TB7b">[5]CGFin_Monthly!$B$92:$AC$142</definedName>
    <definedName name="tblChecks">[4]ErrCheck!$A$3:$E$5</definedName>
    <definedName name="tblLinks">[4]Links!$A$4:$F$33</definedName>
    <definedName name="TBPRJ4">#REF!</definedName>
    <definedName name="Tbs1thr4">#REF!</definedName>
    <definedName name="test" hidden="1">#REF!</definedName>
    <definedName name="Tetor_Ar_TOT_Lek">'[22]2003'!#REF!</definedName>
    <definedName name="Tetor_Ar_TOT_Valute">'[22]2003'!#REF!</definedName>
    <definedName name="TM">[4]Q5!$E$19:$AH$19</definedName>
    <definedName name="TM_D">[4]Q5!$E$23:$AH$23</definedName>
    <definedName name="TM_DPCH">[4]Q5!$E$24:$AH$24</definedName>
    <definedName name="TM_R">[4]Q5!$E$22:$AH$22</definedName>
    <definedName name="TM_RPCH">[4]Q5!$E$21:$AH$21</definedName>
    <definedName name="TMG">[4]Q5!$E$38:$AH$38</definedName>
    <definedName name="TMG_D">[4]Q5!$E$42:$AH$42</definedName>
    <definedName name="TMG_DPCH">[4]Q5!$E$43:$AH$43</definedName>
    <definedName name="TMG_R">[4]Q5!$E$41:$AH$41</definedName>
    <definedName name="TMG_RPCH">[4]Micro!$E$40:$AH$40</definedName>
    <definedName name="TMGO">[4]Micro!$E$58:$AH$58</definedName>
    <definedName name="TMGO_D">[4]Q5!$E$63:$AH$63</definedName>
    <definedName name="TMGO_DPCH">[4]Q5!$E$64:$AH$64</definedName>
    <definedName name="TMGO_R">[4]Q5!$E$62:$AH$62</definedName>
    <definedName name="TMGO_RPCH">[4]Q5!$E$60:$AH$60</definedName>
    <definedName name="TMGXO">[4]Q5!$E$82:$AH$82</definedName>
    <definedName name="TMGXO_D">[4]Q5!$E$88:$AH$88</definedName>
    <definedName name="TMGXO_DPCH">[4]Q5!$E$89:$AH$89</definedName>
    <definedName name="TMGXO_R">[4]Q5!$E$87:$AH$87</definedName>
    <definedName name="TMGXO_RPCH">[4]Q5!$E$84:$AH$84</definedName>
    <definedName name="TMS">[4]Q5!$E$97:$AH$97</definedName>
    <definedName name="Trade">[3]BoP!$G$218:$AR$256</definedName>
    <definedName name="Trade_balance">#REF!</definedName>
    <definedName name="TRANSFERTEST">#REF!</definedName>
    <definedName name="TX">[4]Q5!$E$11:$AH$11</definedName>
    <definedName name="TX_D">[4]Q5!$E$15:$AH$15</definedName>
    <definedName name="TX_DPCH">[4]Q5!$E$16:$AH$16</definedName>
    <definedName name="TX_R">[4]Q5!$E$14:$AH$14</definedName>
    <definedName name="TX_RPCH">[4]Q5!$E$13:$AH$13</definedName>
    <definedName name="TXG">[4]Q5!$E$30:$AH$30</definedName>
    <definedName name="TXG_D">[4]Q5!$E$34:$AH$34</definedName>
    <definedName name="TXG_DPCH">[4]Q5!$E$35:$AH$35</definedName>
    <definedName name="TXG_R">[4]Q5!$E$33:$AH$33</definedName>
    <definedName name="TXG_RPCH">[4]Micro!$E$32:$AH$32</definedName>
    <definedName name="TXGO">[4]Micro!$E$49:$AH$49</definedName>
    <definedName name="TXGO_D">[4]Q5!$E$54:$AH$54</definedName>
    <definedName name="TXGO_DPCH">[4]Q5!$E$55:$AH$55</definedName>
    <definedName name="TXGO_R">[4]Q5!$E$53:$AH$53</definedName>
    <definedName name="TXGO_RPCH">[4]Q5!$E$51:$AH$51</definedName>
    <definedName name="TXGXO">[4]Q5!$E$72:$AH$72</definedName>
    <definedName name="TXGXO_D">[4]Q5!$E$78:$AH$78</definedName>
    <definedName name="TXGXO_DPCH">[4]Q5!$E$79:$AH$79</definedName>
    <definedName name="TXGXO_R">[4]Q5!$E$77:$AH$77</definedName>
    <definedName name="TXGXO_RPCH">[4]Q5!$E$74:$AH$74</definedName>
    <definedName name="TXS">[4]Q5!$E$95:$AH$95</definedName>
    <definedName name="UCC">#REF!</definedName>
    <definedName name="USD">#REF!</definedName>
    <definedName name="USERNAME">#REF!</definedName>
    <definedName name="ValidationList">#REF!</definedName>
    <definedName name="viti2006">[32]kursi!$A$27:$M$37</definedName>
    <definedName name="viti2007">[32]kursi!$A$41:$M$51</definedName>
    <definedName name="WEO">#REF!</definedName>
    <definedName name="WEODATES">#REF!</definedName>
    <definedName name="weonames">#REF!</definedName>
    <definedName name="what" localSheetId="2"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PCP33_D">[4]Micro!$E$67:$AH$67</definedName>
    <definedName name="WPCP33pch">[4]Q5!$E$68:$AH$68</definedName>
    <definedName name="wrn.BOP_MIDTERM." localSheetId="2" hidden="1">{"BOP_TAB",#N/A,FALSE,"N";"MIDTERM_TAB",#N/A,FALSE,"O"}</definedName>
    <definedName name="wrn.BOP_MIDTERM." hidden="1">{"BOP_TAB",#N/A,FALSE,"N";"MIDTERM_TAB",#N/A,FALSE,"O"}</definedName>
    <definedName name="wrn.formula." localSheetId="2" hidden="1">{#N/A,#N/A,FALSE,"MS"}</definedName>
    <definedName name="wrn.formula." hidden="1">{#N/A,#N/A,FALSE,"MS"}</definedName>
    <definedName name="wrn.IMF._.RR._.Office." localSheetId="2"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_.Economic._.Indicators." localSheetId="2" hidden="1">{"Main Economic Indicators",#N/A,FALSE,"C"}</definedName>
    <definedName name="wrn.Main._.Economic._.Indicators." hidden="1">{"Main Economic Indicators",#N/A,FALSE,"C"}</definedName>
    <definedName name="wrn.MDABOP." localSheetId="2"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2" hidden="1">{"MONA",#N/A,FALSE,"S"}</definedName>
    <definedName name="wrn.MONA." hidden="1">{"MONA",#N/A,FALSE,"S"}</definedName>
    <definedName name="wrn.Output._.tables." localSheetId="2" hidden="1">{#N/A,#N/A,FALSE,"I";#N/A,#N/A,FALSE,"J";#N/A,#N/A,FALSE,"K";#N/A,#N/A,FALSE,"L";#N/A,#N/A,FALSE,"M";#N/A,#N/A,FALSE,"N";#N/A,#N/A,FALSE,"O"}</definedName>
    <definedName name="wrn.Output._.tables." hidden="1">{#N/A,#N/A,FALSE,"I";#N/A,#N/A,FALSE,"J";#N/A,#N/A,FALSE,"K";#N/A,#N/A,FALSE,"L";#N/A,#N/A,FALSE,"M";#N/A,#N/A,FALSE,"N";#N/A,#N/A,FALSE,"O"}</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WEO." localSheetId="2" hidden="1">{"WEO",#N/A,FALSE,"T"}</definedName>
    <definedName name="wrn.WEO." hidden="1">{"WEO",#N/A,FALSE,"T"}</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05" i="31" l="1"/>
  <c r="D268" i="11" l="1"/>
  <c r="D171" i="11"/>
  <c r="D95" i="11"/>
  <c r="D46" i="11"/>
  <c r="D23" i="11"/>
  <c r="F203" i="14" l="1"/>
  <c r="G203" i="14"/>
  <c r="E203" i="14"/>
  <c r="G2021" i="31" l="1"/>
  <c r="F2021" i="31"/>
  <c r="E2021" i="31"/>
  <c r="D2021" i="31"/>
  <c r="G2010" i="31"/>
  <c r="F2010" i="31"/>
  <c r="E2010" i="31"/>
  <c r="D2010" i="31"/>
  <c r="G2008" i="31"/>
  <c r="F2008" i="31"/>
  <c r="E2008" i="31"/>
  <c r="D2008" i="31"/>
  <c r="G1984" i="31"/>
  <c r="F1984" i="31"/>
  <c r="E1984" i="31"/>
  <c r="D1984" i="31"/>
  <c r="G1982" i="31"/>
  <c r="F1982" i="31"/>
  <c r="E1982" i="31"/>
  <c r="D1982" i="31"/>
  <c r="G1980" i="31"/>
  <c r="F1980" i="31"/>
  <c r="E1980" i="31"/>
  <c r="D1980" i="31"/>
  <c r="G1978" i="31"/>
  <c r="F1978" i="31"/>
  <c r="E1978" i="31"/>
  <c r="D1978" i="31"/>
  <c r="G1976" i="31"/>
  <c r="F1976" i="31"/>
  <c r="E1976" i="31"/>
  <c r="D1976" i="31"/>
  <c r="G1974" i="31"/>
  <c r="F1974" i="31"/>
  <c r="E1974" i="31"/>
  <c r="D1974" i="31"/>
  <c r="G1972" i="31"/>
  <c r="F1972" i="31"/>
  <c r="E1972" i="31"/>
  <c r="D1972" i="31"/>
  <c r="G1970" i="31"/>
  <c r="F1970" i="31"/>
  <c r="E1970" i="31"/>
  <c r="D1970" i="31"/>
  <c r="G1968" i="31"/>
  <c r="F1968" i="31"/>
  <c r="F1966" i="31" s="1"/>
  <c r="E1968" i="31"/>
  <c r="D1968" i="31"/>
  <c r="G1963" i="31"/>
  <c r="G1953" i="31" s="1"/>
  <c r="F1963" i="31"/>
  <c r="F1953" i="31" s="1"/>
  <c r="E1963" i="31"/>
  <c r="E1953" i="31" s="1"/>
  <c r="D1963" i="31"/>
  <c r="D1953" i="31" s="1"/>
  <c r="D1954" i="31" s="1"/>
  <c r="G1955" i="31"/>
  <c r="F1955" i="31"/>
  <c r="E1955" i="31"/>
  <c r="G1945" i="31"/>
  <c r="G1935" i="31" s="1"/>
  <c r="F1945" i="31"/>
  <c r="F1935" i="31" s="1"/>
  <c r="E1945" i="31"/>
  <c r="E1935" i="31" s="1"/>
  <c r="D1945" i="31"/>
  <c r="G1937" i="31"/>
  <c r="F1937" i="31"/>
  <c r="E1937" i="31"/>
  <c r="D1935" i="31"/>
  <c r="D1936" i="31" s="1"/>
  <c r="G1927" i="31"/>
  <c r="G1917" i="31" s="1"/>
  <c r="G1918" i="31" s="1"/>
  <c r="F1927" i="31"/>
  <c r="F1917" i="31" s="1"/>
  <c r="E1927" i="31"/>
  <c r="E1917" i="31" s="1"/>
  <c r="D1927" i="31"/>
  <c r="D1917" i="31" s="1"/>
  <c r="D1918" i="31" s="1"/>
  <c r="G1919" i="31"/>
  <c r="F1919" i="31"/>
  <c r="E1919" i="31"/>
  <c r="G1909" i="31"/>
  <c r="G1899" i="31" s="1"/>
  <c r="F1909" i="31"/>
  <c r="F1899" i="31" s="1"/>
  <c r="E1909" i="31"/>
  <c r="E1899" i="31" s="1"/>
  <c r="D1909" i="31"/>
  <c r="D1899" i="31" s="1"/>
  <c r="D1900" i="31" s="1"/>
  <c r="G1901" i="31"/>
  <c r="F1901" i="31"/>
  <c r="E1901" i="31"/>
  <c r="G1891" i="31"/>
  <c r="G1881" i="31" s="1"/>
  <c r="F1891" i="31"/>
  <c r="F1881" i="31" s="1"/>
  <c r="E1891" i="31"/>
  <c r="E1881" i="31" s="1"/>
  <c r="D1891" i="31"/>
  <c r="D1881" i="31" s="1"/>
  <c r="D1882" i="31" s="1"/>
  <c r="G1883" i="31"/>
  <c r="F1883" i="31"/>
  <c r="E1883" i="31"/>
  <c r="G1873" i="31"/>
  <c r="G1863" i="31" s="1"/>
  <c r="F1873" i="31"/>
  <c r="F1863" i="31" s="1"/>
  <c r="F1864" i="31" s="1"/>
  <c r="E1873" i="31"/>
  <c r="E1863" i="31" s="1"/>
  <c r="D1873" i="31"/>
  <c r="G1865" i="31"/>
  <c r="F1865" i="31"/>
  <c r="E1865" i="31"/>
  <c r="D1863" i="31"/>
  <c r="D1864" i="31" s="1"/>
  <c r="G1855" i="31"/>
  <c r="G1845" i="31" s="1"/>
  <c r="G1846" i="31" s="1"/>
  <c r="F1855" i="31"/>
  <c r="F1845" i="31" s="1"/>
  <c r="E1855" i="31"/>
  <c r="E1845" i="31" s="1"/>
  <c r="D1855" i="31"/>
  <c r="D1845" i="31" s="1"/>
  <c r="D1846" i="31" s="1"/>
  <c r="G1847" i="31"/>
  <c r="F1847" i="31"/>
  <c r="E1847" i="31"/>
  <c r="G1837" i="31"/>
  <c r="G1827" i="31" s="1"/>
  <c r="F1837" i="31"/>
  <c r="F1827" i="31" s="1"/>
  <c r="E1837" i="31"/>
  <c r="E1827" i="31" s="1"/>
  <c r="D1837" i="31"/>
  <c r="G1829" i="31"/>
  <c r="F1829" i="31"/>
  <c r="E1829" i="31"/>
  <c r="D1827" i="31"/>
  <c r="D1828" i="31" s="1"/>
  <c r="G1819" i="31"/>
  <c r="G1809" i="31" s="1"/>
  <c r="F1819" i="31"/>
  <c r="F1809" i="31" s="1"/>
  <c r="E1819" i="31"/>
  <c r="E1809" i="31" s="1"/>
  <c r="D1819" i="31"/>
  <c r="D1809" i="31" s="1"/>
  <c r="G1811" i="31"/>
  <c r="F1811" i="31"/>
  <c r="E1811" i="31"/>
  <c r="G1801" i="31"/>
  <c r="G1791" i="31" s="1"/>
  <c r="F1801" i="31"/>
  <c r="F1791" i="31" s="1"/>
  <c r="F1792" i="31" s="1"/>
  <c r="E1801" i="31"/>
  <c r="E1791" i="31" s="1"/>
  <c r="D1801" i="31"/>
  <c r="D1791" i="31" s="1"/>
  <c r="D1792" i="31" s="1"/>
  <c r="G1793" i="31"/>
  <c r="F1793" i="31"/>
  <c r="E1793" i="31"/>
  <c r="G1781" i="31"/>
  <c r="F1781" i="31"/>
  <c r="E1781" i="31"/>
  <c r="D1781" i="31"/>
  <c r="G1773" i="31"/>
  <c r="F1773" i="31"/>
  <c r="E1773" i="31"/>
  <c r="G1771" i="31"/>
  <c r="G1772" i="31" s="1"/>
  <c r="F1771" i="31"/>
  <c r="E1771" i="31"/>
  <c r="D1771" i="31"/>
  <c r="D1772" i="31" s="1"/>
  <c r="G1763" i="31"/>
  <c r="F1763" i="31"/>
  <c r="E1763" i="31"/>
  <c r="D1763" i="31"/>
  <c r="G1755" i="31"/>
  <c r="F1755" i="31"/>
  <c r="E1755" i="31"/>
  <c r="G1753" i="31"/>
  <c r="F1753" i="31"/>
  <c r="E1753" i="31"/>
  <c r="E1754" i="31" s="1"/>
  <c r="D1753" i="31"/>
  <c r="D1754" i="31" s="1"/>
  <c r="G1745" i="31"/>
  <c r="F1745" i="31"/>
  <c r="E1745" i="31"/>
  <c r="D1745" i="31"/>
  <c r="G1737" i="31"/>
  <c r="F1737" i="31"/>
  <c r="E1737" i="31"/>
  <c r="G1735" i="31"/>
  <c r="F1735" i="31"/>
  <c r="F1736" i="31" s="1"/>
  <c r="E1735" i="31"/>
  <c r="D1735" i="31"/>
  <c r="D1736" i="31" s="1"/>
  <c r="G1727" i="31"/>
  <c r="F1727" i="31"/>
  <c r="E1727" i="31"/>
  <c r="D1727" i="31"/>
  <c r="G1719" i="31"/>
  <c r="F1719" i="31"/>
  <c r="E1719" i="31"/>
  <c r="G1717" i="31"/>
  <c r="G1718" i="31" s="1"/>
  <c r="F1717" i="31"/>
  <c r="E1717" i="31"/>
  <c r="D1717" i="31"/>
  <c r="D1718" i="31" s="1"/>
  <c r="G1709" i="31"/>
  <c r="F1709" i="31"/>
  <c r="E1709" i="31"/>
  <c r="D1709" i="31"/>
  <c r="G1701" i="31"/>
  <c r="F1701" i="31"/>
  <c r="E1701" i="31"/>
  <c r="G1699" i="31"/>
  <c r="G1700" i="31" s="1"/>
  <c r="F1699" i="31"/>
  <c r="E1699" i="31"/>
  <c r="D1699" i="31"/>
  <c r="D1700" i="31" s="1"/>
  <c r="G1691" i="31"/>
  <c r="F1691" i="31"/>
  <c r="E1691" i="31"/>
  <c r="D1691" i="31"/>
  <c r="G1683" i="31"/>
  <c r="F1683" i="31"/>
  <c r="E1683" i="31"/>
  <c r="G1681" i="31"/>
  <c r="F1681" i="31"/>
  <c r="E1681" i="31"/>
  <c r="E1682" i="31" s="1"/>
  <c r="D1681" i="31"/>
  <c r="D1682" i="31" s="1"/>
  <c r="G1673" i="31"/>
  <c r="F1673" i="31"/>
  <c r="E1673" i="31"/>
  <c r="D1673" i="31"/>
  <c r="G1665" i="31"/>
  <c r="F1665" i="31"/>
  <c r="E1665" i="31"/>
  <c r="G1663" i="31"/>
  <c r="F1663" i="31"/>
  <c r="F1664" i="31" s="1"/>
  <c r="E1663" i="31"/>
  <c r="D1663" i="31"/>
  <c r="D1664" i="31" s="1"/>
  <c r="G1655" i="31"/>
  <c r="F1655" i="31"/>
  <c r="E1655" i="31"/>
  <c r="D1655" i="31"/>
  <c r="G1647" i="31"/>
  <c r="F1647" i="31"/>
  <c r="E1647" i="31"/>
  <c r="G1645" i="31"/>
  <c r="G1646" i="31" s="1"/>
  <c r="F1645" i="31"/>
  <c r="F1646" i="31" s="1"/>
  <c r="E1645" i="31"/>
  <c r="D1645" i="31"/>
  <c r="D1646" i="31" s="1"/>
  <c r="G1637" i="31"/>
  <c r="F1637" i="31"/>
  <c r="E1637" i="31"/>
  <c r="D1637" i="31"/>
  <c r="G1629" i="31"/>
  <c r="F1629" i="31"/>
  <c r="E1629" i="31"/>
  <c r="G1627" i="31"/>
  <c r="G1628" i="31" s="1"/>
  <c r="F1627" i="31"/>
  <c r="E1627" i="31"/>
  <c r="D1627" i="31"/>
  <c r="D1628" i="31" s="1"/>
  <c r="G1616" i="31"/>
  <c r="G1606" i="31" s="1"/>
  <c r="F1616" i="31"/>
  <c r="F1606" i="31" s="1"/>
  <c r="E1616" i="31"/>
  <c r="E1606" i="31" s="1"/>
  <c r="D1616" i="31"/>
  <c r="D1606" i="31" s="1"/>
  <c r="D1607" i="31" s="1"/>
  <c r="G1608" i="31"/>
  <c r="F1608" i="31"/>
  <c r="E1608" i="31"/>
  <c r="G1595" i="31"/>
  <c r="G1580" i="31" s="1"/>
  <c r="F1595" i="31"/>
  <c r="F1580" i="31" s="1"/>
  <c r="E1595" i="31"/>
  <c r="E1580" i="31" s="1"/>
  <c r="D1595" i="31"/>
  <c r="D1580" i="31" s="1"/>
  <c r="D1581" i="31" s="1"/>
  <c r="G1582" i="31"/>
  <c r="F1582" i="31"/>
  <c r="E1582" i="31"/>
  <c r="G1572" i="31"/>
  <c r="G1557" i="31" s="1"/>
  <c r="G1558" i="31" s="1"/>
  <c r="F1572" i="31"/>
  <c r="F1557" i="31" s="1"/>
  <c r="F1558" i="31" s="1"/>
  <c r="E1572" i="31"/>
  <c r="E1557" i="31" s="1"/>
  <c r="D1572" i="31"/>
  <c r="D1557" i="31" s="1"/>
  <c r="D1558" i="31" s="1"/>
  <c r="G1559" i="31"/>
  <c r="F1559" i="31"/>
  <c r="E1559" i="31"/>
  <c r="G1549" i="31"/>
  <c r="G1534" i="31" s="1"/>
  <c r="F1549" i="31"/>
  <c r="F1534" i="31" s="1"/>
  <c r="E1549" i="31"/>
  <c r="E1534" i="31" s="1"/>
  <c r="D1549" i="31"/>
  <c r="G1536" i="31"/>
  <c r="F1536" i="31"/>
  <c r="E1536" i="31"/>
  <c r="D1534" i="31"/>
  <c r="D1535" i="31" s="1"/>
  <c r="G1526" i="31"/>
  <c r="G1511" i="31" s="1"/>
  <c r="F1526" i="31"/>
  <c r="F1511" i="31" s="1"/>
  <c r="F1512" i="31" s="1"/>
  <c r="E1526" i="31"/>
  <c r="D1526" i="31"/>
  <c r="G1513" i="31"/>
  <c r="F1513" i="31"/>
  <c r="E1513" i="31"/>
  <c r="D1511" i="31"/>
  <c r="D1512" i="31" s="1"/>
  <c r="G1503" i="31"/>
  <c r="G1488" i="31" s="1"/>
  <c r="G1489" i="31" s="1"/>
  <c r="F1503" i="31"/>
  <c r="F1488" i="31" s="1"/>
  <c r="E1503" i="31"/>
  <c r="E1488" i="31" s="1"/>
  <c r="D1503" i="31"/>
  <c r="D1488" i="31" s="1"/>
  <c r="D1489" i="31" s="1"/>
  <c r="G1490" i="31"/>
  <c r="F1490" i="31"/>
  <c r="E1490" i="31"/>
  <c r="G1480" i="31"/>
  <c r="F1480" i="31"/>
  <c r="F1465" i="31" s="1"/>
  <c r="E1480" i="31"/>
  <c r="E1465" i="31" s="1"/>
  <c r="D1480" i="31"/>
  <c r="G1467" i="31"/>
  <c r="F1467" i="31"/>
  <c r="E1467" i="31"/>
  <c r="D1465" i="31"/>
  <c r="D1466" i="31" s="1"/>
  <c r="G1429" i="31"/>
  <c r="F1429" i="31"/>
  <c r="E1429" i="31"/>
  <c r="D1429" i="31"/>
  <c r="G1427" i="31"/>
  <c r="F1427" i="31"/>
  <c r="E1427" i="31"/>
  <c r="D1427" i="31"/>
  <c r="G1425" i="31"/>
  <c r="F1425" i="31"/>
  <c r="E1425" i="31"/>
  <c r="D1425" i="31"/>
  <c r="G1423" i="31"/>
  <c r="F1423" i="31"/>
  <c r="E1423" i="31"/>
  <c r="D1423" i="31"/>
  <c r="G1421" i="31"/>
  <c r="F1421" i="31"/>
  <c r="E1421" i="31"/>
  <c r="D1421" i="31"/>
  <c r="G1419" i="31"/>
  <c r="F1419" i="31"/>
  <c r="E1419" i="31"/>
  <c r="D1419" i="31"/>
  <c r="G1417" i="31"/>
  <c r="F1417" i="31"/>
  <c r="E1417" i="31"/>
  <c r="D1417" i="31"/>
  <c r="D1415" i="31"/>
  <c r="G1413" i="31"/>
  <c r="F1413" i="31"/>
  <c r="E1413" i="31"/>
  <c r="D1413" i="31"/>
  <c r="G1408" i="31"/>
  <c r="F1408" i="31"/>
  <c r="F1398" i="31" s="1"/>
  <c r="G1401" i="31" s="1"/>
  <c r="E1408" i="31"/>
  <c r="E1398" i="31" s="1"/>
  <c r="E1399" i="31" s="1"/>
  <c r="D1408" i="31"/>
  <c r="D1398" i="31" s="1"/>
  <c r="D1399" i="31" s="1"/>
  <c r="G1400" i="31"/>
  <c r="F1400" i="31"/>
  <c r="E1400" i="31"/>
  <c r="G1399" i="31"/>
  <c r="G1390" i="31"/>
  <c r="G1380" i="31" s="1"/>
  <c r="G1381" i="31" s="1"/>
  <c r="F1390" i="31"/>
  <c r="F1380" i="31" s="1"/>
  <c r="E1390" i="31"/>
  <c r="E1380" i="31" s="1"/>
  <c r="D1390" i="31"/>
  <c r="D1380" i="31" s="1"/>
  <c r="D1381" i="31" s="1"/>
  <c r="G1382" i="31"/>
  <c r="F1382" i="31"/>
  <c r="E1382" i="31"/>
  <c r="G1372" i="31"/>
  <c r="F1372" i="31"/>
  <c r="F1362" i="31" s="1"/>
  <c r="G1365" i="31" s="1"/>
  <c r="E1372" i="31"/>
  <c r="E1362" i="31" s="1"/>
  <c r="D1372" i="31"/>
  <c r="D1362" i="31" s="1"/>
  <c r="D1363" i="31" s="1"/>
  <c r="G1364" i="31"/>
  <c r="F1364" i="31"/>
  <c r="E1364" i="31"/>
  <c r="G1363" i="31"/>
  <c r="G1354" i="31"/>
  <c r="G1344" i="31" s="1"/>
  <c r="F1354" i="31"/>
  <c r="F1344" i="31" s="1"/>
  <c r="F1345" i="31" s="1"/>
  <c r="E1354" i="31"/>
  <c r="E1344" i="31" s="1"/>
  <c r="D1354" i="31"/>
  <c r="D1344" i="31" s="1"/>
  <c r="D1345" i="31" s="1"/>
  <c r="G1346" i="31"/>
  <c r="F1346" i="31"/>
  <c r="E1346" i="31"/>
  <c r="G1336" i="31"/>
  <c r="F1336" i="31"/>
  <c r="E1336" i="31"/>
  <c r="D1336" i="31"/>
  <c r="G1328" i="31"/>
  <c r="F1328" i="31"/>
  <c r="E1328" i="31"/>
  <c r="G1326" i="31"/>
  <c r="G1327" i="31" s="1"/>
  <c r="F1326" i="31"/>
  <c r="F1327" i="31" s="1"/>
  <c r="E1326" i="31"/>
  <c r="D1326" i="31"/>
  <c r="D1327" i="31" s="1"/>
  <c r="G1316" i="31"/>
  <c r="F1316" i="31"/>
  <c r="E1316" i="31"/>
  <c r="D1316" i="31"/>
  <c r="G1308" i="31"/>
  <c r="F1308" i="31"/>
  <c r="E1308" i="31"/>
  <c r="G1306" i="31"/>
  <c r="G1307" i="31" s="1"/>
  <c r="F1306" i="31"/>
  <c r="E1306" i="31"/>
  <c r="D1306" i="31"/>
  <c r="D1307" i="31" s="1"/>
  <c r="G1298" i="31"/>
  <c r="F1298" i="31"/>
  <c r="E1298" i="31"/>
  <c r="D1298" i="31"/>
  <c r="G1291" i="31"/>
  <c r="F1291" i="31"/>
  <c r="E1291" i="31"/>
  <c r="G1290" i="31"/>
  <c r="F1290" i="31"/>
  <c r="E1290" i="31"/>
  <c r="G1289" i="31"/>
  <c r="F1289" i="31"/>
  <c r="E1289" i="31"/>
  <c r="D1289" i="31"/>
  <c r="G1277" i="31"/>
  <c r="F1277" i="31"/>
  <c r="F1262" i="31" s="1"/>
  <c r="E1277" i="31"/>
  <c r="E1262" i="31" s="1"/>
  <c r="D1277" i="31"/>
  <c r="G1264" i="31"/>
  <c r="F1264" i="31"/>
  <c r="E1264" i="31"/>
  <c r="G1254" i="31"/>
  <c r="G1237" i="31" s="1"/>
  <c r="G1238" i="31" s="1"/>
  <c r="F1254" i="31"/>
  <c r="F1237" i="31" s="1"/>
  <c r="E1254" i="31"/>
  <c r="E1237" i="31" s="1"/>
  <c r="D1254" i="31"/>
  <c r="D1237" i="31" s="1"/>
  <c r="D1238" i="31" s="1"/>
  <c r="G1239" i="31"/>
  <c r="F1239" i="31"/>
  <c r="E1239" i="31"/>
  <c r="D1218" i="31"/>
  <c r="D1203" i="31" s="1"/>
  <c r="D1204" i="31" s="1"/>
  <c r="E1212" i="31"/>
  <c r="G1205" i="31"/>
  <c r="F1205" i="31"/>
  <c r="D1195" i="31"/>
  <c r="E1189" i="31"/>
  <c r="F1189" i="31" s="1"/>
  <c r="G1182" i="31"/>
  <c r="F1182" i="31"/>
  <c r="E1182" i="31"/>
  <c r="G1143" i="31"/>
  <c r="D1143" i="31"/>
  <c r="G1141" i="31"/>
  <c r="F1141" i="31"/>
  <c r="E1141" i="31"/>
  <c r="D1141" i="31"/>
  <c r="G1139" i="31"/>
  <c r="F1139" i="31"/>
  <c r="E1139" i="31"/>
  <c r="D1139" i="31"/>
  <c r="G1137" i="31"/>
  <c r="F1137" i="31"/>
  <c r="E1137" i="31"/>
  <c r="F1138" i="31" s="1"/>
  <c r="D1137" i="31"/>
  <c r="G1135" i="31"/>
  <c r="F1135" i="31"/>
  <c r="E1135" i="31"/>
  <c r="D1135" i="31"/>
  <c r="G1133" i="31"/>
  <c r="F1133" i="31"/>
  <c r="E1133" i="31"/>
  <c r="D1133" i="31"/>
  <c r="D1131" i="31"/>
  <c r="G1129" i="31"/>
  <c r="F1129" i="31"/>
  <c r="E1129" i="31"/>
  <c r="D1129" i="31"/>
  <c r="G1127" i="31"/>
  <c r="F1127" i="31"/>
  <c r="E1127" i="31"/>
  <c r="D1127" i="31"/>
  <c r="G1123" i="31"/>
  <c r="G1113" i="31" s="1"/>
  <c r="F1123" i="31"/>
  <c r="F1113" i="31" s="1"/>
  <c r="F1114" i="31" s="1"/>
  <c r="E1123" i="31"/>
  <c r="E1113" i="31" s="1"/>
  <c r="D1123" i="31"/>
  <c r="D1113" i="31" s="1"/>
  <c r="D1114" i="31" s="1"/>
  <c r="G1115" i="31"/>
  <c r="F1115" i="31"/>
  <c r="E1115" i="31"/>
  <c r="G1105" i="31"/>
  <c r="G1095" i="31" s="1"/>
  <c r="F1105" i="31"/>
  <c r="F1095" i="31" s="1"/>
  <c r="E1105" i="31"/>
  <c r="E1095" i="31" s="1"/>
  <c r="D1105" i="31"/>
  <c r="G1097" i="31"/>
  <c r="F1097" i="31"/>
  <c r="E1097" i="31"/>
  <c r="D1096" i="31"/>
  <c r="G1087" i="31"/>
  <c r="G1077" i="31" s="1"/>
  <c r="G1078" i="31" s="1"/>
  <c r="D1087" i="31"/>
  <c r="D1077" i="31" s="1"/>
  <c r="D1078" i="31" s="1"/>
  <c r="F1086" i="31"/>
  <c r="F1087" i="31" s="1"/>
  <c r="F1077" i="31" s="1"/>
  <c r="E1086" i="31"/>
  <c r="E1087" i="31" s="1"/>
  <c r="E1077" i="31" s="1"/>
  <c r="G1079" i="31"/>
  <c r="F1079" i="31"/>
  <c r="E1079" i="31"/>
  <c r="G1069" i="31"/>
  <c r="G1059" i="31" s="1"/>
  <c r="D1069" i="31"/>
  <c r="D1059" i="31" s="1"/>
  <c r="D1060" i="31" s="1"/>
  <c r="F1068" i="31"/>
  <c r="F1069" i="31" s="1"/>
  <c r="F1059" i="31" s="1"/>
  <c r="E1068" i="31"/>
  <c r="E1069" i="31" s="1"/>
  <c r="E1059" i="31" s="1"/>
  <c r="G1061" i="31"/>
  <c r="F1061" i="31"/>
  <c r="E1061" i="31"/>
  <c r="G1051" i="31"/>
  <c r="G1041" i="31" s="1"/>
  <c r="G1042" i="31" s="1"/>
  <c r="F1051" i="31"/>
  <c r="F1041" i="31" s="1"/>
  <c r="F1042" i="31" s="1"/>
  <c r="E1051" i="31"/>
  <c r="D1051" i="31"/>
  <c r="D1041" i="31" s="1"/>
  <c r="D1042" i="31" s="1"/>
  <c r="G1043" i="31"/>
  <c r="F1043" i="31"/>
  <c r="E1043" i="31"/>
  <c r="E1041" i="31"/>
  <c r="G1033" i="31"/>
  <c r="G1023" i="31" s="1"/>
  <c r="G1024" i="31" s="1"/>
  <c r="F1033" i="31"/>
  <c r="F1023" i="31" s="1"/>
  <c r="E1033" i="31"/>
  <c r="E1023" i="31" s="1"/>
  <c r="D1033" i="31"/>
  <c r="D1023" i="31" s="1"/>
  <c r="D1024" i="31" s="1"/>
  <c r="G1025" i="31"/>
  <c r="F1025" i="31"/>
  <c r="E1025" i="31"/>
  <c r="G1015" i="31"/>
  <c r="G1005" i="31" s="1"/>
  <c r="G1006" i="31" s="1"/>
  <c r="F1015" i="31"/>
  <c r="F1005" i="31" s="1"/>
  <c r="D1015" i="31"/>
  <c r="D1005" i="31" s="1"/>
  <c r="D1006" i="31" s="1"/>
  <c r="E1014" i="31"/>
  <c r="G1007" i="31"/>
  <c r="F1007" i="31"/>
  <c r="E1007" i="31"/>
  <c r="G997" i="31"/>
  <c r="G987" i="31" s="1"/>
  <c r="G988" i="31" s="1"/>
  <c r="F997" i="31"/>
  <c r="F987" i="31" s="1"/>
  <c r="F988" i="31" s="1"/>
  <c r="E997" i="31"/>
  <c r="E987" i="31" s="1"/>
  <c r="D997" i="31"/>
  <c r="D987" i="31" s="1"/>
  <c r="D988" i="31" s="1"/>
  <c r="G989" i="31"/>
  <c r="F989" i="31"/>
  <c r="E989" i="31"/>
  <c r="G979" i="31"/>
  <c r="G969" i="31" s="1"/>
  <c r="G970" i="31" s="1"/>
  <c r="F979" i="31"/>
  <c r="F969" i="31" s="1"/>
  <c r="E979" i="31"/>
  <c r="E969" i="31" s="1"/>
  <c r="D979" i="31"/>
  <c r="D969" i="31" s="1"/>
  <c r="D970" i="31" s="1"/>
  <c r="G971" i="31"/>
  <c r="F971" i="31"/>
  <c r="E971" i="31"/>
  <c r="G961" i="31"/>
  <c r="G951" i="31" s="1"/>
  <c r="F961" i="31"/>
  <c r="F951" i="31" s="1"/>
  <c r="E961" i="31"/>
  <c r="E951" i="31" s="1"/>
  <c r="E952" i="31" s="1"/>
  <c r="D961" i="31"/>
  <c r="D951" i="31" s="1"/>
  <c r="D952" i="31" s="1"/>
  <c r="G953" i="31"/>
  <c r="F953" i="31"/>
  <c r="E953" i="31"/>
  <c r="G943" i="31"/>
  <c r="G933" i="31" s="1"/>
  <c r="F943" i="31"/>
  <c r="F933" i="31" s="1"/>
  <c r="F934" i="31" s="1"/>
  <c r="E943" i="31"/>
  <c r="E933" i="31" s="1"/>
  <c r="E934" i="31" s="1"/>
  <c r="D943" i="31"/>
  <c r="D933" i="31" s="1"/>
  <c r="D934" i="31" s="1"/>
  <c r="G935" i="31"/>
  <c r="F935" i="31"/>
  <c r="E935" i="31"/>
  <c r="G925" i="31"/>
  <c r="G915" i="31" s="1"/>
  <c r="F925" i="31"/>
  <c r="F915" i="31" s="1"/>
  <c r="F916" i="31" s="1"/>
  <c r="E925" i="31"/>
  <c r="E915" i="31" s="1"/>
  <c r="D925" i="31"/>
  <c r="D915" i="31" s="1"/>
  <c r="D916" i="31" s="1"/>
  <c r="G917" i="31"/>
  <c r="F917" i="31"/>
  <c r="E917" i="31"/>
  <c r="G907" i="31"/>
  <c r="G897" i="31" s="1"/>
  <c r="G898" i="31" s="1"/>
  <c r="F907" i="31"/>
  <c r="F897" i="31" s="1"/>
  <c r="E907" i="31"/>
  <c r="E897" i="31" s="1"/>
  <c r="D907" i="31"/>
  <c r="D897" i="31" s="1"/>
  <c r="D898" i="31" s="1"/>
  <c r="G899" i="31"/>
  <c r="F899" i="31"/>
  <c r="E899" i="31"/>
  <c r="G889" i="31"/>
  <c r="G879" i="31" s="1"/>
  <c r="F889" i="31"/>
  <c r="F879" i="31" s="1"/>
  <c r="E889" i="31"/>
  <c r="E879" i="31" s="1"/>
  <c r="D889" i="31"/>
  <c r="D879" i="31" s="1"/>
  <c r="D880" i="31" s="1"/>
  <c r="G881" i="31"/>
  <c r="F881" i="31"/>
  <c r="E881" i="31"/>
  <c r="G871" i="31"/>
  <c r="G861" i="31" s="1"/>
  <c r="F871" i="31"/>
  <c r="F861" i="31" s="1"/>
  <c r="F862" i="31" s="1"/>
  <c r="E871" i="31"/>
  <c r="E861" i="31" s="1"/>
  <c r="E862" i="31" s="1"/>
  <c r="D871" i="31"/>
  <c r="D861" i="31" s="1"/>
  <c r="D862" i="31" s="1"/>
  <c r="G863" i="31"/>
  <c r="F863" i="31"/>
  <c r="E863" i="31"/>
  <c r="G853" i="31"/>
  <c r="G843" i="31" s="1"/>
  <c r="G844" i="31" s="1"/>
  <c r="F853" i="31"/>
  <c r="F843" i="31" s="1"/>
  <c r="F844" i="31" s="1"/>
  <c r="E853" i="31"/>
  <c r="E843" i="31" s="1"/>
  <c r="D853" i="31"/>
  <c r="D843" i="31" s="1"/>
  <c r="D844" i="31" s="1"/>
  <c r="G845" i="31"/>
  <c r="F845" i="31"/>
  <c r="E845" i="31"/>
  <c r="G835" i="31"/>
  <c r="G825" i="31" s="1"/>
  <c r="G826" i="31" s="1"/>
  <c r="F835" i="31"/>
  <c r="F825" i="31" s="1"/>
  <c r="E835" i="31"/>
  <c r="E825" i="31" s="1"/>
  <c r="D835" i="31"/>
  <c r="G827" i="31"/>
  <c r="F827" i="31"/>
  <c r="E827" i="31"/>
  <c r="D825" i="31"/>
  <c r="D826" i="31" s="1"/>
  <c r="G817" i="31"/>
  <c r="G807" i="31" s="1"/>
  <c r="F817" i="31"/>
  <c r="F807" i="31" s="1"/>
  <c r="E817" i="31"/>
  <c r="E807" i="31" s="1"/>
  <c r="D817" i="31"/>
  <c r="D807" i="31" s="1"/>
  <c r="D808" i="31" s="1"/>
  <c r="G809" i="31"/>
  <c r="F809" i="31"/>
  <c r="E809" i="31"/>
  <c r="G799" i="31"/>
  <c r="G789" i="31" s="1"/>
  <c r="F799" i="31"/>
  <c r="F789" i="31" s="1"/>
  <c r="F790" i="31" s="1"/>
  <c r="E799" i="31"/>
  <c r="E789" i="31" s="1"/>
  <c r="E790" i="31" s="1"/>
  <c r="D799" i="31"/>
  <c r="D789" i="31" s="1"/>
  <c r="D790" i="31" s="1"/>
  <c r="G791" i="31"/>
  <c r="F791" i="31"/>
  <c r="E791" i="31"/>
  <c r="G781" i="31"/>
  <c r="G771" i="31" s="1"/>
  <c r="G772" i="31" s="1"/>
  <c r="F781" i="31"/>
  <c r="F771" i="31" s="1"/>
  <c r="F772" i="31" s="1"/>
  <c r="E781" i="31"/>
  <c r="E771" i="31" s="1"/>
  <c r="D781" i="31"/>
  <c r="D771" i="31" s="1"/>
  <c r="D772" i="31" s="1"/>
  <c r="G773" i="31"/>
  <c r="F773" i="31"/>
  <c r="E773" i="31"/>
  <c r="G763" i="31"/>
  <c r="G753" i="31" s="1"/>
  <c r="G754" i="31" s="1"/>
  <c r="F763" i="31"/>
  <c r="F753" i="31" s="1"/>
  <c r="E763" i="31"/>
  <c r="E753" i="31" s="1"/>
  <c r="D763" i="31"/>
  <c r="D753" i="31" s="1"/>
  <c r="D754" i="31" s="1"/>
  <c r="G755" i="31"/>
  <c r="F755" i="31"/>
  <c r="E755" i="31"/>
  <c r="G745" i="31"/>
  <c r="G735" i="31" s="1"/>
  <c r="G736" i="31" s="1"/>
  <c r="F745" i="31"/>
  <c r="F735" i="31" s="1"/>
  <c r="E745" i="31"/>
  <c r="E735" i="31" s="1"/>
  <c r="D745" i="31"/>
  <c r="D735" i="31" s="1"/>
  <c r="D736" i="31" s="1"/>
  <c r="G737" i="31"/>
  <c r="F737" i="31"/>
  <c r="E737" i="31"/>
  <c r="G727" i="31"/>
  <c r="G717" i="31" s="1"/>
  <c r="F727" i="31"/>
  <c r="F717" i="31" s="1"/>
  <c r="E727" i="31"/>
  <c r="E717" i="31" s="1"/>
  <c r="D727" i="31"/>
  <c r="D717" i="31" s="1"/>
  <c r="D718" i="31" s="1"/>
  <c r="G719" i="31"/>
  <c r="F719" i="31"/>
  <c r="E719" i="31"/>
  <c r="G709" i="31"/>
  <c r="G699" i="31" s="1"/>
  <c r="F709" i="31"/>
  <c r="F699" i="31" s="1"/>
  <c r="E709" i="31"/>
  <c r="E699" i="31" s="1"/>
  <c r="D709" i="31"/>
  <c r="D699" i="31" s="1"/>
  <c r="D700" i="31" s="1"/>
  <c r="G701" i="31"/>
  <c r="F701" i="31"/>
  <c r="E701" i="31"/>
  <c r="G691" i="31"/>
  <c r="G681" i="31" s="1"/>
  <c r="F691" i="31"/>
  <c r="F681" i="31" s="1"/>
  <c r="E691" i="31"/>
  <c r="E681" i="31" s="1"/>
  <c r="D691" i="31"/>
  <c r="D681" i="31" s="1"/>
  <c r="D682" i="31" s="1"/>
  <c r="G683" i="31"/>
  <c r="F683" i="31"/>
  <c r="E683" i="31"/>
  <c r="G673" i="31"/>
  <c r="G663" i="31" s="1"/>
  <c r="F673" i="31"/>
  <c r="F663" i="31" s="1"/>
  <c r="E673" i="31"/>
  <c r="E663" i="31" s="1"/>
  <c r="D673" i="31"/>
  <c r="D663" i="31" s="1"/>
  <c r="D664" i="31" s="1"/>
  <c r="G665" i="31"/>
  <c r="F665" i="31"/>
  <c r="E665" i="31"/>
  <c r="G655" i="31"/>
  <c r="G645" i="31" s="1"/>
  <c r="F655" i="31"/>
  <c r="F645" i="31" s="1"/>
  <c r="E655" i="31"/>
  <c r="E645" i="31" s="1"/>
  <c r="D655" i="31"/>
  <c r="D645" i="31" s="1"/>
  <c r="D646" i="31" s="1"/>
  <c r="G647" i="31"/>
  <c r="F647" i="31"/>
  <c r="E647" i="31"/>
  <c r="G637" i="31"/>
  <c r="G627" i="31" s="1"/>
  <c r="F637" i="31"/>
  <c r="F627" i="31" s="1"/>
  <c r="E637" i="31"/>
  <c r="E627" i="31" s="1"/>
  <c r="D637" i="31"/>
  <c r="D627" i="31" s="1"/>
  <c r="D628" i="31" s="1"/>
  <c r="G629" i="31"/>
  <c r="F629" i="31"/>
  <c r="E629" i="31"/>
  <c r="G619" i="31"/>
  <c r="G609" i="31" s="1"/>
  <c r="F619" i="31"/>
  <c r="F609" i="31" s="1"/>
  <c r="E619" i="31"/>
  <c r="E609" i="31" s="1"/>
  <c r="E612" i="31" s="1"/>
  <c r="D619" i="31"/>
  <c r="G611" i="31"/>
  <c r="F611" i="31"/>
  <c r="E611" i="31"/>
  <c r="D610" i="31"/>
  <c r="G601" i="31"/>
  <c r="G591" i="31" s="1"/>
  <c r="F601" i="31"/>
  <c r="F591" i="31" s="1"/>
  <c r="F592" i="31" s="1"/>
  <c r="E601" i="31"/>
  <c r="E591" i="31" s="1"/>
  <c r="E594" i="31" s="1"/>
  <c r="D601" i="31"/>
  <c r="G593" i="31"/>
  <c r="F593" i="31"/>
  <c r="E593" i="31"/>
  <c r="D592" i="31"/>
  <c r="G583" i="31"/>
  <c r="G573" i="31" s="1"/>
  <c r="F583" i="31"/>
  <c r="F573" i="31" s="1"/>
  <c r="E583" i="31"/>
  <c r="E573" i="31" s="1"/>
  <c r="E576" i="31" s="1"/>
  <c r="D583" i="31"/>
  <c r="G575" i="31"/>
  <c r="F575" i="31"/>
  <c r="E575" i="31"/>
  <c r="D574" i="31"/>
  <c r="G565" i="31"/>
  <c r="G555" i="31" s="1"/>
  <c r="F565" i="31"/>
  <c r="F555" i="31" s="1"/>
  <c r="F556" i="31" s="1"/>
  <c r="E565" i="31"/>
  <c r="E555" i="31" s="1"/>
  <c r="D565" i="31"/>
  <c r="D555" i="31" s="1"/>
  <c r="D556" i="31" s="1"/>
  <c r="G557" i="31"/>
  <c r="F557" i="31"/>
  <c r="E557" i="31"/>
  <c r="G542" i="31"/>
  <c r="G532" i="31" s="1"/>
  <c r="F542" i="31"/>
  <c r="F532" i="31" s="1"/>
  <c r="G535" i="31" s="1"/>
  <c r="E542" i="31"/>
  <c r="E532" i="31" s="1"/>
  <c r="D542" i="31"/>
  <c r="G534" i="31"/>
  <c r="F534" i="31"/>
  <c r="E534" i="31"/>
  <c r="D533" i="31"/>
  <c r="G521" i="31"/>
  <c r="G506" i="31" s="1"/>
  <c r="F521" i="31"/>
  <c r="F506" i="31" s="1"/>
  <c r="E521" i="31"/>
  <c r="E506" i="31" s="1"/>
  <c r="D521" i="31"/>
  <c r="D506" i="31" s="1"/>
  <c r="G508" i="31"/>
  <c r="F508" i="31"/>
  <c r="E508" i="31"/>
  <c r="D498" i="31"/>
  <c r="G493" i="31"/>
  <c r="G1131" i="31" s="1"/>
  <c r="F493" i="31"/>
  <c r="F1131" i="31" s="1"/>
  <c r="E493" i="31"/>
  <c r="E1131" i="31" s="1"/>
  <c r="G483" i="31"/>
  <c r="F483" i="31"/>
  <c r="E483" i="31"/>
  <c r="G463" i="31"/>
  <c r="F463" i="31"/>
  <c r="F448" i="31" s="1"/>
  <c r="E463" i="31"/>
  <c r="E448" i="31" s="1"/>
  <c r="D463" i="31"/>
  <c r="D448" i="31" s="1"/>
  <c r="D449" i="31" s="1"/>
  <c r="G450" i="31"/>
  <c r="F450" i="31"/>
  <c r="E450" i="31"/>
  <c r="G440" i="31"/>
  <c r="G425" i="31" s="1"/>
  <c r="F440" i="31"/>
  <c r="F425" i="31" s="1"/>
  <c r="E440" i="31"/>
  <c r="D440" i="31"/>
  <c r="D425" i="31" s="1"/>
  <c r="D426" i="31" s="1"/>
  <c r="G427" i="31"/>
  <c r="F427" i="31"/>
  <c r="E427" i="31"/>
  <c r="G388" i="31"/>
  <c r="F388" i="31"/>
  <c r="E388" i="31"/>
  <c r="D388" i="31"/>
  <c r="G386" i="31"/>
  <c r="F386" i="31"/>
  <c r="E386" i="31"/>
  <c r="D386" i="31"/>
  <c r="G384" i="31"/>
  <c r="F384" i="31"/>
  <c r="E384" i="31"/>
  <c r="D384" i="31"/>
  <c r="G382" i="31"/>
  <c r="F382" i="31"/>
  <c r="E382" i="31"/>
  <c r="D382" i="31"/>
  <c r="G380" i="31"/>
  <c r="F380" i="31"/>
  <c r="E380" i="31"/>
  <c r="D380" i="31"/>
  <c r="G378" i="31"/>
  <c r="F378" i="31"/>
  <c r="E378" i="31"/>
  <c r="D378" i="31"/>
  <c r="G376" i="31"/>
  <c r="F376" i="31"/>
  <c r="E376" i="31"/>
  <c r="D376" i="31"/>
  <c r="G374" i="31"/>
  <c r="F374" i="31"/>
  <c r="E374" i="31"/>
  <c r="D374" i="31"/>
  <c r="G368" i="31"/>
  <c r="G353" i="31" s="1"/>
  <c r="F368" i="31"/>
  <c r="F353" i="31" s="1"/>
  <c r="E368" i="31"/>
  <c r="E353" i="31" s="1"/>
  <c r="E354" i="31" s="1"/>
  <c r="D368" i="31"/>
  <c r="G355" i="31"/>
  <c r="F355" i="31"/>
  <c r="E355" i="31"/>
  <c r="G345" i="31"/>
  <c r="F345" i="31"/>
  <c r="F328" i="31" s="1"/>
  <c r="F329" i="31" s="1"/>
  <c r="E345" i="31"/>
  <c r="E328" i="31" s="1"/>
  <c r="E329" i="31" s="1"/>
  <c r="D345" i="31"/>
  <c r="D328" i="31" s="1"/>
  <c r="D329" i="31" s="1"/>
  <c r="G330" i="31"/>
  <c r="F330" i="31"/>
  <c r="E330" i="31"/>
  <c r="G313" i="31"/>
  <c r="G303" i="31" s="1"/>
  <c r="G304" i="31" s="1"/>
  <c r="F313" i="31"/>
  <c r="F303" i="31" s="1"/>
  <c r="E313" i="31"/>
  <c r="E303" i="31" s="1"/>
  <c r="D313" i="31"/>
  <c r="D303" i="31" s="1"/>
  <c r="D304" i="31" s="1"/>
  <c r="G305" i="31"/>
  <c r="F305" i="31"/>
  <c r="E305" i="31"/>
  <c r="G295" i="31"/>
  <c r="G285" i="31" s="1"/>
  <c r="F295" i="31"/>
  <c r="F285" i="31" s="1"/>
  <c r="E295" i="31"/>
  <c r="E285" i="31" s="1"/>
  <c r="E286" i="31" s="1"/>
  <c r="D295" i="31"/>
  <c r="D285" i="31" s="1"/>
  <c r="D286" i="31" s="1"/>
  <c r="G287" i="31"/>
  <c r="F287" i="31"/>
  <c r="E287" i="31"/>
  <c r="G277" i="31"/>
  <c r="F277" i="31"/>
  <c r="E277" i="31"/>
  <c r="E267" i="31" s="1"/>
  <c r="E270" i="31" s="1"/>
  <c r="D277" i="31"/>
  <c r="G269" i="31"/>
  <c r="F269" i="31"/>
  <c r="E269" i="31"/>
  <c r="D268" i="31"/>
  <c r="G267" i="31"/>
  <c r="G268" i="31" s="1"/>
  <c r="F267" i="31"/>
  <c r="F268" i="31" s="1"/>
  <c r="G259" i="31"/>
  <c r="G249" i="31" s="1"/>
  <c r="G250" i="31" s="1"/>
  <c r="F259" i="31"/>
  <c r="F249" i="31" s="1"/>
  <c r="F250" i="31" s="1"/>
  <c r="E259" i="31"/>
  <c r="E249" i="31" s="1"/>
  <c r="D259" i="31"/>
  <c r="D249" i="31" s="1"/>
  <c r="D250" i="31" s="1"/>
  <c r="G251" i="31"/>
  <c r="F251" i="31"/>
  <c r="E251" i="31"/>
  <c r="G237" i="31"/>
  <c r="G390" i="31" s="1"/>
  <c r="F237" i="31"/>
  <c r="F390" i="31" s="1"/>
  <c r="E237" i="31"/>
  <c r="E390" i="31" s="1"/>
  <c r="G231" i="31"/>
  <c r="F231" i="31"/>
  <c r="G230" i="31"/>
  <c r="F230" i="31"/>
  <c r="E230" i="31"/>
  <c r="G229" i="31"/>
  <c r="F229" i="31"/>
  <c r="E229" i="31"/>
  <c r="D228" i="31"/>
  <c r="D229" i="31" s="1"/>
  <c r="G220" i="31"/>
  <c r="F220" i="31"/>
  <c r="E220" i="31"/>
  <c r="D220" i="31"/>
  <c r="D210" i="31" s="1"/>
  <c r="G213" i="31"/>
  <c r="F213" i="31"/>
  <c r="G212" i="31"/>
  <c r="F212" i="31"/>
  <c r="E212" i="31"/>
  <c r="G211" i="31"/>
  <c r="F211" i="31"/>
  <c r="E211" i="31"/>
  <c r="G202" i="31"/>
  <c r="F202" i="31"/>
  <c r="E202" i="31"/>
  <c r="D202" i="31"/>
  <c r="G195" i="31"/>
  <c r="F195" i="31"/>
  <c r="E195" i="31"/>
  <c r="G194" i="31"/>
  <c r="F194" i="31"/>
  <c r="E194" i="31"/>
  <c r="G193" i="31"/>
  <c r="F193" i="31"/>
  <c r="E193" i="31"/>
  <c r="D193" i="31"/>
  <c r="G184" i="31"/>
  <c r="G174" i="31" s="1"/>
  <c r="F184" i="31"/>
  <c r="F174" i="31" s="1"/>
  <c r="E184" i="31"/>
  <c r="D184" i="31"/>
  <c r="E177" i="31"/>
  <c r="G176" i="31"/>
  <c r="F176" i="31"/>
  <c r="E176" i="31"/>
  <c r="E175" i="31"/>
  <c r="D175" i="31"/>
  <c r="G163" i="31"/>
  <c r="F163" i="31"/>
  <c r="F148" i="31" s="1"/>
  <c r="E163" i="31"/>
  <c r="D163" i="31"/>
  <c r="G150" i="31"/>
  <c r="F150" i="31"/>
  <c r="E150" i="31"/>
  <c r="G140" i="31"/>
  <c r="G125" i="31" s="1"/>
  <c r="F140" i="31"/>
  <c r="E140" i="31"/>
  <c r="D140" i="31"/>
  <c r="D125" i="31" s="1"/>
  <c r="D126" i="31" s="1"/>
  <c r="G127" i="31"/>
  <c r="F127" i="31"/>
  <c r="E127" i="31"/>
  <c r="G117" i="31"/>
  <c r="F117" i="31"/>
  <c r="F102" i="31" s="1"/>
  <c r="F103" i="31" s="1"/>
  <c r="E117" i="31"/>
  <c r="E102" i="31" s="1"/>
  <c r="E103" i="31" s="1"/>
  <c r="D117" i="31"/>
  <c r="G104" i="31"/>
  <c r="F104" i="31"/>
  <c r="E104" i="31"/>
  <c r="G94" i="31"/>
  <c r="G79" i="31" s="1"/>
  <c r="G80" i="31" s="1"/>
  <c r="F94" i="31"/>
  <c r="E94" i="31"/>
  <c r="E79" i="31" s="1"/>
  <c r="D94" i="31"/>
  <c r="G81" i="31"/>
  <c r="F81" i="31"/>
  <c r="E81" i="31"/>
  <c r="G71" i="31"/>
  <c r="F71" i="31"/>
  <c r="F56" i="31" s="1"/>
  <c r="E71" i="31"/>
  <c r="E56" i="31" s="1"/>
  <c r="E57" i="31" s="1"/>
  <c r="D71" i="31"/>
  <c r="D56" i="31" s="1"/>
  <c r="D57" i="31" s="1"/>
  <c r="K66" i="31"/>
  <c r="I66" i="31"/>
  <c r="G58" i="31"/>
  <c r="F58" i="31"/>
  <c r="E58" i="31"/>
  <c r="G48" i="31"/>
  <c r="G33" i="31" s="1"/>
  <c r="F48" i="31"/>
  <c r="F33" i="31" s="1"/>
  <c r="E48" i="31"/>
  <c r="E33" i="31" s="1"/>
  <c r="D48" i="31"/>
  <c r="G35" i="31"/>
  <c r="F35" i="31"/>
  <c r="E35" i="31"/>
  <c r="D2002" i="31" l="1"/>
  <c r="D2006" i="31"/>
  <c r="D2004" i="31"/>
  <c r="F2012" i="31"/>
  <c r="F2014" i="31"/>
  <c r="F2016" i="31"/>
  <c r="F377" i="31"/>
  <c r="F381" i="31"/>
  <c r="F383" i="31"/>
  <c r="E918" i="31"/>
  <c r="G253" i="31"/>
  <c r="G214" i="31"/>
  <c r="E1938" i="31"/>
  <c r="G1902" i="31"/>
  <c r="E1757" i="31"/>
  <c r="F1774" i="31"/>
  <c r="E990" i="31"/>
  <c r="E1140" i="31"/>
  <c r="F1265" i="31"/>
  <c r="F1468" i="31"/>
  <c r="F1902" i="31"/>
  <c r="G1383" i="31"/>
  <c r="G288" i="31"/>
  <c r="F356" i="31"/>
  <c r="F2006" i="31"/>
  <c r="G509" i="31"/>
  <c r="G847" i="31"/>
  <c r="F1848" i="31"/>
  <c r="G196" i="31"/>
  <c r="F214" i="31"/>
  <c r="F1363" i="31"/>
  <c r="G232" i="31"/>
  <c r="G356" i="31"/>
  <c r="F793" i="31"/>
  <c r="F828" i="31"/>
  <c r="F1130" i="31"/>
  <c r="F1195" i="31"/>
  <c r="G1189" i="31"/>
  <c r="G1195" i="31" s="1"/>
  <c r="E49" i="31"/>
  <c r="E332" i="31"/>
  <c r="G1128" i="31"/>
  <c r="F1491" i="31"/>
  <c r="G1609" i="31"/>
  <c r="F1756" i="31"/>
  <c r="G1969" i="31"/>
  <c r="G1985" i="31"/>
  <c r="F610" i="31"/>
  <c r="F612" i="31"/>
  <c r="E1096" i="31"/>
  <c r="E1098" i="31"/>
  <c r="E1134" i="31"/>
  <c r="E1136" i="31"/>
  <c r="G1132" i="31"/>
  <c r="E1415" i="31"/>
  <c r="E1416" i="31" s="1"/>
  <c r="F1830" i="31"/>
  <c r="E232" i="31"/>
  <c r="F306" i="31"/>
  <c r="G2002" i="31"/>
  <c r="G2006" i="31"/>
  <c r="G381" i="31"/>
  <c r="G383" i="31"/>
  <c r="G2012" i="31"/>
  <c r="G2014" i="31"/>
  <c r="G2016" i="31"/>
  <c r="F451" i="31"/>
  <c r="F648" i="31"/>
  <c r="F756" i="31"/>
  <c r="F1134" i="31"/>
  <c r="E1383" i="31"/>
  <c r="G1418" i="31"/>
  <c r="G1420" i="31"/>
  <c r="G1422" i="31"/>
  <c r="G1426" i="31"/>
  <c r="G1428" i="31"/>
  <c r="G1430" i="31"/>
  <c r="G1684" i="31"/>
  <c r="E1720" i="31"/>
  <c r="G1830" i="31"/>
  <c r="F232" i="31"/>
  <c r="F332" i="31"/>
  <c r="D2012" i="31"/>
  <c r="D2014" i="31"/>
  <c r="D2016" i="31"/>
  <c r="F594" i="31"/>
  <c r="F900" i="31"/>
  <c r="F972" i="31"/>
  <c r="G1045" i="31"/>
  <c r="G1062" i="31"/>
  <c r="G1098" i="31"/>
  <c r="G1138" i="31"/>
  <c r="G1140" i="31"/>
  <c r="G1142" i="31"/>
  <c r="G1292" i="31"/>
  <c r="F1414" i="31"/>
  <c r="E1420" i="31"/>
  <c r="E1630" i="31"/>
  <c r="G1666" i="31"/>
  <c r="E1702" i="31"/>
  <c r="E1774" i="31"/>
  <c r="E1866" i="31"/>
  <c r="E880" i="31"/>
  <c r="E882" i="31"/>
  <c r="E1535" i="31"/>
  <c r="E1538" i="31" s="1"/>
  <c r="E1537" i="31"/>
  <c r="F1026" i="31"/>
  <c r="E425" i="31"/>
  <c r="E441" i="31" s="1"/>
  <c r="E1511" i="31"/>
  <c r="E1514" i="31" s="1"/>
  <c r="E1954" i="31"/>
  <c r="E1957" i="31" s="1"/>
  <c r="E1956" i="31"/>
  <c r="E535" i="31"/>
  <c r="E628" i="31"/>
  <c r="E631" i="31" s="1"/>
  <c r="E630" i="31"/>
  <c r="G720" i="31"/>
  <c r="G738" i="31"/>
  <c r="G774" i="31"/>
  <c r="E1099" i="31"/>
  <c r="E1381" i="31"/>
  <c r="E1384" i="31" s="1"/>
  <c r="F1718" i="31"/>
  <c r="G1721" i="31" s="1"/>
  <c r="F1720" i="31"/>
  <c r="F1794" i="31"/>
  <c r="G148" i="31"/>
  <c r="G149" i="31" s="1"/>
  <c r="F346" i="31"/>
  <c r="D353" i="31"/>
  <c r="D354" i="31" s="1"/>
  <c r="F464" i="31"/>
  <c r="D481" i="31"/>
  <c r="D482" i="31" s="1"/>
  <c r="G1044" i="31"/>
  <c r="F1136" i="31"/>
  <c r="G1136" i="31"/>
  <c r="E1550" i="31"/>
  <c r="E1581" i="31"/>
  <c r="E1584" i="31" s="1"/>
  <c r="E1583" i="31"/>
  <c r="G56" i="31"/>
  <c r="G57" i="31" s="1"/>
  <c r="F79" i="31"/>
  <c r="F80" i="31" s="1"/>
  <c r="G83" i="31" s="1"/>
  <c r="G533" i="31"/>
  <c r="F574" i="31"/>
  <c r="F576" i="31"/>
  <c r="G664" i="31"/>
  <c r="G666" i="31"/>
  <c r="F792" i="31"/>
  <c r="G1262" i="31"/>
  <c r="G1278" i="31" s="1"/>
  <c r="G1465" i="31"/>
  <c r="G1468" i="31" s="1"/>
  <c r="E1664" i="31"/>
  <c r="E1667" i="31" s="1"/>
  <c r="E1666" i="31"/>
  <c r="E1736" i="31"/>
  <c r="E1739" i="31" s="1"/>
  <c r="E1738" i="31"/>
  <c r="G1774" i="31"/>
  <c r="E1882" i="31"/>
  <c r="E1885" i="31" s="1"/>
  <c r="E1884" i="31"/>
  <c r="E1969" i="31"/>
  <c r="E1966" i="31"/>
  <c r="F1967" i="31" s="1"/>
  <c r="E95" i="31"/>
  <c r="D102" i="31"/>
  <c r="D103" i="31" s="1"/>
  <c r="E106" i="31" s="1"/>
  <c r="G328" i="31"/>
  <c r="G331" i="31" s="1"/>
  <c r="D441" i="31"/>
  <c r="G448" i="31"/>
  <c r="G451" i="31" s="1"/>
  <c r="E558" i="31"/>
  <c r="G648" i="31"/>
  <c r="E808" i="31"/>
  <c r="E810" i="31"/>
  <c r="E937" i="31"/>
  <c r="E1143" i="31"/>
  <c r="E1144" i="31" s="1"/>
  <c r="E1142" i="31"/>
  <c r="E1255" i="31"/>
  <c r="D1262" i="31"/>
  <c r="D1263" i="31" s="1"/>
  <c r="F1307" i="31"/>
  <c r="G1310" i="31" s="1"/>
  <c r="F1309" i="31"/>
  <c r="F1401" i="31"/>
  <c r="E1418" i="31"/>
  <c r="E1422" i="31"/>
  <c r="E1424" i="31"/>
  <c r="E1426" i="31"/>
  <c r="D1527" i="31"/>
  <c r="G1596" i="31"/>
  <c r="F1702" i="31"/>
  <c r="G1848" i="31"/>
  <c r="D1966" i="31"/>
  <c r="E1985" i="31"/>
  <c r="G36" i="31"/>
  <c r="G49" i="31"/>
  <c r="D72" i="31"/>
  <c r="E125" i="31"/>
  <c r="E126" i="31" s="1"/>
  <c r="E129" i="31" s="1"/>
  <c r="D148" i="31"/>
  <c r="D149" i="31" s="1"/>
  <c r="E196" i="31"/>
  <c r="E289" i="31"/>
  <c r="E306" i="31"/>
  <c r="G369" i="31"/>
  <c r="G522" i="31"/>
  <c r="E684" i="31"/>
  <c r="E700" i="31"/>
  <c r="E703" i="31" s="1"/>
  <c r="E702" i="31"/>
  <c r="G846" i="31"/>
  <c r="E1128" i="31"/>
  <c r="D1125" i="31"/>
  <c r="G1134" i="31"/>
  <c r="D1180" i="31"/>
  <c r="D1181" i="31" s="1"/>
  <c r="E1238" i="31"/>
  <c r="E1241" i="31" s="1"/>
  <c r="E1240" i="31"/>
  <c r="E1327" i="31"/>
  <c r="E1330" i="31" s="1"/>
  <c r="E1329" i="31"/>
  <c r="F1383" i="31"/>
  <c r="D1411" i="31"/>
  <c r="F1481" i="31"/>
  <c r="G1491" i="31"/>
  <c r="G1504" i="31"/>
  <c r="E1648" i="31"/>
  <c r="F1648" i="31"/>
  <c r="E1812" i="31"/>
  <c r="F1936" i="31"/>
  <c r="F1938" i="31"/>
  <c r="F49" i="31"/>
  <c r="F118" i="31"/>
  <c r="D141" i="31"/>
  <c r="F164" i="31"/>
  <c r="E178" i="31"/>
  <c r="F288" i="31"/>
  <c r="E346" i="31"/>
  <c r="F369" i="31"/>
  <c r="F2002" i="31"/>
  <c r="G441" i="31"/>
  <c r="F522" i="31"/>
  <c r="F558" i="31"/>
  <c r="F666" i="31"/>
  <c r="F682" i="31"/>
  <c r="F684" i="31"/>
  <c r="F738" i="31"/>
  <c r="F864" i="31"/>
  <c r="G916" i="31"/>
  <c r="G919" i="31" s="1"/>
  <c r="G1116" i="31"/>
  <c r="D1255" i="31"/>
  <c r="G1330" i="31"/>
  <c r="F1504" i="31"/>
  <c r="D1550" i="31"/>
  <c r="E1596" i="31"/>
  <c r="G1630" i="31"/>
  <c r="E1794" i="31"/>
  <c r="F1866" i="31"/>
  <c r="G1920" i="31"/>
  <c r="E60" i="31"/>
  <c r="E72" i="31"/>
  <c r="G95" i="31"/>
  <c r="E118" i="31"/>
  <c r="G141" i="31"/>
  <c r="F196" i="31"/>
  <c r="D346" i="31"/>
  <c r="E369" i="31"/>
  <c r="E2002" i="31"/>
  <c r="E2004" i="31"/>
  <c r="E2006" i="31"/>
  <c r="E381" i="31"/>
  <c r="E383" i="31"/>
  <c r="E2012" i="31"/>
  <c r="E2014" i="31"/>
  <c r="E2016" i="31"/>
  <c r="D464" i="31"/>
  <c r="E522" i="31"/>
  <c r="F535" i="31"/>
  <c r="E666" i="31"/>
  <c r="G702" i="31"/>
  <c r="E738" i="31"/>
  <c r="F1098" i="31"/>
  <c r="F1116" i="31"/>
  <c r="E1130" i="31"/>
  <c r="F1140" i="31"/>
  <c r="D1219" i="31"/>
  <c r="G1255" i="31"/>
  <c r="E1292" i="31"/>
  <c r="G1329" i="31"/>
  <c r="G1414" i="31"/>
  <c r="F1418" i="31"/>
  <c r="F1420" i="31"/>
  <c r="F1424" i="31"/>
  <c r="F1426" i="31"/>
  <c r="D1481" i="31"/>
  <c r="E1504" i="31"/>
  <c r="F1527" i="31"/>
  <c r="G1550" i="31"/>
  <c r="G1573" i="31"/>
  <c r="D1596" i="31"/>
  <c r="F1630" i="31"/>
  <c r="F1684" i="31"/>
  <c r="G1702" i="31"/>
  <c r="G1738" i="31"/>
  <c r="G1756" i="31"/>
  <c r="G1884" i="31"/>
  <c r="F1920" i="31"/>
  <c r="F1969" i="31"/>
  <c r="F1985" i="31"/>
  <c r="E1430" i="31"/>
  <c r="F1428" i="31"/>
  <c r="E1428" i="31"/>
  <c r="D211" i="31"/>
  <c r="E214" i="31" s="1"/>
  <c r="E213" i="31"/>
  <c r="G271" i="31"/>
  <c r="F106" i="31"/>
  <c r="G177" i="31"/>
  <c r="F177" i="31"/>
  <c r="F175" i="31"/>
  <c r="F178" i="31" s="1"/>
  <c r="F57" i="31"/>
  <c r="F60" i="31" s="1"/>
  <c r="F59" i="31"/>
  <c r="E252" i="31"/>
  <c r="E250" i="31"/>
  <c r="E253" i="31" s="1"/>
  <c r="D33" i="31"/>
  <c r="E36" i="31" s="1"/>
  <c r="F36" i="31"/>
  <c r="E59" i="31"/>
  <c r="D79" i="31"/>
  <c r="D80" i="31" s="1"/>
  <c r="F82" i="31"/>
  <c r="G102" i="31"/>
  <c r="G118" i="31" s="1"/>
  <c r="E105" i="31"/>
  <c r="F125" i="31"/>
  <c r="F371" i="31" s="1"/>
  <c r="E148" i="31"/>
  <c r="D237" i="31"/>
  <c r="F252" i="31"/>
  <c r="F270" i="31"/>
  <c r="G610" i="31"/>
  <c r="G612" i="31"/>
  <c r="F720" i="31"/>
  <c r="E34" i="31"/>
  <c r="E80" i="31"/>
  <c r="G82" i="31"/>
  <c r="F105" i="31"/>
  <c r="G126" i="31"/>
  <c r="E128" i="31"/>
  <c r="F149" i="31"/>
  <c r="G175" i="31"/>
  <c r="E372" i="31"/>
  <c r="E238" i="31"/>
  <c r="G252" i="31"/>
  <c r="E268" i="31"/>
  <c r="E271" i="31" s="1"/>
  <c r="G270" i="31"/>
  <c r="D1124" i="31"/>
  <c r="D507" i="31"/>
  <c r="G592" i="31"/>
  <c r="G595" i="31" s="1"/>
  <c r="G594" i="31"/>
  <c r="F700" i="31"/>
  <c r="F702" i="31"/>
  <c r="F34" i="31"/>
  <c r="F72" i="31"/>
  <c r="E231" i="31"/>
  <c r="F391" i="31"/>
  <c r="F372" i="31"/>
  <c r="F238" i="31"/>
  <c r="F426" i="31"/>
  <c r="F428" i="31"/>
  <c r="G574" i="31"/>
  <c r="G576" i="31"/>
  <c r="F628" i="31"/>
  <c r="F630" i="31"/>
  <c r="E718" i="31"/>
  <c r="E721" i="31" s="1"/>
  <c r="E720" i="31"/>
  <c r="G34" i="31"/>
  <c r="G2018" i="31"/>
  <c r="G372" i="31"/>
  <c r="G391" i="31"/>
  <c r="G238" i="31"/>
  <c r="E357" i="31"/>
  <c r="G428" i="31"/>
  <c r="E449" i="31"/>
  <c r="E452" i="31" s="1"/>
  <c r="E451" i="31"/>
  <c r="G556" i="31"/>
  <c r="G559" i="31" s="1"/>
  <c r="G558" i="31"/>
  <c r="G630" i="31"/>
  <c r="E646" i="31"/>
  <c r="E649" i="31" s="1"/>
  <c r="E648" i="31"/>
  <c r="G682" i="31"/>
  <c r="G685" i="31" s="1"/>
  <c r="G684" i="31"/>
  <c r="F286" i="31"/>
  <c r="F289" i="31" s="1"/>
  <c r="E304" i="31"/>
  <c r="E307" i="31" s="1"/>
  <c r="G306" i="31"/>
  <c r="E331" i="31"/>
  <c r="F354" i="31"/>
  <c r="F357" i="31" s="1"/>
  <c r="G375" i="31"/>
  <c r="E379" i="31"/>
  <c r="E387" i="31"/>
  <c r="F389" i="31"/>
  <c r="G426" i="31"/>
  <c r="F441" i="31"/>
  <c r="F449" i="31"/>
  <c r="F452" i="31" s="1"/>
  <c r="E464" i="31"/>
  <c r="E1132" i="31"/>
  <c r="E1125" i="31"/>
  <c r="E498" i="31"/>
  <c r="E507" i="31"/>
  <c r="D522" i="31"/>
  <c r="E533" i="31"/>
  <c r="E536" i="31" s="1"/>
  <c r="G628" i="31"/>
  <c r="G631" i="31" s="1"/>
  <c r="F646" i="31"/>
  <c r="E664" i="31"/>
  <c r="E667" i="31" s="1"/>
  <c r="G700" i="31"/>
  <c r="F718" i="31"/>
  <c r="E736" i="31"/>
  <c r="E739" i="31" s="1"/>
  <c r="E756" i="31"/>
  <c r="E754" i="31"/>
  <c r="E757" i="31" s="1"/>
  <c r="G792" i="31"/>
  <c r="G790" i="31"/>
  <c r="G793" i="31" s="1"/>
  <c r="G936" i="31"/>
  <c r="G934" i="31"/>
  <c r="G937" i="31" s="1"/>
  <c r="E1080" i="31"/>
  <c r="E1078" i="31"/>
  <c r="E1081" i="31" s="1"/>
  <c r="G286" i="31"/>
  <c r="E288" i="31"/>
  <c r="F304" i="31"/>
  <c r="F331" i="31"/>
  <c r="G354" i="31"/>
  <c r="E356" i="31"/>
  <c r="E377" i="31"/>
  <c r="F379" i="31"/>
  <c r="E385" i="31"/>
  <c r="F387" i="31"/>
  <c r="G389" i="31"/>
  <c r="F1132" i="31"/>
  <c r="F498" i="31"/>
  <c r="F507" i="31"/>
  <c r="F533" i="31"/>
  <c r="E556" i="31"/>
  <c r="E559" i="31" s="1"/>
  <c r="E574" i="31"/>
  <c r="E577" i="31" s="1"/>
  <c r="E592" i="31"/>
  <c r="E595" i="31" s="1"/>
  <c r="E610" i="31"/>
  <c r="E613" i="31" s="1"/>
  <c r="G646" i="31"/>
  <c r="G649" i="31" s="1"/>
  <c r="F664" i="31"/>
  <c r="F667" i="31" s="1"/>
  <c r="E682" i="31"/>
  <c r="E685" i="31" s="1"/>
  <c r="G718" i="31"/>
  <c r="F736" i="31"/>
  <c r="F739" i="31" s="1"/>
  <c r="G775" i="31"/>
  <c r="E883" i="31"/>
  <c r="F882" i="31"/>
  <c r="F880" i="31"/>
  <c r="F883" i="31" s="1"/>
  <c r="F937" i="31"/>
  <c r="F954" i="31"/>
  <c r="F952" i="31"/>
  <c r="F955" i="31" s="1"/>
  <c r="E1060" i="31"/>
  <c r="E1063" i="31" s="1"/>
  <c r="E1062" i="31"/>
  <c r="E375" i="31"/>
  <c r="G379" i="31"/>
  <c r="F385" i="31"/>
  <c r="G387" i="31"/>
  <c r="G498" i="31"/>
  <c r="G507" i="31"/>
  <c r="E509" i="31"/>
  <c r="F754" i="31"/>
  <c r="E811" i="31"/>
  <c r="F810" i="31"/>
  <c r="F808" i="31"/>
  <c r="F811" i="31" s="1"/>
  <c r="E846" i="31"/>
  <c r="E865" i="31"/>
  <c r="G882" i="31"/>
  <c r="E900" i="31"/>
  <c r="E898" i="31"/>
  <c r="E901" i="31" s="1"/>
  <c r="E955" i="31"/>
  <c r="E972" i="31"/>
  <c r="E970" i="31"/>
  <c r="E973" i="31" s="1"/>
  <c r="F1006" i="31"/>
  <c r="G1008" i="31"/>
  <c r="E1044" i="31"/>
  <c r="F375" i="31"/>
  <c r="G377" i="31"/>
  <c r="G385" i="31"/>
  <c r="E389" i="31"/>
  <c r="F509" i="31"/>
  <c r="E774" i="31"/>
  <c r="E793" i="31"/>
  <c r="G810" i="31"/>
  <c r="E828" i="31"/>
  <c r="E826" i="31"/>
  <c r="E829" i="31" s="1"/>
  <c r="F865" i="31"/>
  <c r="G864" i="31"/>
  <c r="G862" i="31"/>
  <c r="G865" i="31" s="1"/>
  <c r="G954" i="31"/>
  <c r="G991" i="31"/>
  <c r="E1026" i="31"/>
  <c r="E1024" i="31"/>
  <c r="E1027" i="31" s="1"/>
  <c r="F1060" i="31"/>
  <c r="F1062" i="31"/>
  <c r="F1078" i="31"/>
  <c r="G1080" i="31"/>
  <c r="F1080" i="31"/>
  <c r="G1180" i="31"/>
  <c r="G1196" i="31" s="1"/>
  <c r="E1363" i="31"/>
  <c r="E1366" i="31" s="1"/>
  <c r="E1365" i="31"/>
  <c r="G756" i="31"/>
  <c r="F774" i="31"/>
  <c r="E792" i="31"/>
  <c r="G828" i="31"/>
  <c r="F846" i="31"/>
  <c r="E864" i="31"/>
  <c r="G900" i="31"/>
  <c r="F918" i="31"/>
  <c r="E936" i="31"/>
  <c r="G972" i="31"/>
  <c r="F990" i="31"/>
  <c r="E1015" i="31"/>
  <c r="E1005" i="31" s="1"/>
  <c r="F1008" i="31" s="1"/>
  <c r="G1026" i="31"/>
  <c r="F1044" i="31"/>
  <c r="G1060" i="31"/>
  <c r="F1096" i="31"/>
  <c r="F1099" i="31" s="1"/>
  <c r="G1130" i="31"/>
  <c r="G1125" i="31"/>
  <c r="F1143" i="31"/>
  <c r="F1180" i="31"/>
  <c r="F1196" i="31" s="1"/>
  <c r="G1240" i="31"/>
  <c r="E1278" i="31"/>
  <c r="E1309" i="31"/>
  <c r="F1347" i="31"/>
  <c r="E1345" i="31"/>
  <c r="E1348" i="31" s="1"/>
  <c r="E1347" i="31"/>
  <c r="E772" i="31"/>
  <c r="E775" i="31" s="1"/>
  <c r="G808" i="31"/>
  <c r="G811" i="31" s="1"/>
  <c r="F826" i="31"/>
  <c r="G829" i="31" s="1"/>
  <c r="E844" i="31"/>
  <c r="E847" i="31" s="1"/>
  <c r="G880" i="31"/>
  <c r="F898" i="31"/>
  <c r="E916" i="31"/>
  <c r="E919" i="31" s="1"/>
  <c r="G918" i="31"/>
  <c r="F936" i="31"/>
  <c r="G952" i="31"/>
  <c r="E954" i="31"/>
  <c r="F970" i="31"/>
  <c r="E988" i="31"/>
  <c r="E991" i="31" s="1"/>
  <c r="G990" i="31"/>
  <c r="F1024" i="31"/>
  <c r="E1042" i="31"/>
  <c r="E1045" i="31" s="1"/>
  <c r="G1096" i="31"/>
  <c r="F1238" i="31"/>
  <c r="F1240" i="31"/>
  <c r="E1263" i="31"/>
  <c r="E1401" i="31"/>
  <c r="E1414" i="31"/>
  <c r="E1411" i="31"/>
  <c r="F1535" i="31"/>
  <c r="F1537" i="31"/>
  <c r="E1114" i="31"/>
  <c r="E1117" i="31" s="1"/>
  <c r="E1116" i="31"/>
  <c r="F1128" i="31"/>
  <c r="F1125" i="31"/>
  <c r="F1142" i="31"/>
  <c r="F1278" i="31"/>
  <c r="F1330" i="31"/>
  <c r="E1491" i="31"/>
  <c r="G1537" i="31"/>
  <c r="F1255" i="31"/>
  <c r="F1263" i="31"/>
  <c r="F1292" i="31"/>
  <c r="G1366" i="31"/>
  <c r="E1402" i="31"/>
  <c r="E1466" i="31"/>
  <c r="E1469" i="31" s="1"/>
  <c r="E1468" i="31"/>
  <c r="G1512" i="31"/>
  <c r="G1515" i="31" s="1"/>
  <c r="G1514" i="31"/>
  <c r="G1561" i="31"/>
  <c r="F1422" i="31"/>
  <c r="G1424" i="31"/>
  <c r="F1430" i="31"/>
  <c r="F1466" i="31"/>
  <c r="E1481" i="31"/>
  <c r="E1489" i="31"/>
  <c r="E1492" i="31" s="1"/>
  <c r="D1504" i="31"/>
  <c r="G1527" i="31"/>
  <c r="G1535" i="31"/>
  <c r="F1550" i="31"/>
  <c r="F1560" i="31"/>
  <c r="F1573" i="31"/>
  <c r="F1581" i="31"/>
  <c r="F1584" i="31" s="1"/>
  <c r="F1583" i="31"/>
  <c r="G1792" i="31"/>
  <c r="G1795" i="31" s="1"/>
  <c r="G1794" i="31"/>
  <c r="F1954" i="31"/>
  <c r="F1956" i="31"/>
  <c r="G1114" i="31"/>
  <c r="G1117" i="31" s="1"/>
  <c r="E1138" i="31"/>
  <c r="E1307" i="31"/>
  <c r="E1310" i="31" s="1"/>
  <c r="G1309" i="31"/>
  <c r="F1329" i="31"/>
  <c r="G1345" i="31"/>
  <c r="G1348" i="31" s="1"/>
  <c r="F1381" i="31"/>
  <c r="F1384" i="31" s="1"/>
  <c r="F1399" i="31"/>
  <c r="F1402" i="31" s="1"/>
  <c r="F1489" i="31"/>
  <c r="G1492" i="31" s="1"/>
  <c r="G1560" i="31"/>
  <c r="G1583" i="31"/>
  <c r="E1607" i="31"/>
  <c r="E1610" i="31" s="1"/>
  <c r="E1609" i="31"/>
  <c r="E1685" i="31"/>
  <c r="D1965" i="31"/>
  <c r="F1882" i="31"/>
  <c r="F1884" i="31"/>
  <c r="E1920" i="31"/>
  <c r="G1956" i="31"/>
  <c r="E1195" i="31"/>
  <c r="E1218" i="31"/>
  <c r="F1365" i="31"/>
  <c r="D1573" i="31"/>
  <c r="E1965" i="31"/>
  <c r="E1986" i="31" s="1"/>
  <c r="F1810" i="31"/>
  <c r="F1812" i="31"/>
  <c r="F1965" i="31"/>
  <c r="F1986" i="31" s="1"/>
  <c r="E1848" i="31"/>
  <c r="E1900" i="31"/>
  <c r="E1903" i="31" s="1"/>
  <c r="E1902" i="31"/>
  <c r="G1936" i="31"/>
  <c r="G1938" i="31"/>
  <c r="F1212" i="31"/>
  <c r="G1347" i="31"/>
  <c r="E1560" i="31"/>
  <c r="E1558" i="31"/>
  <c r="E1561" i="31" s="1"/>
  <c r="E1573" i="31"/>
  <c r="F1609" i="31"/>
  <c r="G1649" i="31"/>
  <c r="G1812" i="31"/>
  <c r="E1828" i="31"/>
  <c r="E1831" i="31" s="1"/>
  <c r="E1830" i="31"/>
  <c r="G1864" i="31"/>
  <c r="G1867" i="31" s="1"/>
  <c r="G1866" i="31"/>
  <c r="G1581" i="31"/>
  <c r="F1596" i="31"/>
  <c r="F1607" i="31"/>
  <c r="E1628" i="31"/>
  <c r="E1631" i="31" s="1"/>
  <c r="G1664" i="31"/>
  <c r="G1667" i="31" s="1"/>
  <c r="F1682" i="31"/>
  <c r="F1685" i="31" s="1"/>
  <c r="E1700" i="31"/>
  <c r="E1703" i="31" s="1"/>
  <c r="G1736" i="31"/>
  <c r="G1739" i="31" s="1"/>
  <c r="F1754" i="31"/>
  <c r="F1757" i="31" s="1"/>
  <c r="E1772" i="31"/>
  <c r="E1775" i="31" s="1"/>
  <c r="G1810" i="31"/>
  <c r="F1828" i="31"/>
  <c r="E1846" i="31"/>
  <c r="E1849" i="31" s="1"/>
  <c r="G1882" i="31"/>
  <c r="F1900" i="31"/>
  <c r="E1918" i="31"/>
  <c r="E1921" i="31" s="1"/>
  <c r="G1954" i="31"/>
  <c r="G1607" i="31"/>
  <c r="F1628" i="31"/>
  <c r="E1646" i="31"/>
  <c r="E1649" i="31" s="1"/>
  <c r="G1648" i="31"/>
  <c r="F1666" i="31"/>
  <c r="G1682" i="31"/>
  <c r="E1684" i="31"/>
  <c r="F1700" i="31"/>
  <c r="E1718" i="31"/>
  <c r="E1721" i="31" s="1"/>
  <c r="G1720" i="31"/>
  <c r="F1738" i="31"/>
  <c r="G1754" i="31"/>
  <c r="G1757" i="31" s="1"/>
  <c r="E1756" i="31"/>
  <c r="F1772" i="31"/>
  <c r="E1792" i="31"/>
  <c r="E1795" i="31" s="1"/>
  <c r="D1810" i="31"/>
  <c r="G1828" i="31"/>
  <c r="F1846" i="31"/>
  <c r="E1864" i="31"/>
  <c r="E1867" i="31" s="1"/>
  <c r="G1900" i="31"/>
  <c r="F1918" i="31"/>
  <c r="G1921" i="31" s="1"/>
  <c r="E1936" i="31"/>
  <c r="E1939" i="31" s="1"/>
  <c r="G1966" i="31"/>
  <c r="E1810" i="31"/>
  <c r="F1241" i="31" l="1"/>
  <c r="E1512" i="31"/>
  <c r="E1515" i="31" s="1"/>
  <c r="G955" i="31"/>
  <c r="E510" i="31"/>
  <c r="F95" i="31"/>
  <c r="G2003" i="31"/>
  <c r="F757" i="31"/>
  <c r="F37" i="31"/>
  <c r="G60" i="31"/>
  <c r="G1957" i="31"/>
  <c r="G1584" i="31"/>
  <c r="F1266" i="31"/>
  <c r="F1081" i="31"/>
  <c r="D1145" i="31"/>
  <c r="F1831" i="31"/>
  <c r="F1538" i="31"/>
  <c r="E2018" i="31"/>
  <c r="E2000" i="31" s="1"/>
  <c r="G164" i="31"/>
  <c r="F1631" i="31"/>
  <c r="F1903" i="31"/>
  <c r="G1813" i="31"/>
  <c r="G1939" i="31"/>
  <c r="D1986" i="31"/>
  <c r="E1266" i="31"/>
  <c r="G178" i="31"/>
  <c r="E371" i="31"/>
  <c r="G59" i="31"/>
  <c r="E141" i="31"/>
  <c r="D118" i="31"/>
  <c r="D369" i="31"/>
  <c r="G1965" i="31"/>
  <c r="G1986" i="31" s="1"/>
  <c r="E1265" i="31"/>
  <c r="G1099" i="31"/>
  <c r="E2003" i="31"/>
  <c r="G577" i="31"/>
  <c r="G613" i="31"/>
  <c r="G151" i="31"/>
  <c r="D1278" i="31"/>
  <c r="G1481" i="31"/>
  <c r="G1885" i="31"/>
  <c r="F1739" i="31"/>
  <c r="G1466" i="31"/>
  <c r="G1469" i="31" s="1"/>
  <c r="F1366" i="31"/>
  <c r="F1027" i="31"/>
  <c r="F1063" i="31"/>
  <c r="F510" i="31"/>
  <c r="F307" i="31"/>
  <c r="F721" i="31"/>
  <c r="F631" i="31"/>
  <c r="F703" i="31"/>
  <c r="G152" i="31"/>
  <c r="E1967" i="31"/>
  <c r="G1263" i="31"/>
  <c r="G1266" i="31" s="1"/>
  <c r="G703" i="31"/>
  <c r="G346" i="31"/>
  <c r="G72" i="31"/>
  <c r="D499" i="31"/>
  <c r="F1667" i="31"/>
  <c r="F1885" i="31"/>
  <c r="G883" i="31"/>
  <c r="G721" i="31"/>
  <c r="F536" i="31"/>
  <c r="G449" i="31"/>
  <c r="G452" i="31" s="1"/>
  <c r="G357" i="31"/>
  <c r="G289" i="31"/>
  <c r="G429" i="31"/>
  <c r="G329" i="31"/>
  <c r="G332" i="31" s="1"/>
  <c r="G37" i="31"/>
  <c r="D1196" i="31"/>
  <c r="G464" i="31"/>
  <c r="E1527" i="31"/>
  <c r="F1957" i="31"/>
  <c r="G1538" i="31"/>
  <c r="F1348" i="31"/>
  <c r="G1265" i="31"/>
  <c r="F901" i="31"/>
  <c r="E83" i="31"/>
  <c r="D164" i="31"/>
  <c r="E1813" i="31"/>
  <c r="F1849" i="31"/>
  <c r="F1775" i="31"/>
  <c r="G1685" i="31"/>
  <c r="F1610" i="31"/>
  <c r="D1410" i="31"/>
  <c r="D1431" i="31" s="1"/>
  <c r="F973" i="31"/>
  <c r="F649" i="31"/>
  <c r="F2003" i="31"/>
  <c r="G371" i="31"/>
  <c r="G392" i="31" s="1"/>
  <c r="F1514" i="31"/>
  <c r="E426" i="31"/>
  <c r="E429" i="31" s="1"/>
  <c r="E428" i="31"/>
  <c r="G1967" i="31"/>
  <c r="G1903" i="31"/>
  <c r="F1703" i="31"/>
  <c r="F1867" i="31"/>
  <c r="G1703" i="31"/>
  <c r="F1795" i="31"/>
  <c r="F1181" i="31"/>
  <c r="F847" i="31"/>
  <c r="E481" i="31"/>
  <c r="E499" i="31" s="1"/>
  <c r="F392" i="31"/>
  <c r="F373" i="31"/>
  <c r="I315" i="31"/>
  <c r="G667" i="31"/>
  <c r="E151" i="31"/>
  <c r="E149" i="31"/>
  <c r="E152" i="31" s="1"/>
  <c r="D371" i="31"/>
  <c r="D34" i="31"/>
  <c r="E37" i="31" s="1"/>
  <c r="E82" i="31"/>
  <c r="G1631" i="31"/>
  <c r="F1813" i="31"/>
  <c r="E1203" i="31"/>
  <c r="G1775" i="31"/>
  <c r="G1849" i="31"/>
  <c r="E1412" i="31"/>
  <c r="F1117" i="31"/>
  <c r="G1183" i="31"/>
  <c r="G1181" i="31"/>
  <c r="G481" i="31"/>
  <c r="G973" i="31"/>
  <c r="G901" i="31"/>
  <c r="G1081" i="31"/>
  <c r="E1126" i="31"/>
  <c r="F559" i="31"/>
  <c r="F128" i="31"/>
  <c r="F126" i="31"/>
  <c r="F129" i="31" s="1"/>
  <c r="F271" i="31"/>
  <c r="G128" i="31"/>
  <c r="E164" i="31"/>
  <c r="D49" i="31"/>
  <c r="F151" i="31"/>
  <c r="F1649" i="31"/>
  <c r="E1180" i="31"/>
  <c r="F1515" i="31"/>
  <c r="G1384" i="31"/>
  <c r="F1126" i="31"/>
  <c r="F1561" i="31"/>
  <c r="F1310" i="31"/>
  <c r="F1144" i="31"/>
  <c r="G1144" i="31"/>
  <c r="E1006" i="31"/>
  <c r="E1009" i="31" s="1"/>
  <c r="E1008" i="31"/>
  <c r="G757" i="31"/>
  <c r="G1009" i="31"/>
  <c r="F685" i="31"/>
  <c r="F613" i="31"/>
  <c r="G536" i="31"/>
  <c r="G373" i="31"/>
  <c r="F2018" i="31"/>
  <c r="G2019" i="31" s="1"/>
  <c r="E392" i="31"/>
  <c r="G739" i="31"/>
  <c r="D390" i="31"/>
  <c r="D238" i="31"/>
  <c r="D95" i="31"/>
  <c r="F83" i="31"/>
  <c r="F141" i="31"/>
  <c r="F1921" i="31"/>
  <c r="G1831" i="31"/>
  <c r="G1610" i="31"/>
  <c r="F1218" i="31"/>
  <c r="F1415" i="31"/>
  <c r="G1212" i="31"/>
  <c r="F1939" i="31"/>
  <c r="F1721" i="31"/>
  <c r="F1492" i="31"/>
  <c r="F1469" i="31"/>
  <c r="G1241" i="31"/>
  <c r="F829" i="31"/>
  <c r="G1402" i="31"/>
  <c r="G1126" i="31"/>
  <c r="G1063" i="31"/>
  <c r="F1045" i="31"/>
  <c r="G1027" i="31"/>
  <c r="F991" i="31"/>
  <c r="F919" i="31"/>
  <c r="G510" i="31"/>
  <c r="F481" i="31"/>
  <c r="F499" i="31" s="1"/>
  <c r="F775" i="31"/>
  <c r="G307" i="31"/>
  <c r="F577" i="31"/>
  <c r="F595" i="31"/>
  <c r="G105" i="31"/>
  <c r="G103" i="31"/>
  <c r="G106" i="31" s="1"/>
  <c r="F253" i="31"/>
  <c r="D1999" i="31" l="1"/>
  <c r="E1219" i="31"/>
  <c r="E1204" i="31"/>
  <c r="E1207" i="31" s="1"/>
  <c r="F2019" i="31"/>
  <c r="F429" i="31"/>
  <c r="F152" i="31"/>
  <c r="G1184" i="31"/>
  <c r="G1415" i="31"/>
  <c r="G1218" i="31"/>
  <c r="E1181" i="31"/>
  <c r="E1184" i="31" s="1"/>
  <c r="E1183" i="31"/>
  <c r="F1416" i="31"/>
  <c r="F1411" i="31"/>
  <c r="F2004" i="31"/>
  <c r="F1009" i="31"/>
  <c r="E1196" i="31"/>
  <c r="G482" i="31"/>
  <c r="G484" i="31"/>
  <c r="G1124" i="31"/>
  <c r="G129" i="31"/>
  <c r="F484" i="31"/>
  <c r="F482" i="31"/>
  <c r="F1124" i="31"/>
  <c r="F1203" i="31"/>
  <c r="F1219" i="31" s="1"/>
  <c r="D2018" i="31"/>
  <c r="D372" i="31"/>
  <c r="E391" i="31"/>
  <c r="G499" i="31"/>
  <c r="E1206" i="31"/>
  <c r="E1410" i="31"/>
  <c r="E484" i="31"/>
  <c r="E482" i="31"/>
  <c r="E485" i="31" s="1"/>
  <c r="E1124" i="31"/>
  <c r="F1183" i="31"/>
  <c r="F2000" i="31" l="1"/>
  <c r="E1431" i="31"/>
  <c r="F1184" i="31"/>
  <c r="F1145" i="31"/>
  <c r="D2000" i="31"/>
  <c r="E2019" i="31"/>
  <c r="F485" i="31"/>
  <c r="F2001" i="31"/>
  <c r="E1999" i="31"/>
  <c r="E2020" i="31" s="1"/>
  <c r="E1145" i="31"/>
  <c r="G1145" i="31"/>
  <c r="G1411" i="31"/>
  <c r="G1416" i="31"/>
  <c r="G2004" i="31"/>
  <c r="F1204" i="31"/>
  <c r="F1207" i="31" s="1"/>
  <c r="F1206" i="31"/>
  <c r="F1410" i="31"/>
  <c r="G485" i="31"/>
  <c r="F1412" i="31"/>
  <c r="G1203" i="31"/>
  <c r="G1219" i="31" s="1"/>
  <c r="D392" i="31"/>
  <c r="E373" i="31"/>
  <c r="G2000" i="31" l="1"/>
  <c r="F1999" i="31"/>
  <c r="F2020" i="31" s="1"/>
  <c r="F1431" i="31"/>
  <c r="G1412" i="31"/>
  <c r="D2020" i="31"/>
  <c r="E2001" i="31"/>
  <c r="G2001" i="31"/>
  <c r="G1206" i="31"/>
  <c r="G1204" i="31"/>
  <c r="G1207" i="31" s="1"/>
  <c r="G1410" i="31"/>
  <c r="G1999" i="31" l="1"/>
  <c r="G2020" i="31" s="1"/>
  <c r="G1431" i="31"/>
  <c r="G331" i="25" l="1"/>
  <c r="F331" i="25"/>
  <c r="E331" i="25"/>
  <c r="D331" i="25"/>
  <c r="G329" i="25"/>
  <c r="F329" i="25"/>
  <c r="E329" i="25"/>
  <c r="D329" i="25"/>
  <c r="G327" i="25"/>
  <c r="F327" i="25"/>
  <c r="E327" i="25"/>
  <c r="D327" i="25"/>
  <c r="G325" i="25"/>
  <c r="F325" i="25"/>
  <c r="E325" i="25"/>
  <c r="D325" i="25"/>
  <c r="G323" i="25"/>
  <c r="F323" i="25"/>
  <c r="E323" i="25"/>
  <c r="D323" i="25"/>
  <c r="G321" i="25"/>
  <c r="F321" i="25"/>
  <c r="E321" i="25"/>
  <c r="D321" i="25"/>
  <c r="G319" i="25"/>
  <c r="F319" i="25"/>
  <c r="G320" i="25" s="1"/>
  <c r="E319" i="25"/>
  <c r="D319" i="25"/>
  <c r="G317" i="25"/>
  <c r="F317" i="25"/>
  <c r="E317" i="25"/>
  <c r="D317" i="25"/>
  <c r="G315" i="25"/>
  <c r="F315" i="25"/>
  <c r="E315" i="25"/>
  <c r="E313" i="25" s="1"/>
  <c r="D315" i="25"/>
  <c r="D313" i="25" s="1"/>
  <c r="G313" i="25"/>
  <c r="G312" i="25"/>
  <c r="F312" i="25"/>
  <c r="E312" i="25"/>
  <c r="D312" i="25"/>
  <c r="G310" i="25"/>
  <c r="F310" i="25"/>
  <c r="E310" i="25"/>
  <c r="D310" i="25"/>
  <c r="G303" i="25"/>
  <c r="F303" i="25"/>
  <c r="E303" i="25"/>
  <c r="G302" i="25"/>
  <c r="F302" i="25"/>
  <c r="E302" i="25"/>
  <c r="G301" i="25"/>
  <c r="F301" i="25"/>
  <c r="E301" i="25"/>
  <c r="D301" i="25"/>
  <c r="G292" i="25"/>
  <c r="F292" i="25"/>
  <c r="E292" i="25"/>
  <c r="D292" i="25"/>
  <c r="G285" i="25"/>
  <c r="F285" i="25"/>
  <c r="E285" i="25"/>
  <c r="G284" i="25"/>
  <c r="F284" i="25"/>
  <c r="E284" i="25"/>
  <c r="G283" i="25"/>
  <c r="F283" i="25"/>
  <c r="E283" i="25"/>
  <c r="D283" i="25"/>
  <c r="G272" i="25"/>
  <c r="F272" i="25"/>
  <c r="E272" i="25"/>
  <c r="D272" i="25"/>
  <c r="G265" i="25"/>
  <c r="F265" i="25"/>
  <c r="E265" i="25"/>
  <c r="G264" i="25"/>
  <c r="F264" i="25"/>
  <c r="E264" i="25"/>
  <c r="G263" i="25"/>
  <c r="F263" i="25"/>
  <c r="E263" i="25"/>
  <c r="D263" i="25"/>
  <c r="G254" i="25"/>
  <c r="F254" i="25"/>
  <c r="E254" i="25"/>
  <c r="D254" i="25"/>
  <c r="G247" i="25"/>
  <c r="F247" i="25"/>
  <c r="E247" i="25"/>
  <c r="G246" i="25"/>
  <c r="F246" i="25"/>
  <c r="E246" i="25"/>
  <c r="G245" i="25"/>
  <c r="F245" i="25"/>
  <c r="E245" i="25"/>
  <c r="D245" i="25"/>
  <c r="G233" i="25"/>
  <c r="G234" i="25" s="1"/>
  <c r="F233" i="25"/>
  <c r="F234" i="25" s="1"/>
  <c r="E233" i="25"/>
  <c r="E234" i="25" s="1"/>
  <c r="D233" i="25"/>
  <c r="D234" i="25" s="1"/>
  <c r="G221" i="25"/>
  <c r="F221" i="25"/>
  <c r="E221" i="25"/>
  <c r="G220" i="25"/>
  <c r="F220" i="25"/>
  <c r="E220" i="25"/>
  <c r="G219" i="25"/>
  <c r="F219" i="25"/>
  <c r="G222" i="25" s="1"/>
  <c r="E219" i="25"/>
  <c r="D219" i="25"/>
  <c r="G210" i="25"/>
  <c r="G211" i="25" s="1"/>
  <c r="F210" i="25"/>
  <c r="F211" i="25" s="1"/>
  <c r="E210" i="25"/>
  <c r="E211" i="25" s="1"/>
  <c r="D210" i="25"/>
  <c r="D211" i="25" s="1"/>
  <c r="G196" i="25"/>
  <c r="F196" i="25"/>
  <c r="E196" i="25"/>
  <c r="G195" i="25"/>
  <c r="F195" i="25"/>
  <c r="E195" i="25"/>
  <c r="G194" i="25"/>
  <c r="F194" i="25"/>
  <c r="E194" i="25"/>
  <c r="D194" i="25"/>
  <c r="G179" i="25"/>
  <c r="F179" i="25"/>
  <c r="E179" i="25"/>
  <c r="D179" i="25"/>
  <c r="G172" i="25"/>
  <c r="F172" i="25"/>
  <c r="E172" i="25"/>
  <c r="G171" i="25"/>
  <c r="F171" i="25"/>
  <c r="E171" i="25"/>
  <c r="G170" i="25"/>
  <c r="F170" i="25"/>
  <c r="E170" i="25"/>
  <c r="D170" i="25"/>
  <c r="E173" i="25" s="1"/>
  <c r="G161" i="25"/>
  <c r="F161" i="25"/>
  <c r="E161" i="25"/>
  <c r="D161" i="25"/>
  <c r="G154" i="25"/>
  <c r="F154" i="25"/>
  <c r="E154" i="25"/>
  <c r="G153" i="25"/>
  <c r="F153" i="25"/>
  <c r="E153" i="25"/>
  <c r="G152" i="25"/>
  <c r="F152" i="25"/>
  <c r="E152" i="25"/>
  <c r="D152" i="25"/>
  <c r="G143" i="25"/>
  <c r="F143" i="25"/>
  <c r="E143" i="25"/>
  <c r="D143" i="25"/>
  <c r="G136" i="25"/>
  <c r="F136" i="25"/>
  <c r="E136" i="25"/>
  <c r="G135" i="25"/>
  <c r="F135" i="25"/>
  <c r="E135" i="25"/>
  <c r="G134" i="25"/>
  <c r="F134" i="25"/>
  <c r="G137" i="25" s="1"/>
  <c r="E134" i="25"/>
  <c r="D134" i="25"/>
  <c r="G125" i="25"/>
  <c r="F125" i="25"/>
  <c r="E125" i="25"/>
  <c r="D125" i="25"/>
  <c r="G118" i="25"/>
  <c r="F118" i="25"/>
  <c r="E118" i="25"/>
  <c r="G117" i="25"/>
  <c r="F117" i="25"/>
  <c r="E117" i="25"/>
  <c r="G116" i="25"/>
  <c r="F116" i="25"/>
  <c r="E116" i="25"/>
  <c r="D116" i="25"/>
  <c r="G105" i="25"/>
  <c r="F105" i="25"/>
  <c r="E105" i="25"/>
  <c r="D105" i="25"/>
  <c r="G98" i="25"/>
  <c r="F98" i="25"/>
  <c r="E98" i="25"/>
  <c r="G97" i="25"/>
  <c r="F97" i="25"/>
  <c r="E97" i="25"/>
  <c r="G96" i="25"/>
  <c r="F96" i="25"/>
  <c r="E96" i="25"/>
  <c r="D96" i="25"/>
  <c r="E99" i="25" s="1"/>
  <c r="G84" i="25"/>
  <c r="F84" i="25"/>
  <c r="E84" i="25"/>
  <c r="D84" i="25"/>
  <c r="G77" i="25"/>
  <c r="F77" i="25"/>
  <c r="E77" i="25"/>
  <c r="G76" i="25"/>
  <c r="F76" i="25"/>
  <c r="E76" i="25"/>
  <c r="G75" i="25"/>
  <c r="F75" i="25"/>
  <c r="E75" i="25"/>
  <c r="D75" i="25"/>
  <c r="G63" i="25"/>
  <c r="G64" i="25" s="1"/>
  <c r="F63" i="25"/>
  <c r="F64" i="25" s="1"/>
  <c r="E63" i="25"/>
  <c r="E64" i="25" s="1"/>
  <c r="D63" i="25"/>
  <c r="D64" i="25" s="1"/>
  <c r="G51" i="25"/>
  <c r="F51" i="25"/>
  <c r="E51" i="25"/>
  <c r="G50" i="25"/>
  <c r="F50" i="25"/>
  <c r="E50" i="25"/>
  <c r="G49" i="25"/>
  <c r="F49" i="25"/>
  <c r="E49" i="25"/>
  <c r="D49" i="25"/>
  <c r="G40" i="25"/>
  <c r="G41" i="25" s="1"/>
  <c r="F40" i="25"/>
  <c r="F41" i="25" s="1"/>
  <c r="E40" i="25"/>
  <c r="E41" i="25" s="1"/>
  <c r="D40" i="25"/>
  <c r="D41" i="25" s="1"/>
  <c r="G28" i="25"/>
  <c r="F28" i="25"/>
  <c r="E28" i="25"/>
  <c r="G27" i="25"/>
  <c r="F27" i="25"/>
  <c r="E27" i="25"/>
  <c r="G26" i="25"/>
  <c r="F26" i="25"/>
  <c r="E26" i="25"/>
  <c r="D26" i="25"/>
  <c r="E222" i="25" l="1"/>
  <c r="G328" i="25"/>
  <c r="E322" i="25"/>
  <c r="F99" i="25"/>
  <c r="G248" i="25"/>
  <c r="G286" i="25"/>
  <c r="E330" i="25"/>
  <c r="F78" i="25"/>
  <c r="F155" i="25"/>
  <c r="G304" i="25"/>
  <c r="F29" i="25"/>
  <c r="F119" i="25"/>
  <c r="F197" i="25"/>
  <c r="E197" i="25"/>
  <c r="E52" i="25"/>
  <c r="G119" i="25"/>
  <c r="E137" i="25"/>
  <c r="F318" i="25"/>
  <c r="F326" i="25"/>
  <c r="G29" i="25"/>
  <c r="F266" i="25"/>
  <c r="F316" i="25"/>
  <c r="E119" i="25"/>
  <c r="G155" i="25"/>
  <c r="G197" i="25"/>
  <c r="F248" i="25"/>
  <c r="E286" i="25"/>
  <c r="G318" i="25"/>
  <c r="G322" i="25"/>
  <c r="G326" i="25"/>
  <c r="G330" i="25"/>
  <c r="G99" i="25"/>
  <c r="F324" i="25"/>
  <c r="F332" i="25"/>
  <c r="E29" i="25"/>
  <c r="G52" i="25"/>
  <c r="G78" i="25"/>
  <c r="F173" i="25"/>
  <c r="E266" i="25"/>
  <c r="E304" i="25"/>
  <c r="D333" i="25"/>
  <c r="E320" i="25"/>
  <c r="E324" i="25"/>
  <c r="E328" i="25"/>
  <c r="E332" i="25"/>
  <c r="E314" i="25"/>
  <c r="G173" i="25"/>
  <c r="G266" i="25"/>
  <c r="F286" i="25"/>
  <c r="G316" i="25"/>
  <c r="F322" i="25"/>
  <c r="G324" i="25"/>
  <c r="F330" i="25"/>
  <c r="G332" i="25"/>
  <c r="G333" i="25"/>
  <c r="F52" i="25"/>
  <c r="E78" i="25"/>
  <c r="F137" i="25"/>
  <c r="E155" i="25"/>
  <c r="F222" i="25"/>
  <c r="E248" i="25"/>
  <c r="F304" i="25"/>
  <c r="F313" i="25"/>
  <c r="G314" i="25" s="1"/>
  <c r="E318" i="25"/>
  <c r="F320" i="25"/>
  <c r="E326" i="25"/>
  <c r="F328" i="25"/>
  <c r="E316" i="25"/>
  <c r="E333" i="25"/>
  <c r="F333" i="25" l="1"/>
  <c r="F314" i="25"/>
  <c r="G222" i="19" l="1"/>
  <c r="F222" i="19"/>
  <c r="E222" i="19"/>
  <c r="D222" i="19"/>
  <c r="G218" i="19"/>
  <c r="F218" i="19"/>
  <c r="E218" i="19"/>
  <c r="D218" i="19"/>
  <c r="G214" i="19"/>
  <c r="F214" i="19"/>
  <c r="E214" i="19"/>
  <c r="D214" i="19"/>
  <c r="G212" i="19"/>
  <c r="F212" i="19"/>
  <c r="E212" i="19"/>
  <c r="D212" i="19"/>
  <c r="G210" i="19"/>
  <c r="F210" i="19"/>
  <c r="E210" i="19"/>
  <c r="D210" i="19"/>
  <c r="G208" i="19"/>
  <c r="F208" i="19"/>
  <c r="E208" i="19"/>
  <c r="D208" i="19"/>
  <c r="G206" i="19"/>
  <c r="F206" i="19"/>
  <c r="F204" i="19" s="1"/>
  <c r="E206" i="19"/>
  <c r="D206" i="19"/>
  <c r="D204" i="19" s="1"/>
  <c r="G203" i="19"/>
  <c r="F203" i="19"/>
  <c r="E203" i="19"/>
  <c r="D203" i="19"/>
  <c r="G197" i="19"/>
  <c r="G201" i="19" s="1"/>
  <c r="F197" i="19"/>
  <c r="F201" i="19" s="1"/>
  <c r="E197" i="19"/>
  <c r="E201" i="19" s="1"/>
  <c r="D197" i="19"/>
  <c r="D201" i="19" s="1"/>
  <c r="G190" i="19"/>
  <c r="F190" i="19"/>
  <c r="E190" i="19"/>
  <c r="G189" i="19"/>
  <c r="F189" i="19"/>
  <c r="E189" i="19"/>
  <c r="G188" i="19"/>
  <c r="F188" i="19"/>
  <c r="E188" i="19"/>
  <c r="D188" i="19"/>
  <c r="G175" i="19"/>
  <c r="G179" i="19" s="1"/>
  <c r="F175" i="19"/>
  <c r="F179" i="19" s="1"/>
  <c r="E175" i="19"/>
  <c r="E179" i="19" s="1"/>
  <c r="D175" i="19"/>
  <c r="D179" i="19" s="1"/>
  <c r="G168" i="19"/>
  <c r="F168" i="19"/>
  <c r="E168" i="19"/>
  <c r="G167" i="19"/>
  <c r="F167" i="19"/>
  <c r="E167" i="19"/>
  <c r="G166" i="19"/>
  <c r="F166" i="19"/>
  <c r="E166" i="19"/>
  <c r="D166" i="19"/>
  <c r="G153" i="19"/>
  <c r="G157" i="19" s="1"/>
  <c r="F153" i="19"/>
  <c r="F157" i="19" s="1"/>
  <c r="E153" i="19"/>
  <c r="E157" i="19" s="1"/>
  <c r="D153" i="19"/>
  <c r="D157" i="19" s="1"/>
  <c r="G146" i="19"/>
  <c r="F146" i="19"/>
  <c r="E146" i="19"/>
  <c r="G145" i="19"/>
  <c r="F145" i="19"/>
  <c r="E145" i="19"/>
  <c r="G144" i="19"/>
  <c r="F144" i="19"/>
  <c r="E144" i="19"/>
  <c r="D144" i="19"/>
  <c r="G131" i="19"/>
  <c r="G135" i="19" s="1"/>
  <c r="F131" i="19"/>
  <c r="F135" i="19" s="1"/>
  <c r="E131" i="19"/>
  <c r="E135" i="19" s="1"/>
  <c r="D131" i="19"/>
  <c r="D135" i="19" s="1"/>
  <c r="G124" i="19"/>
  <c r="F124" i="19"/>
  <c r="E124" i="19"/>
  <c r="G123" i="19"/>
  <c r="F123" i="19"/>
  <c r="E123" i="19"/>
  <c r="G122" i="19"/>
  <c r="F122" i="19"/>
  <c r="E122" i="19"/>
  <c r="D122" i="19"/>
  <c r="G104" i="19"/>
  <c r="F104" i="19"/>
  <c r="E104" i="19"/>
  <c r="D104" i="19"/>
  <c r="G76" i="19"/>
  <c r="F76" i="19"/>
  <c r="E76" i="19"/>
  <c r="G75" i="19"/>
  <c r="F75" i="19"/>
  <c r="E75" i="19"/>
  <c r="G74" i="19"/>
  <c r="F74" i="19"/>
  <c r="E74" i="19"/>
  <c r="D74" i="19"/>
  <c r="G55" i="19"/>
  <c r="G59" i="19" s="1"/>
  <c r="F55" i="19"/>
  <c r="F59" i="19" s="1"/>
  <c r="E55" i="19"/>
  <c r="E59" i="19" s="1"/>
  <c r="D55" i="19"/>
  <c r="D59" i="19" s="1"/>
  <c r="G29" i="19"/>
  <c r="F29" i="19"/>
  <c r="E29" i="19"/>
  <c r="G28" i="19"/>
  <c r="F28" i="19"/>
  <c r="E28" i="19"/>
  <c r="G27" i="19"/>
  <c r="F27" i="19"/>
  <c r="E27" i="19"/>
  <c r="D27" i="19"/>
  <c r="G564" i="14"/>
  <c r="F564" i="14"/>
  <c r="E564" i="14"/>
  <c r="D564" i="14"/>
  <c r="G560" i="14"/>
  <c r="F560" i="14"/>
  <c r="G561" i="14" s="1"/>
  <c r="E560" i="14"/>
  <c r="D560" i="14"/>
  <c r="G558" i="14"/>
  <c r="F558" i="14"/>
  <c r="E558" i="14"/>
  <c r="D558" i="14"/>
  <c r="G556" i="14"/>
  <c r="F556" i="14"/>
  <c r="E556" i="14"/>
  <c r="D556" i="14"/>
  <c r="G554" i="14"/>
  <c r="F554" i="14"/>
  <c r="E554" i="14"/>
  <c r="D554" i="14"/>
  <c r="G552" i="14"/>
  <c r="F552" i="14"/>
  <c r="E552" i="14"/>
  <c r="D552" i="14"/>
  <c r="G550" i="14"/>
  <c r="F550" i="14"/>
  <c r="E550" i="14"/>
  <c r="D550" i="14"/>
  <c r="G548" i="14"/>
  <c r="F548" i="14"/>
  <c r="E548" i="14"/>
  <c r="D548" i="14"/>
  <c r="D546" i="14" s="1"/>
  <c r="G545" i="14"/>
  <c r="F545" i="14"/>
  <c r="E545" i="14"/>
  <c r="D545" i="14"/>
  <c r="G539" i="14"/>
  <c r="G543" i="14" s="1"/>
  <c r="F539" i="14"/>
  <c r="F543" i="14" s="1"/>
  <c r="E539" i="14"/>
  <c r="E543" i="14" s="1"/>
  <c r="D539" i="14"/>
  <c r="D543" i="14" s="1"/>
  <c r="G511" i="14"/>
  <c r="F511" i="14"/>
  <c r="E511" i="14"/>
  <c r="G510" i="14"/>
  <c r="F510" i="14"/>
  <c r="E510" i="14"/>
  <c r="G509" i="14"/>
  <c r="F509" i="14"/>
  <c r="E509" i="14"/>
  <c r="D509" i="14"/>
  <c r="G490" i="14"/>
  <c r="F490" i="14"/>
  <c r="E490" i="14"/>
  <c r="D490" i="14"/>
  <c r="G483" i="14"/>
  <c r="F483" i="14"/>
  <c r="E483" i="14"/>
  <c r="G482" i="14"/>
  <c r="F482" i="14"/>
  <c r="E482" i="14"/>
  <c r="G481" i="14"/>
  <c r="G484" i="14" s="1"/>
  <c r="F481" i="14"/>
  <c r="E481" i="14"/>
  <c r="D481" i="14"/>
  <c r="G466" i="14"/>
  <c r="G470" i="14" s="1"/>
  <c r="F466" i="14"/>
  <c r="F470" i="14" s="1"/>
  <c r="E466" i="14"/>
  <c r="E470" i="14" s="1"/>
  <c r="D466" i="14"/>
  <c r="D470" i="14" s="1"/>
  <c r="G438" i="14"/>
  <c r="F438" i="14"/>
  <c r="E438" i="14"/>
  <c r="G437" i="14"/>
  <c r="F437" i="14"/>
  <c r="E437" i="14"/>
  <c r="G436" i="14"/>
  <c r="F436" i="14"/>
  <c r="E436" i="14"/>
  <c r="D436" i="14"/>
  <c r="G418" i="14"/>
  <c r="F418" i="14"/>
  <c r="E418" i="14"/>
  <c r="D418" i="14"/>
  <c r="G411" i="14"/>
  <c r="F411" i="14"/>
  <c r="E411" i="14"/>
  <c r="G410" i="14"/>
  <c r="F410" i="14"/>
  <c r="E410" i="14"/>
  <c r="G409" i="14"/>
  <c r="F409" i="14"/>
  <c r="E409" i="14"/>
  <c r="D409" i="14"/>
  <c r="G395" i="14"/>
  <c r="F395" i="14"/>
  <c r="E395" i="14"/>
  <c r="D395" i="14"/>
  <c r="G388" i="14"/>
  <c r="F388" i="14"/>
  <c r="E388" i="14"/>
  <c r="G387" i="14"/>
  <c r="F387" i="14"/>
  <c r="E387" i="14"/>
  <c r="G386" i="14"/>
  <c r="F386" i="14"/>
  <c r="E386" i="14"/>
  <c r="D386" i="14"/>
  <c r="G371" i="14"/>
  <c r="G375" i="14" s="1"/>
  <c r="F371" i="14"/>
  <c r="F375" i="14" s="1"/>
  <c r="E371" i="14"/>
  <c r="E375" i="14" s="1"/>
  <c r="D371" i="14"/>
  <c r="D375" i="14" s="1"/>
  <c r="G345" i="14"/>
  <c r="F345" i="14"/>
  <c r="E345" i="14"/>
  <c r="G344" i="14"/>
  <c r="F344" i="14"/>
  <c r="E344" i="14"/>
  <c r="G343" i="14"/>
  <c r="F343" i="14"/>
  <c r="E343" i="14"/>
  <c r="D343" i="14"/>
  <c r="G331" i="14"/>
  <c r="G335" i="14" s="1"/>
  <c r="F331" i="14"/>
  <c r="F335" i="14" s="1"/>
  <c r="E331" i="14"/>
  <c r="E335" i="14" s="1"/>
  <c r="D331" i="14"/>
  <c r="D335" i="14" s="1"/>
  <c r="G303" i="14"/>
  <c r="F303" i="14"/>
  <c r="E303" i="14"/>
  <c r="G302" i="14"/>
  <c r="F302" i="14"/>
  <c r="E302" i="14"/>
  <c r="G301" i="14"/>
  <c r="F301" i="14"/>
  <c r="E301" i="14"/>
  <c r="D301" i="14"/>
  <c r="G283" i="14"/>
  <c r="F283" i="14"/>
  <c r="E283" i="14"/>
  <c r="D283" i="14"/>
  <c r="G276" i="14"/>
  <c r="F276" i="14"/>
  <c r="E276" i="14"/>
  <c r="G275" i="14"/>
  <c r="F275" i="14"/>
  <c r="E275" i="14"/>
  <c r="G274" i="14"/>
  <c r="G277" i="14" s="1"/>
  <c r="F274" i="14"/>
  <c r="E274" i="14"/>
  <c r="F277" i="14" s="1"/>
  <c r="D274" i="14"/>
  <c r="G262" i="14"/>
  <c r="F262" i="14"/>
  <c r="E262" i="14"/>
  <c r="D262" i="14"/>
  <c r="G255" i="14"/>
  <c r="F255" i="14"/>
  <c r="E255" i="14"/>
  <c r="G254" i="14"/>
  <c r="F254" i="14"/>
  <c r="E254" i="14"/>
  <c r="G253" i="14"/>
  <c r="F253" i="14"/>
  <c r="E253" i="14"/>
  <c r="D253" i="14"/>
  <c r="G241" i="14"/>
  <c r="F241" i="14"/>
  <c r="E241" i="14"/>
  <c r="D241" i="14"/>
  <c r="G234" i="14"/>
  <c r="F234" i="14"/>
  <c r="E234" i="14"/>
  <c r="G233" i="14"/>
  <c r="F233" i="14"/>
  <c r="E233" i="14"/>
  <c r="G232" i="14"/>
  <c r="F232" i="14"/>
  <c r="E232" i="14"/>
  <c r="D232" i="14"/>
  <c r="G217" i="14"/>
  <c r="G221" i="14" s="1"/>
  <c r="F217" i="14"/>
  <c r="F221" i="14" s="1"/>
  <c r="E217" i="14"/>
  <c r="E221" i="14" s="1"/>
  <c r="D217" i="14"/>
  <c r="D221" i="14" s="1"/>
  <c r="G191" i="14"/>
  <c r="F191" i="14"/>
  <c r="E191" i="14"/>
  <c r="G190" i="14"/>
  <c r="F190" i="14"/>
  <c r="E190" i="14"/>
  <c r="G189" i="14"/>
  <c r="F189" i="14"/>
  <c r="E189" i="14"/>
  <c r="D189" i="14"/>
  <c r="E192" i="14" s="1"/>
  <c r="G177" i="14"/>
  <c r="G181" i="14" s="1"/>
  <c r="F177" i="14"/>
  <c r="F181" i="14" s="1"/>
  <c r="E177" i="14"/>
  <c r="E181" i="14" s="1"/>
  <c r="D177" i="14"/>
  <c r="D181" i="14" s="1"/>
  <c r="G151" i="14"/>
  <c r="F151" i="14"/>
  <c r="E151" i="14"/>
  <c r="G150" i="14"/>
  <c r="F150" i="14"/>
  <c r="E150" i="14"/>
  <c r="G149" i="14"/>
  <c r="F149" i="14"/>
  <c r="E149" i="14"/>
  <c r="D149" i="14"/>
  <c r="G137" i="14"/>
  <c r="G141" i="14" s="1"/>
  <c r="F137" i="14"/>
  <c r="F141" i="14" s="1"/>
  <c r="E137" i="14"/>
  <c r="E141" i="14" s="1"/>
  <c r="D137" i="14"/>
  <c r="D141" i="14" s="1"/>
  <c r="G111" i="14"/>
  <c r="F111" i="14"/>
  <c r="E111" i="14"/>
  <c r="G110" i="14"/>
  <c r="F110" i="14"/>
  <c r="E110" i="14"/>
  <c r="G109" i="14"/>
  <c r="F109" i="14"/>
  <c r="E109" i="14"/>
  <c r="D109" i="14"/>
  <c r="G97" i="14"/>
  <c r="G101" i="14" s="1"/>
  <c r="F97" i="14"/>
  <c r="F101" i="14" s="1"/>
  <c r="E97" i="14"/>
  <c r="E101" i="14" s="1"/>
  <c r="D97" i="14"/>
  <c r="D101" i="14" s="1"/>
  <c r="G71" i="14"/>
  <c r="F71" i="14"/>
  <c r="E71" i="14"/>
  <c r="G70" i="14"/>
  <c r="F70" i="14"/>
  <c r="E70" i="14"/>
  <c r="G69" i="14"/>
  <c r="F69" i="14"/>
  <c r="E69" i="14"/>
  <c r="D69" i="14"/>
  <c r="G57" i="14"/>
  <c r="G61" i="14" s="1"/>
  <c r="F57" i="14"/>
  <c r="F61" i="14" s="1"/>
  <c r="E57" i="14"/>
  <c r="E61" i="14" s="1"/>
  <c r="D57" i="14"/>
  <c r="D61" i="14" s="1"/>
  <c r="G31" i="14"/>
  <c r="F31" i="14"/>
  <c r="E31" i="14"/>
  <c r="G30" i="14"/>
  <c r="F30" i="14"/>
  <c r="E30" i="14"/>
  <c r="G29" i="14"/>
  <c r="F29" i="14"/>
  <c r="E29" i="14"/>
  <c r="D29" i="14"/>
  <c r="E32" i="14" s="1"/>
  <c r="E125" i="19" l="1"/>
  <c r="G191" i="19"/>
  <c r="D227" i="19"/>
  <c r="F30" i="19"/>
  <c r="F169" i="19"/>
  <c r="G211" i="19"/>
  <c r="G32" i="14"/>
  <c r="G192" i="14"/>
  <c r="E235" i="14"/>
  <c r="E346" i="14"/>
  <c r="E551" i="14"/>
  <c r="E561" i="14"/>
  <c r="E565" i="14"/>
  <c r="E256" i="14"/>
  <c r="F32" i="14"/>
  <c r="F304" i="14"/>
  <c r="G512" i="14"/>
  <c r="F235" i="14"/>
  <c r="G30" i="19"/>
  <c r="E147" i="19"/>
  <c r="G169" i="19"/>
  <c r="G72" i="14"/>
  <c r="E112" i="14"/>
  <c r="G152" i="14"/>
  <c r="F346" i="14"/>
  <c r="F412" i="14"/>
  <c r="E484" i="14"/>
  <c r="F77" i="19"/>
  <c r="F191" i="19"/>
  <c r="F439" i="14"/>
  <c r="G112" i="14"/>
  <c r="G412" i="14"/>
  <c r="E439" i="14"/>
  <c r="F559" i="14"/>
  <c r="E209" i="19"/>
  <c r="E223" i="19"/>
  <c r="E512" i="14"/>
  <c r="F546" i="14"/>
  <c r="F569" i="14" s="1"/>
  <c r="F551" i="14"/>
  <c r="F553" i="14"/>
  <c r="F565" i="14"/>
  <c r="E549" i="14"/>
  <c r="F192" i="14"/>
  <c r="E72" i="14"/>
  <c r="G256" i="14"/>
  <c r="G346" i="14"/>
  <c r="G439" i="14"/>
  <c r="E77" i="19"/>
  <c r="E204" i="19"/>
  <c r="F205" i="19" s="1"/>
  <c r="F72" i="14"/>
  <c r="F152" i="14"/>
  <c r="G235" i="14"/>
  <c r="G304" i="14"/>
  <c r="E389" i="14"/>
  <c r="D569" i="14"/>
  <c r="G546" i="14"/>
  <c r="G569" i="14" s="1"/>
  <c r="G553" i="14"/>
  <c r="G559" i="14"/>
  <c r="E30" i="19"/>
  <c r="G125" i="19"/>
  <c r="G147" i="19"/>
  <c r="E169" i="19"/>
  <c r="F207" i="19"/>
  <c r="F219" i="19"/>
  <c r="F223" i="19"/>
  <c r="F125" i="19"/>
  <c r="F147" i="19"/>
  <c r="E191" i="19"/>
  <c r="E211" i="19"/>
  <c r="E219" i="19"/>
  <c r="E304" i="14"/>
  <c r="G389" i="14"/>
  <c r="F484" i="14"/>
  <c r="E553" i="14"/>
  <c r="E559" i="14"/>
  <c r="G77" i="19"/>
  <c r="G207" i="19"/>
  <c r="G209" i="19"/>
  <c r="G223" i="19"/>
  <c r="E227" i="19"/>
  <c r="G219" i="19"/>
  <c r="E207" i="19"/>
  <c r="F209" i="19"/>
  <c r="F227" i="19"/>
  <c r="F211" i="19"/>
  <c r="G204" i="19"/>
  <c r="F549" i="14"/>
  <c r="F561" i="14"/>
  <c r="E546" i="14"/>
  <c r="G549" i="14"/>
  <c r="F112" i="14"/>
  <c r="E152" i="14"/>
  <c r="F256" i="14"/>
  <c r="E277" i="14"/>
  <c r="F389" i="14"/>
  <c r="E412" i="14"/>
  <c r="F512" i="14"/>
  <c r="G551" i="14"/>
  <c r="G565" i="14"/>
  <c r="E205" i="19" l="1"/>
  <c r="G547" i="14"/>
  <c r="F547" i="14"/>
  <c r="G227" i="19"/>
  <c r="G205" i="19"/>
  <c r="E569" i="14"/>
  <c r="E547" i="14"/>
  <c r="D323" i="11" l="1"/>
  <c r="G321" i="11"/>
  <c r="F321" i="11"/>
  <c r="E321" i="11"/>
  <c r="D321" i="11"/>
  <c r="G319" i="11"/>
  <c r="F319" i="11"/>
  <c r="E319" i="11"/>
  <c r="G317" i="11"/>
  <c r="F317" i="11"/>
  <c r="E317" i="11"/>
  <c r="D317" i="11"/>
  <c r="G315" i="11"/>
  <c r="F315" i="11"/>
  <c r="E315" i="11"/>
  <c r="D315" i="11"/>
  <c r="G313" i="11"/>
  <c r="F313" i="11"/>
  <c r="E313" i="11"/>
  <c r="D313" i="11"/>
  <c r="E307" i="11"/>
  <c r="G302" i="11"/>
  <c r="F302" i="11"/>
  <c r="E302" i="11"/>
  <c r="D302" i="11"/>
  <c r="G295" i="11"/>
  <c r="F295" i="11"/>
  <c r="E295" i="11"/>
  <c r="G294" i="11"/>
  <c r="F294" i="11"/>
  <c r="E294" i="11"/>
  <c r="G293" i="11"/>
  <c r="F293" i="11"/>
  <c r="E293" i="11"/>
  <c r="F296" i="11" s="1"/>
  <c r="D293" i="11"/>
  <c r="D284" i="11"/>
  <c r="G283" i="11"/>
  <c r="G284" i="11" s="1"/>
  <c r="F283" i="11"/>
  <c r="F284" i="11" s="1"/>
  <c r="E283" i="11"/>
  <c r="E284" i="11" s="1"/>
  <c r="G274" i="11"/>
  <c r="F274" i="11"/>
  <c r="E274" i="11"/>
  <c r="F277" i="11" s="1"/>
  <c r="G273" i="11"/>
  <c r="F273" i="11"/>
  <c r="E273" i="11"/>
  <c r="D269" i="11"/>
  <c r="D267" i="11"/>
  <c r="G264" i="11"/>
  <c r="F264" i="11"/>
  <c r="E264" i="11"/>
  <c r="D264" i="11"/>
  <c r="G257" i="11"/>
  <c r="F257" i="11"/>
  <c r="E257" i="11"/>
  <c r="G256" i="11"/>
  <c r="F256" i="11"/>
  <c r="E256" i="11"/>
  <c r="G255" i="11"/>
  <c r="F255" i="11"/>
  <c r="E255" i="11"/>
  <c r="D255" i="11"/>
  <c r="G246" i="11"/>
  <c r="F246" i="11"/>
  <c r="E246" i="11"/>
  <c r="D246" i="11"/>
  <c r="G239" i="11"/>
  <c r="F239" i="11"/>
  <c r="E239" i="11"/>
  <c r="G238" i="11"/>
  <c r="F238" i="11"/>
  <c r="E238" i="11"/>
  <c r="G237" i="11"/>
  <c r="F237" i="11"/>
  <c r="E237" i="11"/>
  <c r="D237" i="11"/>
  <c r="G220" i="11"/>
  <c r="F220" i="11"/>
  <c r="E220" i="11"/>
  <c r="D220" i="11"/>
  <c r="D225" i="11" s="1"/>
  <c r="G210" i="11"/>
  <c r="F210" i="11"/>
  <c r="E210" i="11"/>
  <c r="D210" i="11"/>
  <c r="G209" i="11"/>
  <c r="F209" i="11"/>
  <c r="E209" i="11"/>
  <c r="D209" i="11"/>
  <c r="D206" i="11"/>
  <c r="D205" i="11"/>
  <c r="D204" i="11"/>
  <c r="G197" i="11"/>
  <c r="G202" i="11" s="1"/>
  <c r="F197" i="11"/>
  <c r="F202" i="11" s="1"/>
  <c r="E197" i="11"/>
  <c r="E202" i="11" s="1"/>
  <c r="D197" i="11"/>
  <c r="D202" i="11" s="1"/>
  <c r="G185" i="11"/>
  <c r="F185" i="11"/>
  <c r="E185" i="11"/>
  <c r="D185" i="11"/>
  <c r="G184" i="11"/>
  <c r="F184" i="11"/>
  <c r="E184" i="11"/>
  <c r="D184" i="11"/>
  <c r="D181" i="11"/>
  <c r="D180" i="11"/>
  <c r="D179" i="11"/>
  <c r="G174" i="11"/>
  <c r="F174" i="11"/>
  <c r="E174" i="11"/>
  <c r="D174" i="11"/>
  <c r="C174" i="11"/>
  <c r="G170" i="11"/>
  <c r="F170" i="11"/>
  <c r="E170" i="11"/>
  <c r="D170" i="11"/>
  <c r="G163" i="11"/>
  <c r="F163" i="11"/>
  <c r="E163" i="11"/>
  <c r="G162" i="11"/>
  <c r="F162" i="11"/>
  <c r="E162" i="11"/>
  <c r="G161" i="11"/>
  <c r="F161" i="11"/>
  <c r="E161" i="11"/>
  <c r="D161" i="11"/>
  <c r="G152" i="11"/>
  <c r="F152" i="11"/>
  <c r="E152" i="11"/>
  <c r="D152" i="11"/>
  <c r="G145" i="11"/>
  <c r="F145" i="11"/>
  <c r="E145" i="11"/>
  <c r="G144" i="11"/>
  <c r="F144" i="11"/>
  <c r="E144" i="11"/>
  <c r="G143" i="11"/>
  <c r="F143" i="11"/>
  <c r="E143" i="11"/>
  <c r="D143" i="11"/>
  <c r="G132" i="11"/>
  <c r="F132" i="11"/>
  <c r="E132" i="11"/>
  <c r="D132" i="11"/>
  <c r="G125" i="11"/>
  <c r="F125" i="11"/>
  <c r="E125" i="11"/>
  <c r="G124" i="11"/>
  <c r="F124" i="11"/>
  <c r="E124" i="11"/>
  <c r="G123" i="11"/>
  <c r="F123" i="11"/>
  <c r="E123" i="11"/>
  <c r="D123" i="11"/>
  <c r="D111" i="11"/>
  <c r="G110" i="11"/>
  <c r="F110" i="11"/>
  <c r="E110" i="11"/>
  <c r="G101" i="11"/>
  <c r="F101" i="11"/>
  <c r="E101" i="11"/>
  <c r="G100" i="11"/>
  <c r="F100" i="11"/>
  <c r="E100" i="11"/>
  <c r="D97" i="11"/>
  <c r="D96" i="11"/>
  <c r="D94" i="11"/>
  <c r="G85" i="11"/>
  <c r="G90" i="11" s="1"/>
  <c r="F85" i="11"/>
  <c r="F90" i="11" s="1"/>
  <c r="F91" i="11" s="1"/>
  <c r="E85" i="11"/>
  <c r="E90" i="11" s="1"/>
  <c r="D85" i="11"/>
  <c r="D90" i="11" s="1"/>
  <c r="G77" i="11"/>
  <c r="F77" i="11"/>
  <c r="E77" i="11"/>
  <c r="G75" i="11"/>
  <c r="G76" i="11" s="1"/>
  <c r="F75" i="11"/>
  <c r="E75" i="11"/>
  <c r="D75" i="11"/>
  <c r="D76" i="11" s="1"/>
  <c r="D71" i="11"/>
  <c r="D70" i="11"/>
  <c r="D69" i="11"/>
  <c r="G62" i="11"/>
  <c r="F62" i="11"/>
  <c r="E62" i="11"/>
  <c r="D62" i="11"/>
  <c r="G61" i="11"/>
  <c r="F61" i="11"/>
  <c r="E61" i="11"/>
  <c r="D61" i="11"/>
  <c r="G60" i="11"/>
  <c r="F60" i="11"/>
  <c r="D60" i="11"/>
  <c r="G52" i="11"/>
  <c r="G53" i="11" s="1"/>
  <c r="F52" i="11"/>
  <c r="D52" i="11"/>
  <c r="E55" i="11" s="1"/>
  <c r="G49" i="11"/>
  <c r="F49" i="11"/>
  <c r="E49" i="11"/>
  <c r="E53" i="11" s="1"/>
  <c r="D49" i="11"/>
  <c r="D48" i="11"/>
  <c r="D47" i="11"/>
  <c r="D43" i="11"/>
  <c r="D319" i="11" s="1"/>
  <c r="E320" i="11" s="1"/>
  <c r="G39" i="11"/>
  <c r="F39" i="11"/>
  <c r="E39" i="11"/>
  <c r="D39" i="11"/>
  <c r="G38" i="11"/>
  <c r="F38" i="11"/>
  <c r="E38" i="11"/>
  <c r="D38" i="11"/>
  <c r="G37" i="11"/>
  <c r="F37" i="11"/>
  <c r="D37" i="11"/>
  <c r="E30" i="11"/>
  <c r="G29" i="11"/>
  <c r="F29" i="11"/>
  <c r="F30" i="11" s="1"/>
  <c r="D29" i="11"/>
  <c r="G28" i="11"/>
  <c r="F28" i="11"/>
  <c r="F31" i="11" s="1"/>
  <c r="D28" i="11"/>
  <c r="E31" i="11" s="1"/>
  <c r="D25" i="11"/>
  <c r="D24" i="11"/>
  <c r="F33" i="11" l="1"/>
  <c r="G146" i="11"/>
  <c r="G126" i="11"/>
  <c r="G240" i="11"/>
  <c r="G31" i="11"/>
  <c r="G323" i="11"/>
  <c r="G296" i="11"/>
  <c r="G164" i="11"/>
  <c r="F212" i="11"/>
  <c r="G258" i="11"/>
  <c r="G320" i="11"/>
  <c r="F126" i="11"/>
  <c r="F164" i="11"/>
  <c r="F258" i="11"/>
  <c r="E146" i="11"/>
  <c r="E240" i="11"/>
  <c r="G276" i="11"/>
  <c r="D309" i="11"/>
  <c r="F187" i="11"/>
  <c r="G187" i="11"/>
  <c r="G188" i="11"/>
  <c r="D30" i="11"/>
  <c r="E33" i="11" s="1"/>
  <c r="F53" i="11"/>
  <c r="G56" i="11" s="1"/>
  <c r="G307" i="11"/>
  <c r="G309" i="11"/>
  <c r="E91" i="11"/>
  <c r="F102" i="11"/>
  <c r="G104" i="11"/>
  <c r="E203" i="11"/>
  <c r="F104" i="11"/>
  <c r="F275" i="11"/>
  <c r="G67" i="11"/>
  <c r="G68" i="11" s="1"/>
  <c r="D186" i="11"/>
  <c r="E211" i="11"/>
  <c r="E311" i="11"/>
  <c r="F54" i="11"/>
  <c r="D67" i="11"/>
  <c r="D68" i="11" s="1"/>
  <c r="E78" i="11"/>
  <c r="G103" i="11"/>
  <c r="F211" i="11"/>
  <c r="F311" i="11"/>
  <c r="G32" i="11"/>
  <c r="G44" i="11"/>
  <c r="G45" i="11" s="1"/>
  <c r="G54" i="11"/>
  <c r="D307" i="11"/>
  <c r="E308" i="11" s="1"/>
  <c r="E309" i="11"/>
  <c r="E310" i="11" s="1"/>
  <c r="E67" i="11"/>
  <c r="E68" i="11" s="1"/>
  <c r="F78" i="11"/>
  <c r="G91" i="11"/>
  <c r="F323" i="11"/>
  <c r="F188" i="11"/>
  <c r="F203" i="11"/>
  <c r="G212" i="11"/>
  <c r="G213" i="11"/>
  <c r="G311" i="11"/>
  <c r="F304" i="11"/>
  <c r="E44" i="11"/>
  <c r="E45" i="11" s="1"/>
  <c r="D203" i="11"/>
  <c r="F44" i="11"/>
  <c r="F45" i="11" s="1"/>
  <c r="E323" i="11"/>
  <c r="E186" i="11"/>
  <c r="E189" i="11" s="1"/>
  <c r="D44" i="11"/>
  <c r="D45" i="11" s="1"/>
  <c r="F307" i="11"/>
  <c r="F308" i="11" s="1"/>
  <c r="F309" i="11"/>
  <c r="F67" i="11"/>
  <c r="F68" i="11" s="1"/>
  <c r="D91" i="11"/>
  <c r="G203" i="11"/>
  <c r="D304" i="11"/>
  <c r="D226" i="11"/>
  <c r="G304" i="11"/>
  <c r="F56" i="11"/>
  <c r="G30" i="11"/>
  <c r="G33" i="11" s="1"/>
  <c r="E32" i="11"/>
  <c r="D53" i="11"/>
  <c r="E56" i="11" s="1"/>
  <c r="E54" i="11"/>
  <c r="F55" i="11"/>
  <c r="E76" i="11"/>
  <c r="E79" i="11" s="1"/>
  <c r="G78" i="11"/>
  <c r="G102" i="11"/>
  <c r="F111" i="11"/>
  <c r="E126" i="11"/>
  <c r="F186" i="11"/>
  <c r="E225" i="11"/>
  <c r="E226" i="11" s="1"/>
  <c r="G275" i="11"/>
  <c r="G277" i="11"/>
  <c r="E296" i="11"/>
  <c r="E304" i="11"/>
  <c r="D311" i="11"/>
  <c r="F320" i="11"/>
  <c r="F32" i="11"/>
  <c r="G55" i="11"/>
  <c r="F76" i="11"/>
  <c r="F103" i="11"/>
  <c r="G111" i="11"/>
  <c r="G186" i="11"/>
  <c r="E188" i="11"/>
  <c r="G211" i="11"/>
  <c r="E213" i="11"/>
  <c r="F225" i="11"/>
  <c r="F226" i="11" s="1"/>
  <c r="F276" i="11"/>
  <c r="E102" i="11"/>
  <c r="F146" i="11"/>
  <c r="E164" i="11"/>
  <c r="E187" i="11"/>
  <c r="D211" i="11"/>
  <c r="E212" i="11"/>
  <c r="F213" i="11"/>
  <c r="G225" i="11"/>
  <c r="G226" i="11" s="1"/>
  <c r="F240" i="11"/>
  <c r="E258" i="11"/>
  <c r="E275" i="11"/>
  <c r="E111" i="11"/>
  <c r="F105" i="11" l="1"/>
  <c r="G324" i="11"/>
  <c r="E214" i="11"/>
  <c r="F310" i="11"/>
  <c r="G308" i="11"/>
  <c r="F189" i="11"/>
  <c r="G214" i="11"/>
  <c r="E312" i="11"/>
  <c r="G278" i="11"/>
  <c r="F278" i="11"/>
  <c r="G105" i="11"/>
  <c r="F305" i="11"/>
  <c r="F306" i="11" s="1"/>
  <c r="F79" i="11"/>
  <c r="G312" i="11"/>
  <c r="D305" i="11"/>
  <c r="D325" i="11" s="1"/>
  <c r="F312" i="11"/>
  <c r="G310" i="11"/>
  <c r="F324" i="11"/>
  <c r="F214" i="11"/>
  <c r="G189" i="11"/>
  <c r="E305" i="11"/>
  <c r="G305" i="11"/>
  <c r="G325" i="11" s="1"/>
  <c r="G79" i="11"/>
  <c r="F325" i="11"/>
  <c r="E306" i="11" l="1"/>
  <c r="E325" i="11"/>
  <c r="G306" i="11"/>
</calcChain>
</file>

<file path=xl/sharedStrings.xml><?xml version="1.0" encoding="utf-8"?>
<sst xmlns="http://schemas.openxmlformats.org/spreadsheetml/2006/main" count="5039" uniqueCount="905">
  <si>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</si>
  <si>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</si>
  <si>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</si>
  <si>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</si>
  <si>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</si>
  <si>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</si>
  <si>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</si>
  <si>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</si>
  <si>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</si>
  <si>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</si>
  <si>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</si>
  <si>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</si>
  <si>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</si>
  <si>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</si>
  <si>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</si>
  <si>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</si>
  <si>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</si>
  <si>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</si>
  <si>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</si>
  <si>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</si>
  <si>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</si>
  <si>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</si>
  <si>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</si>
  <si>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</si>
  <si>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</si>
  <si>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Treguesit e Performancës për Objektivin 2</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</si>
  <si>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</si>
  <si>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</si>
  <si>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</si>
  <si>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</si>
  <si>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</si>
  <si>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</si>
  <si>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</si>
  <si>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</si>
  <si>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</si>
  <si>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</si>
  <si>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</si>
  <si>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</si>
  <si>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</si>
  <si>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xxxxx</t>
  </si>
  <si>
    <t>Vlera e Synuar</t>
  </si>
  <si>
    <t>Produkti 1</t>
  </si>
  <si>
    <t>Produkti 1***</t>
  </si>
  <si>
    <t>Emërtimi i Projektit të Investimeve</t>
  </si>
  <si>
    <t>Kodi i Projektit të Investimeve</t>
  </si>
  <si>
    <t>Vlera Bazë</t>
  </si>
  <si>
    <t xml:space="preserve">Shënim: Shpjegoni supozimet dhe llogaritjet për Produktin X (Metoda 2) </t>
  </si>
  <si>
    <t xml:space="preserve">Shënim: Shpjegoni supozimet dhe llogaritjet për Produktin 2 (Metoda 2) </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</si>
  <si>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</si>
  <si>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</si>
  <si>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</si>
  <si>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</si>
  <si>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</si>
  <si>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</si>
  <si>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</si>
  <si>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</si>
  <si>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</si>
  <si>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</si>
  <si>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</si>
  <si>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</si>
  <si>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</si>
  <si>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</si>
  <si>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</si>
  <si>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</si>
  <si>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</si>
  <si>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</si>
  <si>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Produktet për Objektivin 1</t>
  </si>
  <si>
    <t>Produktet për Objektivin 2</t>
  </si>
  <si>
    <t>Kosto totale e produktit 1</t>
  </si>
  <si>
    <t>Kontroll</t>
  </si>
  <si>
    <t>Kosto totale e produktit X</t>
  </si>
  <si>
    <t>Kosto totale e produktit sipas artikujve ekonomikë</t>
  </si>
  <si>
    <t xml:space="preserve">FORMAT 2: FORMATI STANDARD I PËRGATITJES SË KËRKESAVE BUXHETORE PBA 2019-2021 </t>
  </si>
  <si>
    <t>Programet Buxhetore</t>
  </si>
  <si>
    <t>Emërtimi i Njësisë së Qeverisjes Qendrore</t>
  </si>
  <si>
    <t>Kodi i Njësisë së Qeverisjes Qendrore</t>
  </si>
  <si>
    <t>FORMATI 1: MISIONI I NJËSISË SË QEVERISJES QENDRORE</t>
  </si>
  <si>
    <t xml:space="preserve">Shpenzimet Korrente </t>
  </si>
  <si>
    <t>Shpenzimet Kapitale</t>
  </si>
  <si>
    <t>Kategoria 1: Shpenzimet Administrative Kapitale</t>
  </si>
  <si>
    <t xml:space="preserve">Shënim: Shpjegoni supozimet dhe llogaritjet për Produktin 1 </t>
  </si>
  <si>
    <t>Produkti X (shto produkte sipas rastit)</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</si>
  <si>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</si>
  <si>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</si>
  <si>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</si>
  <si>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</si>
  <si>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</si>
  <si>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t>Kodi i Projektit të Investimeve****</t>
  </si>
  <si>
    <t>Totali i shpenzimeve të Programit sipas produkteve*****</t>
  </si>
  <si>
    <t>Totali i shpenzimeve të Programit sipas artikujve*****</t>
  </si>
  <si>
    <t>Treguesit e Performancës në nivel Qëllimi*</t>
  </si>
  <si>
    <t>Treguesit e Performancës për Objektivin 1**</t>
  </si>
  <si>
    <t>Shpenzimet Korrente</t>
  </si>
  <si>
    <t xml:space="preserve">FORMAT 2.1 : FORMATI STANDARD I PËRGATITJES SË KËRKESAVE BUXHETORE PBA 2019-2021 </t>
  </si>
  <si>
    <t>Ministria e Brendshme</t>
  </si>
  <si>
    <t>01110</t>
  </si>
  <si>
    <t>Planifikim Menaxhimi</t>
  </si>
  <si>
    <t>03150</t>
  </si>
  <si>
    <t>03140</t>
  </si>
  <si>
    <t>Policia e Shtetit</t>
  </si>
  <si>
    <t>01160</t>
  </si>
  <si>
    <t>Prefekturat</t>
  </si>
  <si>
    <t>01170</t>
  </si>
  <si>
    <t>Gjendja Civile</t>
  </si>
  <si>
    <t>Misioni i Njësisë së Qeverisjes Qendrore</t>
  </si>
  <si>
    <t>Garda e Republikës</t>
  </si>
  <si>
    <t>16</t>
  </si>
  <si>
    <t>Pagese TVSH</t>
  </si>
  <si>
    <t>Shërbimi i gjendjes civile siguron shërbimin e regjistrimit dhe përditësimit të të dhënave të shtetasve në Regjistrat Kombëtar të Gjendjes Civile dhe ne Regjistrin Kombëtar te Adresave. Informacioni i shërbimit të gjendjes civile është tërësia e të dhënave personale, që vërteton lindjen, ekzistencën, individualitetin e shtetasve, si dhe marrëdhëniet ndërmjet tyre. Këto të dhëna shërbejnë për realizimin dhe mbrojtjen e të drejtave të shtetasve në marrëdhëniet me shoqërinë e shtetin shqiptar, si dhe për ushtrimin e funksioneve të organeve dhe institucioneve shtetërore.</t>
  </si>
  <si>
    <t>Konsolidimi i mëtejshëm i një sistemi bashkëkohor të dixhitalizuar të regjistrit kombëtar të gjendjes civile (RKGJC), të sistemit te regjistrit kombëtar të adresave (RKA) dhe sistemit të personalizimit dhe shpërndarjes së letërnjoftimit elektronik dhe pasaportës biometrike.</t>
  </si>
  <si>
    <t>Përmirësimi i shërbimit ndaj qytetarëve dhe procesimit të kërkesave të tyre</t>
  </si>
  <si>
    <t>Mbajtja dhe përdorimi në mënyrë efektive i përditësimit të ngjarjeve në regjistrin civil në autorizimin dhe çertifikimin e aplikimeve për lëshimin e dokumenteve të identitetit.</t>
  </si>
  <si>
    <t>T1: Koha për trajtimin e kërkesës nga sistemi i RKGJ-së</t>
  </si>
  <si>
    <t>1.5 orë pune</t>
  </si>
  <si>
    <t>1 orë pune</t>
  </si>
  <si>
    <t>0.5 orë pune</t>
  </si>
  <si>
    <t>jo më shumë se 0.5 orë pune</t>
  </si>
  <si>
    <t>T2: Numri i ankesave ndaj shërbimit të ofruar</t>
  </si>
  <si>
    <t>50 ankesa në vit</t>
  </si>
  <si>
    <t>30 ankesa në vit</t>
  </si>
  <si>
    <t>10 ankesa në vit</t>
  </si>
  <si>
    <t>jo më shumë se 10 ankesa në vit</t>
  </si>
  <si>
    <r>
      <t xml:space="preserve">Detajimi i Kostos Totale të </t>
    </r>
    <r>
      <rPr>
        <b/>
        <sz val="8"/>
        <color indexed="10"/>
        <rFont val="Garamond"/>
        <family val="1"/>
      </rPr>
      <t>Produktit 1</t>
    </r>
    <r>
      <rPr>
        <b/>
        <sz val="8"/>
        <color indexed="8"/>
        <rFont val="Garamond"/>
        <family val="1"/>
      </rPr>
      <t xml:space="preserve"> sipas Artikujve Ekonomikë</t>
    </r>
  </si>
  <si>
    <t>Produkti 2</t>
  </si>
  <si>
    <r>
      <t>Detajimi i Kostos Totale të</t>
    </r>
    <r>
      <rPr>
        <b/>
        <sz val="8"/>
        <color indexed="10"/>
        <rFont val="Garamond"/>
        <family val="1"/>
      </rPr>
      <t xml:space="preserve"> Produktit 2 </t>
    </r>
    <r>
      <rPr>
        <b/>
        <sz val="8"/>
        <color indexed="8"/>
        <rFont val="Garamond"/>
        <family val="1"/>
      </rPr>
      <t>sipas Artikujve Ekonomikë</t>
    </r>
  </si>
  <si>
    <t>Kosto totale e produktit 2</t>
  </si>
  <si>
    <t>Produkti 3</t>
  </si>
  <si>
    <r>
      <t>Detajimi i Kostos Totale të</t>
    </r>
    <r>
      <rPr>
        <b/>
        <sz val="8"/>
        <color indexed="10"/>
        <rFont val="Garamond"/>
        <family val="1"/>
      </rPr>
      <t xml:space="preserve"> Produktit 3 </t>
    </r>
    <r>
      <rPr>
        <b/>
        <sz val="8"/>
        <color indexed="8"/>
        <rFont val="Garamond"/>
        <family val="1"/>
      </rPr>
      <t>sipas Artikujve Ekonomikë</t>
    </r>
  </si>
  <si>
    <t>Kosto totale e produktit 3</t>
  </si>
  <si>
    <t>Eshte menduar kostoja e perafert e vleres se tregut se nje paisje elektronike</t>
  </si>
  <si>
    <r>
      <t xml:space="preserve">Detajimi i Kostos Totale të </t>
    </r>
    <r>
      <rPr>
        <b/>
        <sz val="8"/>
        <color indexed="10"/>
        <rFont val="Garamond"/>
        <family val="1"/>
      </rPr>
      <t>Produktit X</t>
    </r>
    <r>
      <rPr>
        <b/>
        <sz val="8"/>
        <color indexed="8"/>
        <rFont val="Garamond"/>
        <family val="1"/>
      </rPr>
      <t xml:space="preserve"> sipas Artikujve Ekonomikë</t>
    </r>
  </si>
  <si>
    <t xml:space="preserve">Emërtimi i Treguesit </t>
  </si>
  <si>
    <r>
      <t xml:space="preserve">Detajimi i Kostos Totale të </t>
    </r>
    <r>
      <rPr>
        <b/>
        <sz val="8"/>
        <color indexed="10"/>
        <rFont val="Garamond"/>
        <family val="1"/>
      </rPr>
      <t xml:space="preserve">Produktit 1 </t>
    </r>
    <r>
      <rPr>
        <b/>
        <sz val="8"/>
        <color indexed="8"/>
        <rFont val="Garamond"/>
        <family val="1"/>
      </rPr>
      <t>sipas Artikujve Ekonomikë</t>
    </r>
  </si>
  <si>
    <r>
      <rPr>
        <b/>
        <sz val="8"/>
        <color indexed="10"/>
        <rFont val="Garamond"/>
        <family val="1"/>
      </rPr>
      <t>Produkti 2</t>
    </r>
    <r>
      <rPr>
        <sz val="8"/>
        <color indexed="8"/>
        <rFont val="Garamond"/>
        <family val="1"/>
      </rPr>
      <t xml:space="preserve"> </t>
    </r>
  </si>
  <si>
    <t>Rritja e sigurisë dhe mirëfunksionimit të sistemeve deri ne 30% në 4 vite</t>
  </si>
  <si>
    <r>
      <rPr>
        <b/>
        <sz val="8"/>
        <color indexed="10"/>
        <rFont val="Garamond"/>
        <family val="1"/>
      </rPr>
      <t>Produkti 3</t>
    </r>
    <r>
      <rPr>
        <sz val="8"/>
        <color indexed="8"/>
        <rFont val="Garamond"/>
        <family val="1"/>
      </rPr>
      <t xml:space="preserve"> </t>
    </r>
  </si>
  <si>
    <t>sistem</t>
  </si>
  <si>
    <t>Politikat Ekzistuese (Limiti)</t>
  </si>
  <si>
    <t>Zhvillimi dhe zbatimi i politikave të punëve të brendshme, nëpërmjet kryerjes së sherbimeve publike, koordinimit dhe monitorimit  e përformancës së programeve të Ministrisë si dhepromovimi i zhvillimit të kapaciteteve menaxhuese në të gjitha nivelet për të bërë të mundur përgatitjen dhe implementimin e politikave dhe kuadrit ligjor, në përputhje me standartet e BE-së. Vënia nën kontroll e situatës ndërtimore si dhe vendosja e sanksioneve për parandalimin e situatave të paligjshme.</t>
  </si>
  <si>
    <t>Të kontribuojë në përmirësimin e vazhdueshëm të aftësive drejtuese të stafit të Ministrisë. Përdorimi me efektivitet i fondeve si dhe realizime ne afate i detyrimeve ligjore, hartimi i strategjive për menaxhimin dhe minimizimin e riskut. Sigurimi i legjislacionit në fushën e ndertimit dhe planifikimit të territorit, të burimeve ujore, nëpërmjet kontrolleve dhe zbatimit të sanksioneve.</t>
  </si>
  <si>
    <t xml:space="preserve">1. Përmirësimi i aftësive drejtuese të stafit. </t>
  </si>
  <si>
    <t>2. Rritja e kapaciteteve menaxhuese dhe mbeshtetja administrative.</t>
  </si>
  <si>
    <t xml:space="preserve">Sigurimi i menaxhimit efiçent dhe efektiv të burimeve financiare, njerezore dhe materiale në strukturat e Ministrise. </t>
  </si>
  <si>
    <t>1. Burime financiare, njerezore të menaxhuara me eficense.</t>
  </si>
  <si>
    <t xml:space="preserve">Raporte financiare, zbatimi dhe monitorimi. </t>
  </si>
  <si>
    <t>Përgatitja e raporteve të ndryshme financiare pë të gjitha programet.</t>
  </si>
  <si>
    <t>Nr. raportesh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</si>
  <si>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</si>
  <si>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r>
      <t>Ndryshimi në % i Pagave si pasojë e ndryshimit të sasisë së produktit</t>
    </r>
    <r>
      <rPr>
        <b/>
        <i/>
        <sz val="8"/>
        <color rgb="FFFF0000"/>
        <rFont val="Times New Roman"/>
        <family val="1"/>
        <charset val="238"/>
      </rPr>
      <t>**</t>
    </r>
  </si>
  <si>
    <r>
      <t>Ndryshimi në % i Sigurimeve Shoqërore dhe Shendetësore si pasojë e ndryshimit të sasisë së produktit</t>
    </r>
    <r>
      <rPr>
        <b/>
        <i/>
        <sz val="8"/>
        <color rgb="FFFF0000"/>
        <rFont val="Times New Roman"/>
        <family val="1"/>
        <charset val="238"/>
      </rPr>
      <t>**</t>
    </r>
  </si>
  <si>
    <r>
      <t>Ndryshimi në % i Mallrave dhe Shërbimeve si pasojë e ndryshimit të sasisë së produktit</t>
    </r>
    <r>
      <rPr>
        <b/>
        <i/>
        <sz val="8"/>
        <color rgb="FFFF0000"/>
        <rFont val="Times New Roman"/>
        <family val="1"/>
        <charset val="238"/>
      </rPr>
      <t>**</t>
    </r>
  </si>
  <si>
    <r>
      <t>Ndryshimi në % i Subvencioneve si pasojë e ndryshimit të sasisë së produktit</t>
    </r>
    <r>
      <rPr>
        <b/>
        <i/>
        <sz val="8"/>
        <color rgb="FFFF0000"/>
        <rFont val="Times New Roman"/>
        <family val="1"/>
        <charset val="238"/>
      </rPr>
      <t>**</t>
    </r>
  </si>
  <si>
    <r>
      <t>Ndryshimi në % i Transfertave të brendshme si pasojë e ndryshimit të sasisë së produktit</t>
    </r>
    <r>
      <rPr>
        <b/>
        <i/>
        <sz val="8"/>
        <color rgb="FFFF0000"/>
        <rFont val="Times New Roman"/>
        <family val="1"/>
        <charset val="238"/>
      </rPr>
      <t>**</t>
    </r>
  </si>
  <si>
    <r>
      <t>Ndryshimi në % i Transfertave të jashtme si pasojë e ndryshimit të sasisë së produktit</t>
    </r>
    <r>
      <rPr>
        <b/>
        <i/>
        <sz val="8"/>
        <color rgb="FFFF0000"/>
        <rFont val="Times New Roman"/>
        <family val="1"/>
        <charset val="238"/>
      </rPr>
      <t>**</t>
    </r>
  </si>
  <si>
    <r>
      <t>Ndryshimi në % i Transfertave për familjet dhe individët si pasojë e ndryshimit të sasisë së produktit</t>
    </r>
    <r>
      <rPr>
        <b/>
        <i/>
        <sz val="8"/>
        <color rgb="FFFF0000"/>
        <rFont val="Times New Roman"/>
        <family val="1"/>
        <charset val="238"/>
      </rPr>
      <t>**</t>
    </r>
  </si>
  <si>
    <r>
      <t>Shënim: Shpjegoni supozimet dhe llogaritjet për Produktin 1 (Metoda 2)</t>
    </r>
    <r>
      <rPr>
        <b/>
        <sz val="8"/>
        <color rgb="FFFF0000"/>
        <rFont val="Times New Roman"/>
        <family val="1"/>
        <charset val="238"/>
      </rPr>
      <t>***</t>
    </r>
  </si>
  <si>
    <t>Raporte kontrolli dhe auditimi</t>
  </si>
  <si>
    <t>Pergatitja e raporteve dhe gjetjeve te auditimit te brendshem sipas standarteve europiane.</t>
  </si>
  <si>
    <t xml:space="preserve"> Nr. Raportesh </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</si>
  <si>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</si>
  <si>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Rrjet kompjuterik dhe mjete transporti të sherbyera</t>
  </si>
  <si>
    <t>Krijimi i një sistemi unik të informatizuar per një komunikim te shpejte dhe te sigurte te informacionit si dhe përmirësimi i sherbimeve dhe administrimit te mjeteve të transportit.</t>
  </si>
  <si>
    <t>Nr. Rrjeti/mjetesh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</si>
  <si>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</si>
  <si>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Produkti 4</t>
  </si>
  <si>
    <t>Raporte per menaxhimin dhe monitorimin e burimeve njerezore</t>
  </si>
  <si>
    <t>Rekrutimi dhe trajnimi i punonjësve sipas legjislacionit dhe me asistencën e partnereve ndërkombetar.</t>
  </si>
  <si>
    <t>Nr. Punonjesish</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</si>
  <si>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</si>
  <si>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Kosto totale e produktit 4</t>
  </si>
  <si>
    <t xml:space="preserve">Shënim: Shpjegoni supozimet dhe llogaritjet për Produktin 4 (Metoda 2) </t>
  </si>
  <si>
    <t>Produkti 5</t>
  </si>
  <si>
    <t>Femra të përfaqësuara në nivelet drejtuese të ministrisë</t>
  </si>
  <si>
    <t>Rritja e perfaqesimt të femrave në funksionet drejtuese të Ministrise.</t>
  </si>
  <si>
    <t>Nr. personash</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</si>
  <si>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</si>
  <si>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Kosto totale e produktit 5</t>
  </si>
  <si>
    <t xml:space="preserve">Shënim: Shpjegoni supozimet dhe llogaritjet për Produktin 5 (Metoda 2) </t>
  </si>
  <si>
    <t>M160493</t>
  </si>
  <si>
    <t>Rikonstruksion i Hotelit Nr. 1 dhe mobilimi, Sh.P.D .</t>
  </si>
  <si>
    <t>Godine e Rikonstruktuar dhe e Mobiluar</t>
  </si>
  <si>
    <t>Godina eshte totalisht e amortizuar, jashte funksionit për akomodimin e pushuesve dhe të personave policor që trajnohen si dhe e pamobiluar.</t>
  </si>
  <si>
    <t>Nr. Godine</t>
  </si>
  <si>
    <t>Ne kete vlere sebashku me rikonstruksinin e godines  do të behet edhe mobilimi e për pasojë luhatja e kostos nuk është reale pasi si njësi matese eshte vendosur vetem nr. godine dhe jo nr. paisjesh për mobilim.</t>
  </si>
  <si>
    <t>M160987</t>
  </si>
  <si>
    <t>Rikonstruksion i Hotelit Nr. 3, Sh.P.D</t>
  </si>
  <si>
    <t xml:space="preserve">Godinë e Rikonstruktuar </t>
  </si>
  <si>
    <t>Godina eshte totalisht e amortizuar, jashte funksionit per akomodimin e pushuesve dhe te personave policor qe trajnohen.</t>
  </si>
  <si>
    <r>
      <t xml:space="preserve">Detajimi i Kostos Totale të </t>
    </r>
    <r>
      <rPr>
        <b/>
        <sz val="8"/>
        <color rgb="FFFF0000"/>
        <rFont val="Times New Roman"/>
        <family val="1"/>
        <charset val="238"/>
      </rPr>
      <t>Produktit 2</t>
    </r>
    <r>
      <rPr>
        <b/>
        <sz val="8"/>
        <color theme="1"/>
        <rFont val="Times New Roman"/>
        <family val="1"/>
        <charset val="238"/>
      </rPr>
      <t xml:space="preserve"> sipas Artikujve Ekonomikë</t>
    </r>
  </si>
  <si>
    <t>M160817</t>
  </si>
  <si>
    <t>Rikonstruksion i çatise kapanonit makinave rezerve, çatise magazines pjeseve te kembimit, motorrave dhe gomave  ne Q.SH.A.M.T.</t>
  </si>
  <si>
    <t>Çati te rikonstruktuara</t>
  </si>
  <si>
    <t>Çatite e nje kapanoni dhe tri magazinave jane te demtuara dhe te mbuluara me material jashte kushteve shendetesore.</t>
  </si>
  <si>
    <t>Nr. çatish</t>
  </si>
  <si>
    <r>
      <t xml:space="preserve">Detajimi i Kostos Totale të </t>
    </r>
    <r>
      <rPr>
        <b/>
        <sz val="8"/>
        <color rgb="FFFF0000"/>
        <rFont val="Times New Roman"/>
        <family val="1"/>
        <charset val="238"/>
      </rPr>
      <t>Produktit 3</t>
    </r>
    <r>
      <rPr>
        <b/>
        <sz val="8"/>
        <color theme="1"/>
        <rFont val="Times New Roman"/>
        <family val="1"/>
        <charset val="238"/>
      </rPr>
      <t xml:space="preserve"> sipas Artikujve Ekonomikë</t>
    </r>
  </si>
  <si>
    <t>Në këtë produkt është perfshire rikonstruksioni i dy çative me siperfaqe te ndryshme e per pasoje luhatja e kostos nuk eshte e matshme.</t>
  </si>
  <si>
    <t>Krijimi i standardeve dhe zbatimi i strategjive për kuadrin ligjor, hetimin e veprave penale të punonjësve të Policisë, PMNZSH dhe Gardës.</t>
  </si>
  <si>
    <t xml:space="preserve">1. Ngritja e nje sistemi te qendrueshem nga SH.Ç.B.A per inspektimin e veprave penale. </t>
  </si>
  <si>
    <t xml:space="preserve">Akte ligjore dhe procese prokurimi.  </t>
  </si>
  <si>
    <t>Përmirësimii i akteve ligjore që sigurojne  zbatimin e politikave dhe përmbushjen e objektivave për forcimin e kapaciteteve prokuruese.</t>
  </si>
  <si>
    <t>Nr. Aktesh dhe procesesh</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</si>
  <si>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</si>
  <si>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Praktika të ankesave, inspektimit dhe hetimeve të menaxhuara nga SH.Ç.B.A</t>
  </si>
  <si>
    <t>Rritja e performances duke ruajtur treguesit e arritur në parandalimin dhe goditjen e veprimtarise së kundraligjshme të punonjësve të strukturave që janë objekt i SH.Ç.B.A</t>
  </si>
  <si>
    <t>Nr. Praktikash</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</si>
  <si>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</si>
  <si>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M160913,M160911,M160220,M160002</t>
  </si>
  <si>
    <t>Blerje paisje zyre,kompjuterike dhe pergjimi per SHÇBA, Aparatin, IKMT, SH.P.D</t>
  </si>
  <si>
    <t>Paisje zyre, kompjuterike dhe pergjimi.</t>
  </si>
  <si>
    <t xml:space="preserve">Kompletim i strukturave të trupes operacionale SH.Ç.B.A. dhe zevendesimi i paisjeve te zyrave dhe elektronike te vjeteruara me te reja ne Ap, IKMT dhe SHPD. </t>
  </si>
  <si>
    <t>Nr. Paisjesh</t>
  </si>
  <si>
    <t>M160301,M160475</t>
  </si>
  <si>
    <t>Blerje automjete transporti për SHÇBA dhe Aparatin e MB.</t>
  </si>
  <si>
    <t xml:space="preserve">Produkti 1 </t>
  </si>
  <si>
    <t>Automjete transporti ne funksion të SHÇBA dhe Aparatit te MB,</t>
  </si>
  <si>
    <t>Paisja me automjete te reja te tipeve te ndryshme per shkak te perfshirjes edhe te SHÇBA ne procesin e vetingut ne sistemin e drejtesise dhe prokurorise si dhe automjete te reja per Aparatin e MB.</t>
  </si>
  <si>
    <t>Nr. Automjete</t>
  </si>
  <si>
    <t>Objektivi 3 i Politikës së Programit</t>
  </si>
  <si>
    <t>Përmbushja e të drejtave per arsimim, punësim, kujdes shoqëror e shendetësor të personave që kanë aplikuar dhe përfituar mbrojtje ndërkombëtare në Republikën e Shqipërisë.</t>
  </si>
  <si>
    <t>Treguesit e Performancës për Objektivin 3</t>
  </si>
  <si>
    <t>1. Mbeshtetja e kostos se arsimimit, punesimit si dhe kujdesit shoqeror e shendetesor te personave qe kane perfituar azil</t>
  </si>
  <si>
    <t>Produktet për Objektivin 3</t>
  </si>
  <si>
    <t>Azilkerkues te trajtuar me sherbime rezidenciale</t>
  </si>
  <si>
    <t>Trajtimi dhe mbrojtja e perkohshme e azilkerkuesve ne qendren kombetare pritese te azilkerkuesve babrru.</t>
  </si>
  <si>
    <t>M160227</t>
  </si>
  <si>
    <t>Rikonstruksion i 5 Godinave dhe ndertim i sistemit te ngrohjes ne Q.K.P.Azilkerkuesve.</t>
  </si>
  <si>
    <t>Godina te rikonstruktuara ne Q.K.P.A</t>
  </si>
  <si>
    <t>Godinat per azilkerkuesit jane rikonstruktuar dhe perfunduar ne Vitn 2017 dhe diferenca 10 005 mijë leke eshte detyrim i palikujduar.</t>
  </si>
  <si>
    <t>Nr. godine</t>
  </si>
  <si>
    <t>Godinat për azilkërkuesit janë rikonstruktuar dhe përfunduar gjithashtu eshte kryer pagesa në shumën 66.237 mijë leke në Vitin 2017, diferenca 10 005 mijë leke është detyrim i palikujduar në fund të vitit 2017.</t>
  </si>
  <si>
    <t>Objektivi 4 i Politikës së Programit</t>
  </si>
  <si>
    <t xml:space="preserve">Inspektimi, parandalimi dhe ekzekutimi i vendimeve për prishjen e ndertimeve të kundraligjshme. </t>
  </si>
  <si>
    <t>Treguesit e Performancës për Objektivin 4</t>
  </si>
  <si>
    <t xml:space="preserve">1. Norma e uljes së ndërtimeve pa leje dhe objekteve të paligjshme që kanë zënë objektet me rëndësi kombëtare. </t>
  </si>
  <si>
    <t>2. Rritja e Inspektimeve dhe kontrolleve të territorit, të ndertimeve dhe burimeve ujore.</t>
  </si>
  <si>
    <t>Produktet për Objektivin 4</t>
  </si>
  <si>
    <t>Praktika të inspektimit në fushën e kontrollit të territorit, produkteve të ndërtimit dhe burimeve ujore nga IKMT</t>
  </si>
  <si>
    <t>Kryerja e inspektimit për kontrollin e territorit, produktet e ndertimit, burimet ujore si dhe kontrollet e INUV</t>
  </si>
  <si>
    <t>Nr. Inspektimesh</t>
  </si>
  <si>
    <r>
      <t xml:space="preserve">Shënim: </t>
    </r>
    <r>
      <rPr>
        <i/>
        <sz val="8"/>
        <color theme="1"/>
        <rFont val="Times New Roman"/>
        <family val="1"/>
        <charset val="238"/>
      </rPr>
      <t>Shpjegoni supozimet dhe llogaritjet (Metoda 1)</t>
    </r>
  </si>
  <si>
    <t>Shënim: Shpjegoni supozimet dhe llogaritjet për Produktin 3</t>
  </si>
  <si>
    <t>2018</t>
  </si>
  <si>
    <t>2021</t>
  </si>
  <si>
    <t>2019</t>
  </si>
  <si>
    <t>Ruajtja e Presidentit të Republikës, Kryetarit të Kuvendit, Kryeministrit dhe familjet e tyre, personalitetet e larta të këtij rangu që vizitojnë vendin tonë, Kryetarit të Gjykatës Kushtetuese, Z/Kryetarët e Kuvendit, Anëtarët e KM, Kryetarit te Gjykatës së Lartë, Prokurorit të Përgjithshëm, Kryetarit të KLSH, Guvernatorit te Bankës, Avokatit te Popullit, Kryetarit te KQZ-së, Kryetarit te Maxhorancës, Kryetarit te Partisë më të madhe të Opozitës Parlamentare, Kryetarit te Bashkisë së Tiranës dhe familjet, selitë dhe rezidencat qeveritare.</t>
  </si>
  <si>
    <t>Te kontribuoje në përmiresimin e vazhdueshëm të Sigurise së Personaliteteve Vendas dhe të Huaj, të Objekteve të Rendesise së Veçante nepermjet rritjes se kapaciteteve menaxhuese dhe përputhjes me standartet europiane ne fushen e sigurise.</t>
  </si>
  <si>
    <t>1. Siguri e lartë e personaliteteve vendase dhe të huaja në përputhje me standartet europiane.</t>
  </si>
  <si>
    <t>Rritja e nivelit të sigurise të Personaliteteve të Larta Shtetërore dhe Objekteve të Rëndësisë së Veçantë duke synuar kritere te larta te rekrutimit te gardisteve profesioniste.</t>
  </si>
  <si>
    <t>1. Rekrutimi i gardisteve me profesioniste ne fushen e sigurise.</t>
  </si>
  <si>
    <t>Personalitete VIP vendas dhe te huaj të ruajtur nga Garda.</t>
  </si>
  <si>
    <t xml:space="preserve">Marrja e masave të nevojshme për mbrojtjen fizike të personaliteteve të ndryshme vendase dhe atyre të huaj që vizitojnë vendin tonë. </t>
  </si>
  <si>
    <t xml:space="preserve">Menaxhimi efektiv i burimeve njerëzore dhe financiare nëpermje përdorimit efiçent dhe efektiv të fondeve buxhetore të akorduara. </t>
  </si>
  <si>
    <t xml:space="preserve">1. Burime financiare, njerëzore të menaxhuara me eficense. </t>
  </si>
  <si>
    <t xml:space="preserve">Raporte per menaxhimin e burimeve financiarevdhe njerezore,   </t>
  </si>
  <si>
    <t>Pergatitja e raporteve që sigurojnë përdorimin me efektivitet te fondeve buxhetore.</t>
  </si>
  <si>
    <t>Nr. Raportesh</t>
  </si>
  <si>
    <t xml:space="preserve"> Modernizimi i infrastrukturës dhe mjeteve që disponon Garda e Republikës  duke synuar në rinovimin periodik me qëllim rritjen e shkallës së operacionalitetit të strukturës. </t>
  </si>
  <si>
    <t>1. Ngritja e nje sistemi për sigurine maksimale të personaliteteve.</t>
  </si>
  <si>
    <t>M160861</t>
  </si>
  <si>
    <t>Blerje mjete transporti per Garden e Republikes</t>
  </si>
  <si>
    <t>Mjete transporti per Garden e Republikes</t>
  </si>
  <si>
    <t xml:space="preserve">Paisja me mjete te reja te tipeve te ndryshme per shkak te perfshirjes edhe te Gardes ne procesin e vetingut ne sistemin e drejtesise. </t>
  </si>
  <si>
    <t>Nr. mjetesh</t>
  </si>
  <si>
    <t>Shënim: Shpjegoni supozimet dhe llogaritjet për Produktin 1 (Metoda 2)***</t>
  </si>
  <si>
    <t>M161023</t>
  </si>
  <si>
    <t>Modernizimi infrastruktures qe ka Garda ne perdorim</t>
  </si>
  <si>
    <t>Pajisje të ndryshme për funksionimin normal të përditshëm të aktivitetit në ambjentete e punës në Gardën e Republikës</t>
  </si>
  <si>
    <t xml:space="preserve">Blerje e paisjeve te reja per permiresimin e infrastruktures në perdorim. </t>
  </si>
  <si>
    <t>Nr.paisjesh</t>
  </si>
  <si>
    <t>M160263,M161024</t>
  </si>
  <si>
    <t>Rikonstruksion i njësise speciale+Asfaltim i sheshit të njësise trete në Garde,</t>
  </si>
  <si>
    <t>Godine e Rikonstruktuar dhe Shesh i Asfaltuar ne Garde,</t>
  </si>
  <si>
    <t>Godina e njesise speciale eshte totalisht e amortizuar dhe sheshi I demtuar.</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</si>
  <si>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</si>
  <si>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M161025</t>
  </si>
  <si>
    <t>Ndertim magazinash dhe ofiçine në Komandën e Gardës.</t>
  </si>
  <si>
    <t>Magazina dhe ofiçine e rikonstruktuar në Komandën e Gardës.</t>
  </si>
  <si>
    <t>Godina e magazines sebashku me oficinen per riparimin e mjeteve jane te amortizuara…</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</si>
  <si>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</si>
  <si>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Shënim: Shpjegoni supozimet dhe llogaritjet për Produktin 4</t>
  </si>
  <si>
    <t>Prefekturat dhe Funksionet e Deleguara</t>
  </si>
  <si>
    <t>Ndjekja e zbatimit të programit të Qeverisë në nivel vendor, për arritjen e standardeve kryesore të vendeve të BE-së, standarde këto që lidhen  me rritjen e performancës të organeve qendrore në nivel vendor, në ofrimin e shërbimeve publike për qytetarët, në rritjen e efiçensës së përdorimit të fondeve publike nga agjencitë dhe organe me varësi qendrore dhe njësitë vendore.</t>
  </si>
  <si>
    <r>
      <rPr>
        <sz val="8"/>
        <color theme="1"/>
        <rFont val="Calibri"/>
        <family val="2"/>
      </rPr>
      <t>↗</t>
    </r>
    <r>
      <rPr>
        <sz val="8"/>
        <color theme="1"/>
        <rFont val="Times New Roman"/>
        <family val="1"/>
      </rPr>
      <t>10%</t>
    </r>
  </si>
  <si>
    <t>Ulja e numrit të akteve normative të miratuara nga organet e njësive të vetëqeverisjes vendore që janë kthyera për pabazueshmeri ligjore nga institucioni i prefektit, kundrejt totalit të akteve normative të verifikuara.</t>
  </si>
  <si>
    <t>Verifikimi i vlefshmërisë të akteve normative të miratuara nga organet e qeverisjes vendore.</t>
  </si>
  <si>
    <t>Rritja e efekshtmërisë së kontrollit dhe verifikimit të ligjshmërisë se akteve normative të nxjerra nga organet e qeverisjes vendore.</t>
  </si>
  <si>
    <t xml:space="preserve">Numër aktesh </t>
  </si>
  <si>
    <r>
      <t xml:space="preserve">Detajimi i Kostos Totale të </t>
    </r>
    <r>
      <rPr>
        <b/>
        <sz val="8"/>
        <color rgb="FFFF0000"/>
        <rFont val="Times New Roman"/>
        <family val="1"/>
      </rPr>
      <t>Produktit 1</t>
    </r>
    <r>
      <rPr>
        <b/>
        <sz val="8"/>
        <color theme="1"/>
        <rFont val="Times New Roman"/>
        <family val="1"/>
      </rPr>
      <t xml:space="preserve"> sipas Artikujve Ekonomikë</t>
    </r>
  </si>
  <si>
    <t xml:space="preserve">Rritja e rolit të prefektit të qarkut </t>
  </si>
  <si>
    <t>Rritja e nivelit të koordinimit të punës midis institucionit të Prefektit të qarkut dhe organeve qendrore, KM, Ministritë dhe organet e tjera qendrore për zbatimin e programit të Qeverisë, përmes informimit çdo 6 muaj të institucioneve qendrore për veprimtarinë e strukturave te tyre te varësisë, në nivel qarku.</t>
  </si>
  <si>
    <t>Numër aktivitetesh</t>
  </si>
  <si>
    <r>
      <t>Detajimi i Kostos Totale të</t>
    </r>
    <r>
      <rPr>
        <b/>
        <sz val="8"/>
        <color rgb="FFFF0000"/>
        <rFont val="Times New Roman"/>
        <family val="1"/>
      </rPr>
      <t xml:space="preserve"> Produktit 2 </t>
    </r>
    <r>
      <rPr>
        <b/>
        <sz val="8"/>
        <color theme="1"/>
        <rFont val="Times New Roman"/>
        <family val="1"/>
      </rPr>
      <t>sipas Artikujve Ekonomikë</t>
    </r>
  </si>
  <si>
    <t>M 160101</t>
  </si>
  <si>
    <t>Pajisje zyre për disa prefektura.</t>
  </si>
  <si>
    <t>Pajisje te blera per permiresimin e kushteve te punes</t>
  </si>
  <si>
    <t>Rritja e shkallës së performances së administratës së Institucionit të Prefektit si rezultat i  furnizimit të punonjësve me pajisje dhe mjete të nevojshme pune.</t>
  </si>
  <si>
    <t>Numër pajisjesh</t>
  </si>
  <si>
    <t xml:space="preserve">Produkti 2 </t>
  </si>
  <si>
    <t>M 160988</t>
  </si>
  <si>
    <t xml:space="preserve">Restaurimi i godines se re se Prefektures Tirane </t>
  </si>
  <si>
    <t>Restaurimi i godines se re se Prefektures Tirane , Faza I</t>
  </si>
  <si>
    <t>Me qellim permiresimin e kushteve te punes ne godinen e prefektures Tirane duhet te behen restaurimi isaj.</t>
  </si>
  <si>
    <t xml:space="preserve">Numer </t>
  </si>
  <si>
    <t>M 160266</t>
  </si>
  <si>
    <t xml:space="preserve">Rikonstruksion godinash </t>
  </si>
  <si>
    <t>Rikonstruksion godinash ne prefekture dhe nenprefekture.</t>
  </si>
  <si>
    <t xml:space="preserve">Numer godinash </t>
  </si>
  <si>
    <t>Projekti IPA "NETCASTLE"</t>
  </si>
  <si>
    <t>Pagese TVSH per  projektin IPA "NETCASTLE " Prefektura Gjirokaster</t>
  </si>
  <si>
    <t>Zbatimi i reformës administrativo-territoriale.</t>
  </si>
  <si>
    <t>↗10%</t>
  </si>
  <si>
    <t>Dhënien e ndihmës për garantimin e vazhdueshmërisë së funksioneve dhe shërbimeve publike, në nivel vendor, në kuadër të zbatimit të reformës administrativo-territoriale.</t>
  </si>
  <si>
    <t>Mundësimin e zbatimit të reformës administrativo-territoriale, nëpërmjet bashkërendimit të të gjitha masave, proceseve dhe mbështetjes administrative deri në arritjen e funksionalitetit të plotë të 61 bashkive të reje.Realizimi i aktiviteteve në kuader te trasferimit te 5 funksioneve te bashkite. Organizimi i takimeve mujore te Keshillit Konsultativ per institucionalizimit e konstituimit midis Qeverisjes Qendrore  dhe Veteqeverisjes Vendore.</t>
  </si>
  <si>
    <r>
      <t xml:space="preserve">Detajimi i Kostos Totale të </t>
    </r>
    <r>
      <rPr>
        <b/>
        <sz val="8"/>
        <color rgb="FFFF0000"/>
        <rFont val="Times New Roman"/>
        <family val="1"/>
      </rPr>
      <t xml:space="preserve">Produktit 1 </t>
    </r>
    <r>
      <rPr>
        <b/>
        <sz val="8"/>
        <color theme="1"/>
        <rFont val="Times New Roman"/>
        <family val="1"/>
      </rPr>
      <t>sipas Artikujve Ekonomikë</t>
    </r>
  </si>
  <si>
    <t>Struktura lokale e administrimit dhe mbrojtjes së tokës bujqësore.</t>
  </si>
  <si>
    <t>Azhornimi kadastral i tokës bujqësore (kadastra) dhe regjistrimi i të dhënave në regjistrin e tokës nga Strukturat e Administrimit të Tokës në Qark.</t>
  </si>
  <si>
    <t>Numër kërkesash</t>
  </si>
  <si>
    <t xml:space="preserve">Pajisje zyre për A M V V </t>
  </si>
  <si>
    <t>Rritja e shkallës së performances së administratës së A M V V si rezultat i  furnizimit të punonjësve me pajisje dhe mjete të nevojshme pune.</t>
  </si>
  <si>
    <t xml:space="preserve">Numër pajisjesh </t>
  </si>
  <si>
    <r>
      <t xml:space="preserve">Detajimi i Kostos Totale të </t>
    </r>
    <r>
      <rPr>
        <b/>
        <sz val="8"/>
        <color rgb="FFFF0000"/>
        <rFont val="Times New Roman"/>
        <family val="1"/>
      </rPr>
      <t>Produktit X</t>
    </r>
    <r>
      <rPr>
        <b/>
        <sz val="8"/>
        <color theme="1"/>
        <rFont val="Times New Roman"/>
        <family val="1"/>
      </rPr>
      <t xml:space="preserve"> sipas Artikujve Ekonomikë</t>
    </r>
  </si>
  <si>
    <t>Numër</t>
  </si>
  <si>
    <t>Rritja e rolit monitorues te Prefektit te qarkut , per garantimin e sherbimeve me te shpejta  dhe cilesore per qytetaret nga deget territoriale, si drejtues i Task Forcave te ndryshme.</t>
  </si>
  <si>
    <t>Rritja e performancës së prefektit të qarkut në nivel vendor</t>
  </si>
  <si>
    <t>Me qellim permiresimin e kushteve te punes disa godina: ne prefekturen Diber dhe nenprefekturen Delvine, duhet te behen rikonstruksion pasi jane te amortizuara.</t>
  </si>
  <si>
    <t>Me qellim permiresimin e kushteve te punes disa godina ne prefekturat: Berat dhe Elbasan dhe Shkoder, duhet te behen rikonstruksion pasi jane te amortizuara.</t>
  </si>
  <si>
    <t>Pagese TVSH per  projektin IPA "NETCASTLE " Prefektura Gjirokaster, i cili ka perfunduar ne vitin 2016.</t>
  </si>
  <si>
    <t xml:space="preserve">Rritja e numrit të trajnimeve të stafeve të bashkive për trasferimin e 5 funksioneve bashkive: ujitjes &amp;kullimit, arsimit parashkollor, pyjeve &amp;kullotave, zjarrfikseve dhe rrugëve rurale, kundrejt numrit total të vitit të mëparshëm. </t>
  </si>
  <si>
    <t>Zbatimi i programit politik të Këshillit të Ministrave, nëpërmjet funksioneve dhe kompetencave të Ministrisë së Brendshme, për arritjen e standardeve të shtetit të së drejtës në fushën e sigurisë dhe rendit  publik, në parandalimin dhe luftën ndaj krimit, në shërbim të të drejtave dhe lirive të garantuara nga Kushtetuta e Republikës së Shqipërisë.</t>
  </si>
  <si>
    <t>Prefekti i qarkut  ndjek dhe merr masa për plotësimin nga të gjitha institucionet në nivel qarku të detyrimeve që ata kanë për të garantuar sovranitetin, rendin kushtetues dhe shëndetin publik. Struktura lokale e administrimit dhe mbrojtjes së tokës kanë për qëllim përcaktimin, dokumentimin e të dhënave për vlerën dhe përdorimin e tokës si dhe mbrojtjen fizike nga erozioni, ndotja dhe degradimi.Gjithashtu bën dhënien e ndihmës për garantimin e vazhdueshmërisë së funksioneve dhe shërbimeve publike, në nivel vendor, në kuadër të zbatimit të reformës administrativo-territoriale.</t>
  </si>
  <si>
    <t>Radare 21*24 vrojtimi 40 milje detare</t>
  </si>
  <si>
    <t>88</t>
  </si>
  <si>
    <t>Misioni I Njësisë së Qeverisjes Qendrore</t>
  </si>
  <si>
    <t>Policia e Shtetit ka për mision ruajtjen e rendit e të sigurisë publike, garantimin e zbatimit të ligjit, në përputhje me Kushtetutën dhe aktet ndërkombëtare, duke respektuar të drejtat dhe liritë e njeriut.</t>
  </si>
  <si>
    <t>Kodi I Programit</t>
  </si>
  <si>
    <t>Hetimi I Krimeve</t>
  </si>
  <si>
    <t>0341</t>
  </si>
  <si>
    <t>Realizon parandalimin , hetimin dhe goditjen e veprimtarisë kriminale ne përgjithësi e trafiqeve, krimit te organizuar e terrorizmit ne veçanti, nëpërmjet  aplikimit te modelit te inteligjencës kriminale te teknikave speciale te hetimit , rritjes se bashkëpunimin ndërinstitucional e ndërkombëtare , forcimit te masave për rritjen e parametrave te sigurisë ne vend.</t>
  </si>
  <si>
    <t>Siguria Publike</t>
  </si>
  <si>
    <t>0342</t>
  </si>
  <si>
    <t>Sigurimi i rendit publik, mbrojtja e qytetarëve dhe pronës publike e private, rritja e parametrave të sigurisë rrugore, krijimi i një mjedisi të sigurt për komunitetin, nëpërmjet shërbimeve profesionale, në kohë dhe me cilësi dhe policimit me standardet me të larta të përformancës.</t>
  </si>
  <si>
    <t>Kufi-Migracioni</t>
  </si>
  <si>
    <t>0343</t>
  </si>
  <si>
    <t xml:space="preserve">Hartimi dhe zbatimi i politikave për kontrollin dhe mbikëqyrjen e kufirit shtetëror ne Republikën e Shqipërisë, duke punuar në bashkëpunim me Shërbimin Doganor Shqiptar, Shërbimin Fito Sanitar, Shërbimin Veterinar, Drejtorinë Konsullore, Rojën Bregdetare dhe në përputhje me marrëveshjet bilaterale.  </t>
  </si>
  <si>
    <t>Sherbimet Mbeshtetese</t>
  </si>
  <si>
    <t>0344</t>
  </si>
  <si>
    <t xml:space="preserve">Përmirësimi i kushteve te punes e te teknollogjise  për plotësimin e infrastrukturës të strukturave operacionale dhe mbështetëse me synim realizimin e objektivave strategjike te Policisë Shtetit,  rritjen e standardeve të menaxhimit të burimeve njerëzore. Formimi   dhe kualifikimi i punonjësve të policisë, sipas standarteve të policive Europiane; Reformim i Arsimit Policor, duke përafruar legjislacionin me atë të BE-së. </t>
  </si>
  <si>
    <t>Hetimi i Krimeve</t>
  </si>
  <si>
    <t xml:space="preserve"> Realizon parandalimin , hetimin dhe goditjen e veprimtarisë kriminale ne përgjithësi e trafiqeve, krimit te organizuar e terrorizmit ne veçanti, nëpërmjet  aplikimit te modelit te inteligjencës kriminale te teknikave speciale te hetimit , rritjes se bashkëpunimin ndërinstitucional e ndërkombëtare , forcimit te masave për rritjen e parametrave te sigurisë ne vend.</t>
  </si>
  <si>
    <t xml:space="preserve">Parandalimi I veprave te renda Kriminale </t>
  </si>
  <si>
    <t>55 vrasje</t>
  </si>
  <si>
    <t>52 vrasje</t>
  </si>
  <si>
    <t>50 vrasje</t>
  </si>
  <si>
    <t>47 vrasje</t>
  </si>
  <si>
    <t>Hetime te kurorzuara me ndeshkim nga organet e drejtesise</t>
  </si>
  <si>
    <t xml:space="preserve">Rritja me 3 % krahasuar me vitin 2017 </t>
  </si>
  <si>
    <t>Rritja me43 % krahasuar me vitin 2018</t>
  </si>
  <si>
    <t>Rritja me 3 % krahasuar me vitin 2019</t>
  </si>
  <si>
    <t>Rritja me 3 % krahasuar me vitin 2020</t>
  </si>
  <si>
    <t>Numër provash shkencore të te realizuara</t>
  </si>
  <si>
    <t xml:space="preserve">340 numer provash , </t>
  </si>
  <si>
    <t>350 numer provash , rritje me 3%</t>
  </si>
  <si>
    <t>361 numer provash , riitje me 3%</t>
  </si>
  <si>
    <t>372 numer provash , rritje me 3 %</t>
  </si>
  <si>
    <t>Rritja e besueshmerise se publikut ndaj strukturave hetimore te policise</t>
  </si>
  <si>
    <t xml:space="preserve">Rritja me 2 % krahasuar me vitin 2017 </t>
  </si>
  <si>
    <t>Rritja me 2 % krahasuar me vitin 2018</t>
  </si>
  <si>
    <t>Rritja me 2 % krahasuar me vitin 2019</t>
  </si>
  <si>
    <t>Rritja me 2 % krahasuar me vitin 2020</t>
  </si>
  <si>
    <t xml:space="preserve">Rritja e numrit të hetimeve proaktive në luftën kundër krimit të organizuar, trafiqeve, korrupsionit dhe terrorizmit . </t>
  </si>
  <si>
    <t>Persona te arrestuar per Vepra Penale te kryera</t>
  </si>
  <si>
    <t>8689 persona te arrestuar</t>
  </si>
  <si>
    <t>Kufizimi I aktivitetit tw grupeve kriminale e  goditjes dhe sekuestros se aseteve financiare .</t>
  </si>
  <si>
    <t>38.9 milion euro</t>
  </si>
  <si>
    <t>40 milion</t>
  </si>
  <si>
    <t>41.2 milion</t>
  </si>
  <si>
    <t>42,.4 milion</t>
  </si>
  <si>
    <t>Zgjerimi I ifushes sw hetimeve ndaj korrupsionit dhe pastrimit te parave</t>
  </si>
  <si>
    <t>54  operacionesh</t>
  </si>
  <si>
    <t>5% me shume</t>
  </si>
  <si>
    <t>Numër operacionesh konvencionale</t>
  </si>
  <si>
    <t>Operacione proaktive që nisen me iniciativën e policisë, të organizuar bazuar në informacionin e ardhur nga policia, duke përdorur metoda shkencore hetimi si përgjimi, filmime, interceptime të bisedave apo komunikimeve në mënyre direkte ose në distancë</t>
  </si>
  <si>
    <t>Operacione policore ndaj ekstremisteve e grupeve terroriste</t>
  </si>
  <si>
    <t>Operacione proaktive të realizuara nga SKAT në DPPSH, me inisiativën e policisë, ose me njoftime (denoncime, kallëzime nga të tretët) duke përdorur metoda speciale të hetimit, metoda gjurmuese policore si vëzhgime, ndjekje, etj per aktet terroriste</t>
  </si>
  <si>
    <t>Numer operacionesh</t>
  </si>
  <si>
    <t>Persona me cilesi te vecante te mbrojtur</t>
  </si>
  <si>
    <t>Programi  përfshin kategorinë e personave që kanë fituar statusin e dëshmitarit në proceset gjyqësore dhe/ose personat e tyre të afërt që për shkak te rrezikut konkret, real dhe serioz trajtohen me program mbrojtje të veçante</t>
  </si>
  <si>
    <t>Trajtimi financiare vjetor i personave në program mbrojtje</t>
  </si>
  <si>
    <t>Kodi i Projektit të Investimeve ; M160510</t>
  </si>
  <si>
    <t>Blerje pajisje per Policine shkencore</t>
  </si>
  <si>
    <t xml:space="preserve">  Pajisje  per Policine shkencore</t>
  </si>
  <si>
    <t xml:space="preserve">Bjerje e pasijeve per modernizimin e sektorit te kimise ligjore per  laboratorin e Policise Shkencore </t>
  </si>
  <si>
    <t>Numer pajisjesh</t>
  </si>
  <si>
    <t>Kodi i Projektit të Investimeve ; M160883</t>
  </si>
  <si>
    <t>Blerje pajisje per Policine Kriminale</t>
  </si>
  <si>
    <t xml:space="preserve">  Pajisje  per Policine Kriminale</t>
  </si>
  <si>
    <t>Kodi i Projektit të Investimeve ; M160983</t>
  </si>
  <si>
    <t>Rritja e Kapaciteteve te sistemit AFIS</t>
  </si>
  <si>
    <t>Modernizimi I daktiloskopise sipas rekomandimeve te rrjetit europian te laboratoreve shkencore ENFSI</t>
  </si>
  <si>
    <t>Numer sistemi</t>
  </si>
  <si>
    <t>Kodi i Projektit të Investimeve ; M160258</t>
  </si>
  <si>
    <t>Pagese TVSH -je</t>
  </si>
  <si>
    <t>Pagese TVsh-je per SEESAC</t>
  </si>
  <si>
    <t xml:space="preserve"> Pagese Tvsh-je -SEESAC (Southeastern and Eastern Europe Clearinghouse for Control of Small Arms and Light Veapons - PNUD  </t>
  </si>
  <si>
    <t>Numer Pagesash</t>
  </si>
  <si>
    <t>Kodi i Projektit të Investimeve ; GM 16058 ; M161019</t>
  </si>
  <si>
    <t>Programi per  Policine  "Mbeshtetjen  per  Strategjine Anti-Kanabis Mbikqyrje Ajrore  "</t>
  </si>
  <si>
    <t>Numer programesh</t>
  </si>
  <si>
    <r>
      <t xml:space="preserve">Detajimi i Kostos Totale të </t>
    </r>
    <r>
      <rPr>
        <b/>
        <sz val="9"/>
        <color rgb="FFFF0000"/>
        <rFont val="Book Antiqua"/>
        <family val="1"/>
      </rPr>
      <t>Produktit 1</t>
    </r>
    <r>
      <rPr>
        <b/>
        <sz val="9"/>
        <color theme="1"/>
        <rFont val="Book Antiqua"/>
        <family val="1"/>
      </rPr>
      <t xml:space="preserve"> sipas Artikujve Ekonomikë</t>
    </r>
  </si>
  <si>
    <t>Numer projektesh</t>
  </si>
  <si>
    <t>Pagese TVSH-je Projektin Forcimi I Mbrotjes se Deshmitareve</t>
  </si>
  <si>
    <t>Pagese TVSH-je Projektin Forcimi I Mbrotjes se Deshmitareve ne luften ndaj krimit te organizuar , terrorizmit dhe korrupsionit</t>
  </si>
  <si>
    <t>Pagese TVSH-je Projektin  Justice for Europe -Lufta kunder droges</t>
  </si>
  <si>
    <t>Forcimi i koordinimit ndërinstitucional ndërkombëtar.</t>
  </si>
  <si>
    <t>fuqia zbuluese e krimeve ndërkombëtare</t>
  </si>
  <si>
    <t>% ndaj totalit</t>
  </si>
  <si>
    <t>trend rritës</t>
  </si>
  <si>
    <t>Numer  shkembime informacionesh me parteneret nderkombetare</t>
  </si>
  <si>
    <t>Rritje ne masen 1 % ose 2195</t>
  </si>
  <si>
    <t>Rritje ne masen 1 % ose2216</t>
  </si>
  <si>
    <t>Rritje ne masen 1 % ose2238</t>
  </si>
  <si>
    <t>Marrëveshje ndërkombëtare të nënshkruara</t>
  </si>
  <si>
    <t>Persona te atashuara ne perfaqsite dipllomatike  per marje dhe dhenie informacionesh me partneret nderkombetare</t>
  </si>
  <si>
    <t xml:space="preserve">Numer marreveshjesh </t>
  </si>
  <si>
    <t>Shkembime informacionesh  me Nderkombetaret</t>
  </si>
  <si>
    <t>Organizimi I operacioneve nderkombetare nepermjet shkembimit  te informacionit me  zyrat homologe</t>
  </si>
  <si>
    <t>Numer informacionesh</t>
  </si>
  <si>
    <t xml:space="preserve">Përforëcimi i zbatimit të ligjit për rritjen e nivelit të sigurisë publike dhe asaj rrugore. </t>
  </si>
  <si>
    <t>trend zbitës ne masen 1 % cdo vit</t>
  </si>
  <si>
    <t>Shpejtësia e reagimit ndaj krimeve</t>
  </si>
  <si>
    <t>23 minuta</t>
  </si>
  <si>
    <t>20 minuta</t>
  </si>
  <si>
    <t>17 minuta</t>
  </si>
  <si>
    <t>15 minuta</t>
  </si>
  <si>
    <t>Shpejtësia e reagimit ndaj krimeve të dhunës në familje</t>
  </si>
  <si>
    <t>18 minuta</t>
  </si>
  <si>
    <t>16 minuta</t>
  </si>
  <si>
    <t>14 minuta</t>
  </si>
  <si>
    <t>Rritja e sigurisë në rrugë përmes patrullimeve në rrugët me trafik të rënduar</t>
  </si>
  <si>
    <t>Numer I  aksidenteve rrugore me pasoje vdekjen,</t>
  </si>
  <si>
    <t>Numer personash te vdekur per tejkalim shpejtesie/totalit te te vdekurve ne aksidentet rrugore</t>
  </si>
  <si>
    <t>Numer shkeljesh te evidentimit te shkeljeve rrugore per tejkalim shpejtesie</t>
  </si>
  <si>
    <t>Sherbime te policise rrugore te kryera ne rruget nacionale</t>
  </si>
  <si>
    <t>Sherbime te policise rrugore, patrullave te pergjithshme e forcave te nderhyrjes se shpejte (sherbime ne kembe,motor dhe automjete) vetem per qarkullimin rrugor.  Nje patrullim rrugor mesatar perfshin nje grup prej 2 efektivash ne sherbim prej 8 oresh.</t>
  </si>
  <si>
    <t>Numer sherbimesh</t>
  </si>
  <si>
    <t>Fushata ndergjegjesimi per sigurine ne Rruge</t>
  </si>
  <si>
    <t>Ndergjegjesimi i perdoruesve te rruges per evidentimin e  aksidenteve rrugore (me pasoje vdekje, plagosje te rende dhe te lehte etj. )</t>
  </si>
  <si>
    <t>Numer aktivitetesh sensibilizuese</t>
  </si>
  <si>
    <t>Rritja e sigurisë  publike dhe forcimi i kontrolli te territorit e policimit ne komunitet.</t>
  </si>
  <si>
    <t>Numer sherbimesh te patrullimit, dhe numer  telefonatash nga qytetaret</t>
  </si>
  <si>
    <t>7% ose 296276 sherbime</t>
  </si>
  <si>
    <t>7% ose 317015 sherbime</t>
  </si>
  <si>
    <t>7% ose 339206 sherbime</t>
  </si>
  <si>
    <t>7% ose 362950 sherbime</t>
  </si>
  <si>
    <t xml:space="preserve">Reduktimi i kohes se reagimit te sherbimeve policore  </t>
  </si>
  <si>
    <t>Numer sherbimesh te FLO  per mbeshtetjen e strukturave te tjera te policise per sigurimin e rendit publik</t>
  </si>
  <si>
    <t>10 % me shume</t>
  </si>
  <si>
    <t>Numer operacionesh per kapjen e autoreve te veprave te renda kriminale</t>
  </si>
  <si>
    <t>Sherbime te Forcave Speciale dhe e NSH per sigurimin e Rendit Publik</t>
  </si>
  <si>
    <t>Punonjes policie te ketyre strukturave profesionalisht te trajnuara dhe fizikisht te trajtuara me programe te rregullta stervitjeje gjithe vjetore (per FNSH 44 dite/vit per efektiv;), programe dimerore etj.</t>
  </si>
  <si>
    <r>
      <t xml:space="preserve">Detajimi i Kostos Totale të </t>
    </r>
    <r>
      <rPr>
        <b/>
        <sz val="9"/>
        <color rgb="FFFF0000"/>
        <rFont val="Book Antiqua"/>
        <family val="1"/>
      </rPr>
      <t xml:space="preserve">Produktit 1 </t>
    </r>
    <r>
      <rPr>
        <b/>
        <sz val="9"/>
        <color theme="1"/>
        <rFont val="Book Antiqua"/>
        <family val="1"/>
      </rPr>
      <t>sipas Artikujve Ekonomikë</t>
    </r>
  </si>
  <si>
    <t>Sherbime te patrullave te pergjithshme</t>
  </si>
  <si>
    <t>Sherbime te patrullave te pergjithshme (policise rendit) te kryera në zonë pa perfshire qarkullimin rrugor.  Nje patrullim mesatar perfshin nje grup prej 3 efektivash ne nje sherbim 8 oresh.  Grupet jane te alternuara ne sherbim kembesor dhe me automjete.</t>
  </si>
  <si>
    <t>Kodi i Projektit të Investimeve ; M160926</t>
  </si>
  <si>
    <t>Blerje pajisjeje per mobilimin e ambjenteve te rikonstruktuara te Repartit RENEA</t>
  </si>
  <si>
    <t>Realizimi i  I blerjes se Pajisjeve  per mobilimin e ambjenteve te rikonstruktuara te Repartit RENEA qe do te sherbeje per permiresimin e cilesise se sherbimeve te  struktures se Reneas</t>
  </si>
  <si>
    <t>numer pajisjesh</t>
  </si>
  <si>
    <t>Kodi i Projektit të Investimeve : M160252</t>
  </si>
  <si>
    <t>Studim projektim  e ndertim  te objektit  3-katesh te DVP TIRANE</t>
  </si>
  <si>
    <t>Siperfaqe e  projektuar dhe e  ndertuar per objektin 3 kat DVP Tirane (zyra administrate, bllok sherbimesh, palester…)</t>
  </si>
  <si>
    <t>Kryerja e Studim projektimit dhe e ndertimit te  objekt 3 kat DVP Tirane (zyra administrate, bllok sherbimesh, palester…)</t>
  </si>
  <si>
    <t>Meter  kateror sip. e projektuar dhe e ndertuar</t>
  </si>
  <si>
    <t>Studim projektim e ndertm  i objektit te  DVP BERAT</t>
  </si>
  <si>
    <t>Siperfaqe e projektuar dhe e ndertuar  per objektin  e  Ndertimit te  objektIT te   DVP BERAT</t>
  </si>
  <si>
    <t>Kryerja e Studim projektimi per projektin  Ndertim objektI  I   DVP BERAT</t>
  </si>
  <si>
    <t>Studim projektim e ndertimi I godines se Policise  Shkencore</t>
  </si>
  <si>
    <t>Siperfaqe e projektuar  dhe e ndertuar per objektin e  Policise Shkencore</t>
  </si>
  <si>
    <t>Kryerja e Studim projektimi dhe  ndertimit te  objektit te Policise Shkencore</t>
  </si>
  <si>
    <t>Meter  kateror sip. e projektuar e ndertuar</t>
  </si>
  <si>
    <t>Siperfaqe e  projektuar dhe e  ndertuar per objektin te Repartit NSH Fier</t>
  </si>
  <si>
    <t>Studim projektim  e ndertim  i objektit te Repartit NSH  Shkoder</t>
  </si>
  <si>
    <t>Siperfaqe e  projektuar dhe e  ndertuar per objektin te Repartit NSH  Shkoder</t>
  </si>
  <si>
    <t>Kryerja e Studim projektimi dhe  Ndertimi I  objektit te Repartit NSH  Shkoder</t>
  </si>
  <si>
    <t>Studim projektim  e ndertim  te objektit te Komisariatit te Policise Sarande</t>
  </si>
  <si>
    <t>Siperfaqe e  projektuar dhe e  ndertuar per objektin e Komisaritit te Policise Sarande</t>
  </si>
  <si>
    <t>Kryerja e Studim projektimi dhe  Ndertimi I  objektit te Komisariatit te Policise Sarande</t>
  </si>
  <si>
    <t>Studim projektim  e ndertim  i objektit  te Komisariatit te Policise Permet</t>
  </si>
  <si>
    <t>Siperfaqe e  projektuar  dhe e ndertuar e  objekit te Komisratiatit te Policise Permet</t>
  </si>
  <si>
    <t>Kryerja e Studim projektimi dhe e ndertimit te Komisariatit te Policise Permet</t>
  </si>
  <si>
    <t>Studim projektim  e ndertim  i objektit  te Komisariatit te Policise Puke</t>
  </si>
  <si>
    <t>Siperfaqe e  projektuar  dhe e ndertuar e  objekit te Komisratiatit te Policise Puke</t>
  </si>
  <si>
    <t>Kryerja e Studim projektimi dhe e ndertimit te Komisariatit te Policise Puke</t>
  </si>
  <si>
    <t>Studim projektim  e ndertim  i objektit  te Komisariatit te Policise Burrel</t>
  </si>
  <si>
    <t>Siperfaqe e  projektuar  dhe e ndertuar e  objekit te Komisratiatit te Policise Burrel</t>
  </si>
  <si>
    <t>Kryerja e Studim projektimi dhe e ndertimit te Komisariatit te Policise Burrel</t>
  </si>
  <si>
    <t>Studim projektim  e ndertim  i objektit  te ri per Parkun e Antenave Dajt</t>
  </si>
  <si>
    <t>Siperfaqe e  projektuar  dhe e ndertuar e  e objekit te ri per Parkun e Antenave Dajt</t>
  </si>
  <si>
    <t>Kryerja e Studim projektimi dhe e ndertimit te objekit te ri per Parkun e Antenave Dajt</t>
  </si>
  <si>
    <t>Studim projektim  e rikonstruksionin e objektit"Poligon i Mbyllur i NSH Tirane "</t>
  </si>
  <si>
    <t>Siperfaqe e  projektuar  dhe e rikonstruktuar   e objekit "Poligon i Mbyllur i NSH Tirane "</t>
  </si>
  <si>
    <t>Kryerja e Studim projektimi dhe e rikonstruktuar e objekit "Poligon i Mbyllur i NSH Tirane "</t>
  </si>
  <si>
    <t>Meter  kateror sip. e projektuar dhe e rikonstruktuar</t>
  </si>
  <si>
    <t>Studim projektim  e ndertim  i objektit  te DVKM Shkoder</t>
  </si>
  <si>
    <t>Siperfaqe e  projektuar  dhe e ndertuar e  objekit te DVKM Shkoder</t>
  </si>
  <si>
    <t>Studim projektim  e ndertim  i objektit  te Komisariatit te Policise te KM Diber</t>
  </si>
  <si>
    <t>Siperfaqe e  projektuar  dhe e ndertuar e  objekit te Komisratiatit te Policise te KM Diber</t>
  </si>
  <si>
    <t>Kryerja e Studim projektimi dhe e ndertimit te Komisariatit te Policisete KM Diber</t>
  </si>
  <si>
    <t>Studim projektim  e ndertim  i  master Planit te Objektit ne perdorim te DPSH</t>
  </si>
  <si>
    <t>Siperfaqe e  projektuar  dhe e ndertuar i  master Planit te Objektit ne perdorim te DPSH</t>
  </si>
  <si>
    <t>Kryerja e Studim projektimi dhe e ndertimit i  master Planit te Objektit ne perdorim te DPSH</t>
  </si>
  <si>
    <t>Studim projektim  e ndertim  i objektit  te Ambjentit Interpol-tirana</t>
  </si>
  <si>
    <t>Siperfaqe e  projektuar  dhe e ndertuar e  objekit te Ambjentit Interpol-tirana</t>
  </si>
  <si>
    <t>Kryerja e Studim projektimi dhe e ndertimit te Ambjentit Interpol-tirana</t>
  </si>
  <si>
    <t>Kodi i Projektit të Investimeve : M160592;M160782;M160790 : GM16034</t>
  </si>
  <si>
    <t xml:space="preserve">Ndertim I Komisariatit Special RENEA </t>
  </si>
  <si>
    <t>Siperfaqe e ndertuar e Komisariatit Special RENEA</t>
  </si>
  <si>
    <t xml:space="preserve">Realizimi I  ndertimit te godines sa me funksionale te Repartit Special RENEA </t>
  </si>
  <si>
    <t>Meter  kateror sip. e ndertuar</t>
  </si>
  <si>
    <t>Kodi i Projektit të Investimeve : M160267</t>
  </si>
  <si>
    <t xml:space="preserve"> Rikonstruksion /Ndertim e sistemim I terrirorit ne DVP Fier </t>
  </si>
  <si>
    <t>Siperfaqe e rikonstruktuar /ndertuar per sistemin e territorit ne DVP Fier</t>
  </si>
  <si>
    <t>Realizimi I rikonstruktuar e sistemuar per territorin e DVP Fier</t>
  </si>
  <si>
    <t>Meter  kateror sip. e rikonstrutuar/sistemuar</t>
  </si>
  <si>
    <t>Kodi i Projektit të Investimeve; M160267</t>
  </si>
  <si>
    <t xml:space="preserve">Ndertim i Bllokut te Sigurise dhe Rikonstruksion I Dhomave te shoqerimit ne DVP Tirane </t>
  </si>
  <si>
    <t xml:space="preserve">Siperfaqe e ndertuar Bllokut te Sigurise dhe Rikonstruksion I Dhomave te shoqerimit ne DVP Tirane </t>
  </si>
  <si>
    <t xml:space="preserve">Kryerja  e ndertimit te  Bllokut te Sigurise dhe Rikonstruksion I Dhomave te shoqerimit ne DVP Tirane </t>
  </si>
  <si>
    <t>Kodi i Projektit të Investimeve :M160990;M160991</t>
  </si>
  <si>
    <t>Ndertim Iobjekteve ne DVP Shkoder</t>
  </si>
  <si>
    <t>Siperfaqe e ndertuar e Objektit ne DVP Shkoder</t>
  </si>
  <si>
    <t xml:space="preserve">Realizimi I  ndertimit te godines sa ne DVP Shkoder </t>
  </si>
  <si>
    <t>Kodi i Projektit të Investimeve; M160922;M160924;M160989</t>
  </si>
  <si>
    <t xml:space="preserve">Rikonstruksion I godines se Komisarjatit te Policise Nr.6 Tirane </t>
  </si>
  <si>
    <t xml:space="preserve">Siperfaqe erikonstruktuar e  godines se Komisarjatit te Policise Nr.6 Tirane </t>
  </si>
  <si>
    <t xml:space="preserve">Realizimi I  rikonstruksionit  te godines se Komisarjatit te Policise Nr.6 Tirane </t>
  </si>
  <si>
    <t>Meter  kateror sip. e rikonstrutuar</t>
  </si>
  <si>
    <t>Rikonstruksion I godines se DVP Diber</t>
  </si>
  <si>
    <t>Siperfaqe e rikonstruktuar e godines se DVP Diber</t>
  </si>
  <si>
    <t>Realizimi I  rikonstruksionit  te godines se DVP Diber</t>
  </si>
  <si>
    <t>Rikonstruksion I godines se Komisarjatit te Policise Lushnje</t>
  </si>
  <si>
    <t>Siperfaqe e rikonstruktuar e godines se Komisarjatit te Policise Lushnje</t>
  </si>
  <si>
    <t>Realizimi i  rikonstruksionit  te godines se Komisarjatit te Policise Lushnje</t>
  </si>
  <si>
    <t>Rikonstruksion I godines se Komisarjatit te Policise Tropoje</t>
  </si>
  <si>
    <t>Siperfaqe e rikonstruktuar e godines se Komisarjatit te Policise Tropoje</t>
  </si>
  <si>
    <t>Realizimi i  rikonstruksionit  te godines se Komisarjatit te Policise Tropoje</t>
  </si>
  <si>
    <t>Rikonstruksion I godines se Institutit te Pergatitjes se Qenve te Policise</t>
  </si>
  <si>
    <t>Siperfaqe e rikonstruktuar e godines se Institutit te Pergatitjes se Qenve te Policise</t>
  </si>
  <si>
    <t>Realizimi i  rikonstruksionit  te godines se Institutit te Pergatitjes se Qenve te Policise</t>
  </si>
  <si>
    <t>Rikonstruksion I ambjenteve ne QFMT , per arshiven e Policise se Shtetit</t>
  </si>
  <si>
    <t>Siperfaqe e rikonstruktuar  i ambjenteve ne QFMT , per arshiven e Policise se Shtetit</t>
  </si>
  <si>
    <t>Realizimi i  rikonstruksionit  i ambjenteve ne QFMT , per arshiven e Policise se Shtetit</t>
  </si>
  <si>
    <t>Kodi i Projektit të Investimeve: M160300 : M160255;  GM16047</t>
  </si>
  <si>
    <t xml:space="preserve"> Mjete Transporti (Bashkefinancim)</t>
  </si>
  <si>
    <t>Blerje Mjete Transporti (Bashkefinancim)</t>
  </si>
  <si>
    <t>Realizimi i  I blerjes se mjeteve te transportit qe do te sherbeje per permiresimin e cilesise se sherbimeve operacionlae te kryera nga strukturat e POLICISE</t>
  </si>
  <si>
    <t>Numer mjetesh</t>
  </si>
  <si>
    <t>Kodi i Projektit të Investimeve ; M160800</t>
  </si>
  <si>
    <t>PAJISJE SPECIALE</t>
  </si>
  <si>
    <t>Blerje pajisjeje per Forcat Speciale  e te Rendit</t>
  </si>
  <si>
    <t>Realizimi i  I blerjes se Pajisjeve  qe do te sherbeje per permiresimin e cilesise se sherbimeve operacionlae te kryera nga strukturat e POLICISE</t>
  </si>
  <si>
    <t>Blerje pajisjeje per Policine  Rrugore</t>
  </si>
  <si>
    <t>Realizimi i  I blerjes se Pajisjeve  qe do te sherbeje per permiresimin e cilesise se sherbimeve te  strukturat e Policise  Rrugore</t>
  </si>
  <si>
    <t>Kodi i Projektit të Investimeve ;GM16045;M160253</t>
  </si>
  <si>
    <t>Misioni i Asistences se Policise se KE PAMECA V</t>
  </si>
  <si>
    <t>Asistence dhe trajnime per Policine e Shtetit</t>
  </si>
  <si>
    <t>Realizimi I programit te asistences se Policise  se KE Pameca V ne  fushat specifike te asistences dhe trajnimit.</t>
  </si>
  <si>
    <t>Numer sherbimesh asistence dhe trajnimi</t>
  </si>
  <si>
    <t>Kodi i Projektit të Investimeve : GM16044;M160256</t>
  </si>
  <si>
    <t>Kodi i Projektit të Investimeve M160978</t>
  </si>
  <si>
    <t>Pagese Tvsh per Zhdoganim mjetesh</t>
  </si>
  <si>
    <t>Kryerja e pageses per TVSh per Zhdoganim mjetesh</t>
  </si>
  <si>
    <t>Numer pagesash</t>
  </si>
  <si>
    <t>Kufi Migracioni</t>
  </si>
  <si>
    <t>Menaxhimi efektiv, efecient dhe i integruar i kufijve nwpwrmjet mirwfunksionimit tw 27 pikave tw kalimit kufitar nw Republikwn e Shqipwrisw.</t>
  </si>
  <si>
    <t>Koha e procedimit/kontrollit kufitar per kalimtare</t>
  </si>
  <si>
    <t>30''</t>
  </si>
  <si>
    <t>26''</t>
  </si>
  <si>
    <t>22''</t>
  </si>
  <si>
    <t>17''</t>
  </si>
  <si>
    <t>Reduktimi i trafiqeve, krimit ndërkufitar dhe rastet e imigrimit te paligjshëm</t>
  </si>
  <si>
    <t>Hetime kundër krimit ndërkufitar</t>
  </si>
  <si>
    <t>Hetime proaktive dhe procedime policore të përqëndruara dhe nëpërmjet aplikimit të metodave speciale të hetimit ne pikat kufitare</t>
  </si>
  <si>
    <t>Operacione te sigurise ne kufi</t>
  </si>
  <si>
    <t>Operacionet e sigurise ne kufi realizohen nga Njesia e Levizshme Territoriale per Kufirin dhe Migracionin, qe konsistojne ne luften kunder kalimeve te paligjshmete kufirit, goditjen e aktiviteteve te kundraligjshme nepermjet kufirit shteteror,etj.</t>
  </si>
  <si>
    <t>Numer operacionesh te kryera</t>
  </si>
  <si>
    <t xml:space="preserve"> Rritja e standardeve për kontrollin dhe mbikëqyrjen e kufijve  sipas standardeve të BE-se dhe Kodit Schengen.</t>
  </si>
  <si>
    <t>Staf gra nw PKK</t>
  </si>
  <si>
    <t>12% ndaj totalit ose 197 femra</t>
  </si>
  <si>
    <t>12,4% ndaj totatlit ose 202 femra</t>
  </si>
  <si>
    <t>12,7% ndaj totalit ose 207 femra</t>
  </si>
  <si>
    <t>13% ndaj totalit ose 212 femra</t>
  </si>
  <si>
    <t>staf burra nw PKK</t>
  </si>
  <si>
    <t>88% ndaj totalit ose 1438 meshkuj</t>
  </si>
  <si>
    <t>87.6% ndaj totalit ose 1433 meshkuj</t>
  </si>
  <si>
    <t>87.3% ndaj totalit ose 1428 meshkuj</t>
  </si>
  <si>
    <t>87% ndaj totalit ose 1423 meshkuj</t>
  </si>
  <si>
    <t xml:space="preserve">Raporte standarte pë  PKK të kategorisë së dytë </t>
  </si>
  <si>
    <t>85-88%</t>
  </si>
  <si>
    <t>88-90%</t>
  </si>
  <si>
    <t>90- 92%</t>
  </si>
  <si>
    <t>Raporte standarte pë PKK të kategorisë së tretë</t>
  </si>
  <si>
    <t>Numer i qenve  te sherbimit te policise te trajnuar</t>
  </si>
  <si>
    <t>22-24</t>
  </si>
  <si>
    <t>24-25</t>
  </si>
  <si>
    <t>25--27</t>
  </si>
  <si>
    <t>Persona te procesuar ne PKK kategiria e I;II dhe e II-te (Ajror, detar e Tokesor)</t>
  </si>
  <si>
    <t>Persona te procesuar (shtetas te huaj dhe shqiptare) ne pikat e kalimit kufitar tokesor , detar e ajror  gjate gjithe vitit ne hyrje dhe ne dalje.</t>
  </si>
  <si>
    <t>Persona te procesuar</t>
  </si>
  <si>
    <t>Qen policie te trajnuar ne kushte sherbimi</t>
  </si>
  <si>
    <t>Rritjen e cilësisë në përgatitjen dhe trajnimin e instruktorëve dhe qenve të shërbimit të Policisë Mbarështimi , trajtimi dhe përmirësimi racor i qenve te policisë .</t>
  </si>
  <si>
    <t>Numer krere qensh policie</t>
  </si>
  <si>
    <t>Kodi i Projektit të Investimeve; M160927</t>
  </si>
  <si>
    <t>Numer Pajisjesh</t>
  </si>
  <si>
    <t>Studim/Ndertim/Rikonstruksion objektesh per Nenprogramin  Kufi-Migracionin</t>
  </si>
  <si>
    <t>Ndertim I godines  I PKK Hani I Hotit</t>
  </si>
  <si>
    <t xml:space="preserve">Do te prokurohet per te  ndertuar godinen E PKK Hani I Hotit </t>
  </si>
  <si>
    <t>Meter katror te ndertuar</t>
  </si>
  <si>
    <t xml:space="preserve">Përshkrimi i Produktit: </t>
  </si>
  <si>
    <t>Blreje motora per mjetet lundruese te Kufi-Migracionit qe do I sherbejne patrullimit ne vijen bregdetare</t>
  </si>
  <si>
    <t>Numetr pajisjesh</t>
  </si>
  <si>
    <t>Kodi i Projektit të Investimeve ;M160220</t>
  </si>
  <si>
    <t xml:space="preserve">Blerje Radare 21*24 vrojrimi 40 milje detare te cilet do te perdoren per vezhgimin e hapesirave detare </t>
  </si>
  <si>
    <t>Kodi i Projektit të Investimeve ;M160632</t>
  </si>
  <si>
    <t>Pajisje Speciale per Policine Kufitare</t>
  </si>
  <si>
    <t>Blerje Pajisje Speciale per Policine Kufitare qe do te sherbejne per permiresimin e standarteve dhe kushteve te punes per mbikqyrjen e kufijve shteteror</t>
  </si>
  <si>
    <t>Kodi i Projektit të Investimeve ;</t>
  </si>
  <si>
    <t>Kafsha pune e prodhimi</t>
  </si>
  <si>
    <t>Blerje Qen prodhimi per IPQ</t>
  </si>
  <si>
    <t xml:space="preserve">Kryerja e procedurave per blerjen e qenve te prodhimit per Policine </t>
  </si>
  <si>
    <t>Numer qensh</t>
  </si>
  <si>
    <t xml:space="preserve">Përmirësimi i kushteve te punes e te teknollogjise  për plotësimin e infrastrukturës të strukturave operacionale dhe mbështetëse me synim realizimin e objektivave strategjike te Policisë Shtetit,  rritjen e standardeve të menaxhimit të burimeve njerëzore. Formimi   dhe kualifikimi i punonjësve të policisë, sipas standarteve të policive Europiane; Reformim i Arsimit Policor, duke përafruar legjislacionin me atë të BE-së. 
</t>
  </si>
  <si>
    <t>% e punonjesve te policise te pajisur me uniforme</t>
  </si>
  <si>
    <t>Gra  te arsimuara ne Akademine e Sigurise  ndaj totalit</t>
  </si>
  <si>
    <t>8 % ndaj totalit</t>
  </si>
  <si>
    <t>16% ndaj totali</t>
  </si>
  <si>
    <t>28% ndaj totali</t>
  </si>
  <si>
    <t>41% ndaj totali</t>
  </si>
  <si>
    <t>Numer i  femrave / totalit ne strukturat e Policise se Shtetit</t>
  </si>
  <si>
    <t>Raporti   I efektiveve policore femra ne pozicione drejtuese / totalit te drejtuese</t>
  </si>
  <si>
    <t>2.5 % ose 39/1523</t>
  </si>
  <si>
    <t>3 % ose 45/1523</t>
  </si>
  <si>
    <t>3.5 % ose 53/1523</t>
  </si>
  <si>
    <t xml:space="preserve"> Specialiste te Arsimuar per Sigurise Publike dhe Hetimin e krimeve</t>
  </si>
  <si>
    <t>Pregatitja e specialisteve te rinj te sigurise publike dhe hetimit te krimit ne Fakultetin e Sigurise Publike dhe te Hetimit</t>
  </si>
  <si>
    <t>Numer punonjesish</t>
  </si>
  <si>
    <t>Rekrut  te trajnuar ne  auditore dhe ne  terren</t>
  </si>
  <si>
    <t>Trajnim i punonjësve të rinj ne shkollen baze te policise , kursi 1 vjecar dhe ne  terren</t>
  </si>
  <si>
    <t>Bashkeshorte te trajtuara</t>
  </si>
  <si>
    <t>Bashkeshorte te trajtuara ne zbatim te VKM nr.256, date 25.03.2015 "per kompnesimin dhe privacionet dhe humbjet qe I shkaktohen punonjesit te policise se Shtetit , per shkak te nevojave te punes dhe sherbimit ".</t>
  </si>
  <si>
    <t>Numer personash</t>
  </si>
  <si>
    <t>Perfshin te gjitha trajnimet qe zhvillohen pas nivelit te shkollimit, Punonjës policie te trajnuar ne kursin e detyruar ne shërbim (24 orë në vit , nga këto 12 orë përgatitje për qitje dhe qitje për çdo punonjës policie</t>
  </si>
  <si>
    <t>Punonjes te trajtuar me pagese kalimtare</t>
  </si>
  <si>
    <t>Punonjes te trajuar ne zbatim te ligjit nr.10142 , date 15.05.2009 "Per sigurimin suplementarte punonjesve te Policise se Shtetitit ,…. Ne Republiken e Shqiperise "</t>
  </si>
  <si>
    <t>Numer personash te trajtuar</t>
  </si>
  <si>
    <t>Trajnim i punonjësve me uniforme me qellim sigurimin e prezantimit të policisë në shërbim dhe publik, sipas performancës së kërkuar</t>
  </si>
  <si>
    <t>Kodi i Projektit të Investimeve**** M160809</t>
  </si>
  <si>
    <t>Orendi Zyre</t>
  </si>
  <si>
    <t>Blerje pajisje e orendi Zyre</t>
  </si>
  <si>
    <t>Blerje paisje e orendi zyre per kompletimin e  Zyrave te Policise se Shtetit</t>
  </si>
  <si>
    <t>Pajisje Mjeksore</t>
  </si>
  <si>
    <t>Kodi i Projektit të Investimeve :M160724</t>
  </si>
  <si>
    <t>Pajisje te Teknologjise dhe Informacionit</t>
  </si>
  <si>
    <t xml:space="preserve">Blerje Pajisje Telefonike, </t>
  </si>
  <si>
    <t>Kodi i Projektit të Investimeve :M160125</t>
  </si>
  <si>
    <t>Kompletimi me pajisje, kompjuterë dhe pajisje Network për sistemin   TIMS për një performance te larte te sistemitxxxxx</t>
  </si>
  <si>
    <t>Kodi i Projektit të Investimeve :M160928</t>
  </si>
  <si>
    <t>Blerje pajisje per shpenzime  instaluese</t>
  </si>
  <si>
    <t xml:space="preserve">Blerje pajisje per shpenzime  instaluese  per  sigurimin e burimit te energjise alternative per pajisjet qendrore kompjuterike (server, router, switch etj). </t>
  </si>
  <si>
    <t>Blerje makineri e pajisje per IT (SWICH. ROOTER, PAJISJE RADIO ETJ)</t>
  </si>
  <si>
    <t>Blerje pajisje per permiresimet e databazes  per Swich , Rooter , pajisje e radio dore  qe do te coje ne rritjen e cilesise dhe shpejtesise se transmetimit te sistemev</t>
  </si>
  <si>
    <t>Blerje  pajisje per Sistemim MEMEX</t>
  </si>
  <si>
    <t>Blerje pajisje per pplotesimin e kushteve baze te kerkesave te certifikimit te informacionit sekret e teper sekret te sherbimeve te Interpolit e Europolit.</t>
  </si>
  <si>
    <t>Blerje  pmakineri , LICENSA per sistemin RIMS</t>
  </si>
  <si>
    <t xml:space="preserve">Blerje pajisje per sistemin RIMS  qe do te pemiresoje  efikasitetit dhe  transparences per menaxhimin e burimeve mbeshtetese ne sherbim te Policise se Shteti  </t>
  </si>
  <si>
    <t>Blerje  licensa per Oracle per Datbazen e Policise</t>
  </si>
  <si>
    <t>Blerje  licensa oracle, backup per sistemin TIMS. per funksionimin sa me te mire te tij qe  qe te rrise cilesine dhe shpejtesia e ketij sistemi.</t>
  </si>
  <si>
    <t>Blerje  makineri e pajisje serveri</t>
  </si>
  <si>
    <t>Blerje e  makineri, servera, backup per sistemin , per funksionimin sa me te mire te tij qe do te  te rrite cilesine  dhe shpejtesia e ketij sistemi.</t>
  </si>
  <si>
    <t>Kodi i Projektit të Investimeve : M160810</t>
  </si>
  <si>
    <t>Armatim</t>
  </si>
  <si>
    <t>Blerje armatimi</t>
  </si>
  <si>
    <t xml:space="preserve">Sisitemi I Transmetimit te te dhenave </t>
  </si>
  <si>
    <t>Sistemi i Transmetimit te te dhenave DATACOM</t>
  </si>
  <si>
    <t>Mirëmbajtja dhe sigurimi i një funksionimi normal dhe pa ndërprerje te sistemit DATACOM e cila është platforma mbi te cilën mbështetet transmetimi i informacionit ne Policinë e Shtetit.</t>
  </si>
  <si>
    <t>Ndertimi I DATACENTERIT per Sistemet e Policise</t>
  </si>
  <si>
    <t>Numer  pajisjesh sistemi</t>
  </si>
  <si>
    <t>Informatizimi I Zyres se Qytetareve</t>
  </si>
  <si>
    <t>Blerje pajisjesh per sistemin e informatizimit</t>
  </si>
  <si>
    <t>Blerje pajisjesh per sistemin e informatizimi  per ngritjen e nje sistemi te integruar informacioni per administrimin e nje database elektronike, perpunimi i informacionit ne kohe reale dhe permiresimi i performances se sherbimeve qe i afrohen komunitetit nga strukturat e policisë se shtetitxxxxx</t>
  </si>
  <si>
    <t>Auditim I sistemeve informatike per sigurine</t>
  </si>
  <si>
    <t>Blerje pajisjeje per sistemet informatike te sigurise</t>
  </si>
  <si>
    <t xml:space="preserve">Certifikimi per administrimin e rrjeteve dhe sistemeve te bazuar ne sistemet e shfrytezimit Microsoft Windows. MCSA, dhe standarteve ISO, Sherbimet dhe burimet tipike te rrjetit perfshijne mesazhet, bazen e te dhenave, skedare dhe printimet, proxy server ose firewall, internet dhe intranet, remote access dhe menaxhim te kompjuterit klient  te certifikuara nga SUN </t>
  </si>
  <si>
    <t>Sistem informatike per menaxhimin Online te dikumentave</t>
  </si>
  <si>
    <t>Blerje pajisje per sistemin online te dokumentave</t>
  </si>
  <si>
    <t>Blerje pajisje per sistemin online te dokumentave  per  centralizimin e dhenave per te gjitha strukturat e Policise se Shtetit  me qellim rritjen e efikasitetit per menaxhimin e online te dokumentave qe qarkullojne ne sherbim te Policise se Shtetit</t>
  </si>
  <si>
    <t>Blerje pajisjesh per sistemin e numrit te emergjencave  112 (sarande, Vlore, Fier, Durres , Lezhe dhe Shkoder)</t>
  </si>
  <si>
    <t>Blerje pajisjesh per sistemin e unifikuar te emergjencave 112, sipas fazave te zhvillimit, duke siguruar kushtin teknik baze per implementimin e tij .</t>
  </si>
  <si>
    <t xml:space="preserve">Sistem I integruar kamerash </t>
  </si>
  <si>
    <t xml:space="preserve"> Blerje pajisjeje per Sistemin e  integruar kamerash , lexues automatik targash .</t>
  </si>
  <si>
    <t xml:space="preserve"> Blerje pajisjeje per sistemin e  integruar kamerash , lexues automatik targash per rritjen e sigurise ne pikat e kalimit kufitar</t>
  </si>
  <si>
    <t>Kamera Trupi</t>
  </si>
  <si>
    <t>Blerja e pajisjeve per kamera trupi  do  të ndihmojnë në mënyrë efikase operatorin në kontrollin e territorit ne sherbim te komunitetit</t>
  </si>
  <si>
    <t>Sistemi rrjetit te  te levizshem radio dhe blerje radiosh per qarqet kryesore TETRA</t>
  </si>
  <si>
    <t>Blerje pajisje per sistemn e rrjetit te  te levizshem radio dhe blerje radiosh per qarqet kryesore TETRA</t>
  </si>
  <si>
    <t xml:space="preserve"> Blrejra e pajisjeve per ngritjen e rrjetit te lëvizshëm radio dhe blerje radiosh për qarqet kryesore TETRA per te gjitha sherbimet e Policise se Shtetit</t>
  </si>
  <si>
    <t>PROGRAMI "POLICIA E  SHTETIT"</t>
  </si>
  <si>
    <t>Lufta pa kompromis dhe ndeshkimi I ashper penal  ndaj  grupeve dhe /ose organizatave kriminale te ndryshme , si dhe I grupeve me axhenda eksremiste te dhunshme dhe terroriste duke shenjesteruar dhe goditur veprimtarine e krimit te organizuar e rrjetet kriminale   , sekuestruar dhe konfiskuar cdo aset ekonomik te paligjshem</t>
  </si>
  <si>
    <t xml:space="preserve">Krime të hetuara </t>
  </si>
  <si>
    <r>
      <t xml:space="preserve">Detajimi i Kostos Totale të </t>
    </r>
    <r>
      <rPr>
        <b/>
        <sz val="10"/>
        <color rgb="FFFF0000"/>
        <rFont val="Book Antiqua"/>
        <family val="1"/>
      </rPr>
      <t>Produktit 1</t>
    </r>
    <r>
      <rPr>
        <b/>
        <sz val="10"/>
        <color theme="1"/>
        <rFont val="Book Antiqua"/>
        <family val="1"/>
      </rPr>
      <t xml:space="preserve"> sipas Artikujve Ekonomikë</t>
    </r>
  </si>
  <si>
    <t>Prova shkencore te siguruara</t>
  </si>
  <si>
    <t>Operacione përgjimi të realizuara nga Drejtoria e Forcës se Posaçme Operacionale në DPPSH, me iniciativën e policisë dhe institucioneve të zbatimit të ligjit</t>
  </si>
  <si>
    <t>Numër provash</t>
  </si>
  <si>
    <t>Masa mbrojtese te menjehershme ndaj grave dhe vajzave</t>
  </si>
  <si>
    <t>Rritja e numrit te masave te menjehershme mbrojtese per grate dhe vajzat e dhunuara ne masen 10%</t>
  </si>
  <si>
    <t>Numer rastesh mbrojtjeje</t>
  </si>
  <si>
    <t>Operacione te posacme konvencionale</t>
  </si>
  <si>
    <t>Produkti 6</t>
  </si>
  <si>
    <t>Permiresimi i kapaciteteve te policise kriminale, ne drejtim te paisjeve dhe teknologjive bashkekohore ne fushen e interceptimeve dhe sigurimin e provave shkencore</t>
  </si>
  <si>
    <t xml:space="preserve">  Pajisje  per Databazen e gjurmeve te gishtave</t>
  </si>
  <si>
    <t xml:space="preserve">Kodi i Projektit të Investimeve </t>
  </si>
  <si>
    <t>Projekt I paidentifikuar</t>
  </si>
  <si>
    <t>Projekt I paidentifikuar ne kete faze te hartimit te PBA-se per vitin 2021</t>
  </si>
  <si>
    <t>Kodi i Projektit të Investimeve M161020</t>
  </si>
  <si>
    <t>Produkti 7</t>
  </si>
  <si>
    <t>Kodi i Projektit të Investimeve M160259</t>
  </si>
  <si>
    <t>Produkti 8</t>
  </si>
  <si>
    <r>
      <t xml:space="preserve">Detajimi i Kostos Totale të </t>
    </r>
    <r>
      <rPr>
        <b/>
        <sz val="10"/>
        <color rgb="FFFF0000"/>
        <rFont val="Book Antiqua"/>
        <family val="1"/>
      </rPr>
      <t xml:space="preserve">Produktit 1 </t>
    </r>
    <r>
      <rPr>
        <b/>
        <sz val="10"/>
        <color theme="1"/>
        <rFont val="Book Antiqua"/>
        <family val="1"/>
      </rPr>
      <t>sipas Artikujve Ekonomikë</t>
    </r>
  </si>
  <si>
    <t>Produkti2</t>
  </si>
  <si>
    <t>Ulja e numrit te aksidenteve rrugore</t>
  </si>
  <si>
    <r>
      <t xml:space="preserve">Detajimi i Kostos Totale të </t>
    </r>
    <r>
      <rPr>
        <b/>
        <sz val="8"/>
        <color rgb="FFFF0000"/>
        <rFont val="Book Antiqua"/>
        <family val="1"/>
      </rPr>
      <t>Produktit 1</t>
    </r>
    <r>
      <rPr>
        <b/>
        <sz val="8"/>
        <color theme="1"/>
        <rFont val="Book Antiqua"/>
        <family val="1"/>
      </rPr>
      <t xml:space="preserve"> sipas Artikujve Ekonomikë</t>
    </r>
  </si>
  <si>
    <t>Numer provash</t>
  </si>
  <si>
    <r>
      <t xml:space="preserve">Detajimi i Kostos Totale të </t>
    </r>
    <r>
      <rPr>
        <b/>
        <sz val="8"/>
        <color rgb="FFFF0000"/>
        <rFont val="Book Antiqua"/>
        <family val="1"/>
      </rPr>
      <t xml:space="preserve">Produktit 1 </t>
    </r>
    <r>
      <rPr>
        <b/>
        <sz val="8"/>
        <color theme="1"/>
        <rFont val="Book Antiqua"/>
        <family val="1"/>
      </rPr>
      <t>sipas Artikujve Ekonomikë</t>
    </r>
  </si>
  <si>
    <t xml:space="preserve">Pajisje e Orendi Zyre </t>
  </si>
  <si>
    <t>Meter  katror sip. e projektuar dhe e ndertuar</t>
  </si>
  <si>
    <t>Studim projektim  e ndertim  I  objektit te Repartit NSH Fier</t>
  </si>
  <si>
    <t>Kryerja e Studim projektimi dhe  Ndertimi I  objektit te Repartit NSH Fier</t>
  </si>
  <si>
    <t>Kodi i Projektit të Investimeve M161011</t>
  </si>
  <si>
    <t>Produkti 9</t>
  </si>
  <si>
    <t>Produkti 10</t>
  </si>
  <si>
    <t>Produkti 11</t>
  </si>
  <si>
    <t>Produkti 12</t>
  </si>
  <si>
    <t>Kryerja e Studim projektimi dhe e ndertimit te DVKM Shkodere</t>
  </si>
  <si>
    <t>Produkti 13</t>
  </si>
  <si>
    <t>Produkti 14</t>
  </si>
  <si>
    <t>Produkti 15</t>
  </si>
  <si>
    <t>Produkti 16</t>
  </si>
  <si>
    <t>Produkti 17</t>
  </si>
  <si>
    <t>Kodi i Projektit të Investimeve :</t>
  </si>
  <si>
    <t>Produkti 18</t>
  </si>
  <si>
    <t>Produkti 19</t>
  </si>
  <si>
    <t>Produkti 20</t>
  </si>
  <si>
    <t>Produkti 21</t>
  </si>
  <si>
    <t>Kodi i Projektit të Investimeve;</t>
  </si>
  <si>
    <t>Produkti 22</t>
  </si>
  <si>
    <t>Produkti 23</t>
  </si>
  <si>
    <t>Produkti 24</t>
  </si>
  <si>
    <t>Produkti 25</t>
  </si>
  <si>
    <t>Produkti 26</t>
  </si>
  <si>
    <t>Produkti 27</t>
  </si>
  <si>
    <t>Kodi i Projektit të Investimeve ; M160811</t>
  </si>
  <si>
    <t>Produkti 28</t>
  </si>
  <si>
    <t>Produkti 29</t>
  </si>
  <si>
    <t>Programi i Policimit Ne komunitet faza e dyte (Qeverija Suedeze)</t>
  </si>
  <si>
    <t>Produkti 30</t>
  </si>
  <si>
    <t>Realizimi i programit te policimit ne komunitet</t>
  </si>
  <si>
    <t>Produkti 31</t>
  </si>
  <si>
    <t>Produkti 32</t>
  </si>
  <si>
    <t>Numer  rastesh  te dokumentave te falsifikuara/ 100.000 kalimtarë të kufirit</t>
  </si>
  <si>
    <t>Fuqia zbuluese e rasteve  te trafikimit te paligjshme</t>
  </si>
  <si>
    <t>2000 raste /10,420 mije kalimtarë të kufirit</t>
  </si>
  <si>
    <t>1900 raste /10,420 mije kalimtarë të kufirit</t>
  </si>
  <si>
    <t>1800 raste/10,420 mije kalimtarë të kufirit</t>
  </si>
  <si>
    <t>1650 raste/10,420 mije kalimtarë të kufirit</t>
  </si>
  <si>
    <t>Fuqia zbuluese e rasteve  te trafikimit te lendeve narkotikeve</t>
  </si>
  <si>
    <t>70 raste /10,420 mije  kalimtarë të kufirit</t>
  </si>
  <si>
    <t>65 raste/10,420 mije  kalimtarë të kufirit</t>
  </si>
  <si>
    <t>60 raste/10,420 mije  kalimtarë të kufirit</t>
  </si>
  <si>
    <t>50 raste/10,420 mije  kalimtarë të kufirit</t>
  </si>
  <si>
    <t xml:space="preserve">Fuqia zbuluese e rasteve te kapjes se imigracionit te parregullt ne kufi </t>
  </si>
  <si>
    <t>4650/ndaj totalitkalimtarë të kufirit</t>
  </si>
  <si>
    <t>Azilkerkues gra te trajtuar në qendrën e pritjes</t>
  </si>
  <si>
    <t>Azilkërkues burra të trajtuar në qendrën e pritjes</t>
  </si>
  <si>
    <t>Pajisje per kompletimin e e PKK -Hani I Hotit</t>
  </si>
  <si>
    <t>Realizimi I blerjeve te pajisjeve per kompletimin e PKK-se Hani I Hotit</t>
  </si>
  <si>
    <t>Kodi i Projektit të Investimeve ;M161021; M160789; GM16033</t>
  </si>
  <si>
    <t>Kodi i Projektit të Investimeve ;M161992</t>
  </si>
  <si>
    <t xml:space="preserve"> Perafrimi i standarteve  te sherbimeve  policore me ato te BE-se.</t>
  </si>
  <si>
    <t>rekrutw gra ndaj totalit te rekruteve</t>
  </si>
  <si>
    <t>26.5%ndaj totalit</t>
  </si>
  <si>
    <t>14.8%ndaj totalit</t>
  </si>
  <si>
    <t>27.8 %ndaj totalit</t>
  </si>
  <si>
    <t>31.8 %ndaj totalit</t>
  </si>
  <si>
    <r>
      <t xml:space="preserve">Detajimi i Kostos Totale të </t>
    </r>
    <r>
      <rPr>
        <b/>
        <sz val="10"/>
        <color rgb="FFFF0000"/>
        <rFont val="Garamond"/>
        <family val="1"/>
      </rPr>
      <t>Produktit 1</t>
    </r>
    <r>
      <rPr>
        <b/>
        <sz val="10"/>
        <color theme="1"/>
        <rFont val="Garamond"/>
        <family val="1"/>
      </rPr>
      <t xml:space="preserve"> sipas Artikujve Ekonomikë</t>
    </r>
  </si>
  <si>
    <t>Numer punonmjesish te rinj</t>
  </si>
  <si>
    <t>Punonjes policie te trajnuar ne sherbim</t>
  </si>
  <si>
    <t>Uniforma te blera</t>
  </si>
  <si>
    <t>Numer punonjesish te trajtuar</t>
  </si>
  <si>
    <t>Blerje pajisje mjekesore per qendren e profilaksi mjekimit.</t>
  </si>
  <si>
    <t xml:space="preserve">Kompletimi i strukturave dhe punonjësve të Policisë Shtetit me armatim policor në përputhje me standartet e BE,  mbështetur në V.K.M. nr.293, datë 08.04.2015 dhe në përputhje me Strategjinë e Policise së Shtetit.
</t>
  </si>
  <si>
    <t>Kodi i Projektit të Investimeve : M160257</t>
  </si>
  <si>
    <t>Blerje pajisje  per ndertimin e  DATACENTERIT per Sistemet e Policise</t>
  </si>
  <si>
    <t>Ndertin i DATACENTERIT per përmirësimi i sistemit te sigurisë se informacionit per te  modulet dhe komponentet e nevojshëm ne Seline e Drejtorise se Pergjithshme te Policise</t>
  </si>
  <si>
    <t>Numeri I emrgjencave 112 (sarande ,</t>
  </si>
  <si>
    <t>Numer  pajisjesh per sistemi</t>
  </si>
  <si>
    <t>Blerje pajisje per kamera trupi per DVP Durres, elbasan dhe Vlore</t>
  </si>
  <si>
    <t>Kodi i Projektit të Investimeve :M160238; M160254; GM16046</t>
  </si>
  <si>
    <t xml:space="preserve">Policia e Shtetit </t>
  </si>
  <si>
    <t>2020</t>
  </si>
  <si>
    <t>Kosto totale e produktit 6</t>
  </si>
  <si>
    <r>
      <t xml:space="preserve">Detajimi i Kostos Totale të </t>
    </r>
    <r>
      <rPr>
        <b/>
        <sz val="9"/>
        <color rgb="FFFF0000"/>
        <rFont val="Book Antiqua"/>
        <family val="1"/>
      </rPr>
      <t>Produktit 5</t>
    </r>
    <r>
      <rPr>
        <b/>
        <sz val="9"/>
        <color theme="1"/>
        <rFont val="Book Antiqua"/>
        <family val="1"/>
      </rPr>
      <t xml:space="preserve"> sipas Artikujve Ekonomikë</t>
    </r>
  </si>
  <si>
    <t>Kosto totale e produktit 7</t>
  </si>
  <si>
    <t>Kosto totale e produktit 8</t>
  </si>
  <si>
    <r>
      <t>Detajimi i Kostos Totale të</t>
    </r>
    <r>
      <rPr>
        <b/>
        <sz val="9"/>
        <color rgb="FFFF0000"/>
        <rFont val="Book Antiqua"/>
        <family val="1"/>
      </rPr>
      <t xml:space="preserve"> Produktit 2 </t>
    </r>
    <r>
      <rPr>
        <b/>
        <sz val="9"/>
        <color theme="1"/>
        <rFont val="Book Antiqua"/>
        <family val="1"/>
      </rPr>
      <t>sipas Artikujve Ekonomikë</t>
    </r>
  </si>
  <si>
    <r>
      <t xml:space="preserve">Detajimi i Kostos Totale të </t>
    </r>
    <r>
      <rPr>
        <b/>
        <sz val="9"/>
        <color rgb="FFFF0000"/>
        <rFont val="Book Antiqua"/>
        <family val="1"/>
      </rPr>
      <t>Produktit 2</t>
    </r>
    <r>
      <rPr>
        <b/>
        <sz val="9"/>
        <color theme="1"/>
        <rFont val="Book Antiqua"/>
        <family val="1"/>
      </rPr>
      <t xml:space="preserve"> sipas Artikujve Ekonomikë</t>
    </r>
  </si>
  <si>
    <r>
      <t xml:space="preserve">Detajimi i Kostos Totale të </t>
    </r>
    <r>
      <rPr>
        <b/>
        <sz val="9"/>
        <color rgb="FFFF0000"/>
        <rFont val="Book Antiqua"/>
        <family val="1"/>
      </rPr>
      <t>Produktit 3</t>
    </r>
    <r>
      <rPr>
        <b/>
        <sz val="9"/>
        <color theme="1"/>
        <rFont val="Book Antiqua"/>
        <family val="1"/>
      </rPr>
      <t xml:space="preserve"> sipas Artikujve Ekonomikë</t>
    </r>
  </si>
  <si>
    <r>
      <t xml:space="preserve">Detajimi i Kostos Totale të </t>
    </r>
    <r>
      <rPr>
        <b/>
        <sz val="9"/>
        <color rgb="FFFF0000"/>
        <rFont val="Book Antiqua"/>
        <family val="1"/>
      </rPr>
      <t>Produktit 4</t>
    </r>
    <r>
      <rPr>
        <b/>
        <sz val="9"/>
        <color theme="1"/>
        <rFont val="Book Antiqua"/>
        <family val="1"/>
      </rPr>
      <t xml:space="preserve"> sipas Artikujve Ekonomikë</t>
    </r>
  </si>
  <si>
    <t>Kosto totale e produktit 9</t>
  </si>
  <si>
    <t>Kosto totale e produktit 10</t>
  </si>
  <si>
    <t>Kosto totale e produktit 11</t>
  </si>
  <si>
    <t>Kosto totale e produktit 12</t>
  </si>
  <si>
    <t>Kosto totale e produktit 13</t>
  </si>
  <si>
    <t>Kosto totale e produktit 14</t>
  </si>
  <si>
    <t>Kosto totale e produktit 15</t>
  </si>
  <si>
    <t>Kosto totale e produktit 16</t>
  </si>
  <si>
    <t>Kosto totale e produktit 17</t>
  </si>
  <si>
    <t>Kosto totale e produktit 18</t>
  </si>
  <si>
    <t>Kosto totale e produktit 19</t>
  </si>
  <si>
    <t>Kosto totale e produktit 20</t>
  </si>
  <si>
    <t>Kosto totale e produktit 21</t>
  </si>
  <si>
    <t>Kosto totale e produktit 22</t>
  </si>
  <si>
    <t>Kosto totale e produktit 23</t>
  </si>
  <si>
    <t>Kosto totale e produktit 24</t>
  </si>
  <si>
    <t>Kosto totale e produktit 25</t>
  </si>
  <si>
    <t>Kosto totale e produktit 26</t>
  </si>
  <si>
    <t>Kosto totale e produktit 27</t>
  </si>
  <si>
    <t>Kosto totale e produktit 28</t>
  </si>
  <si>
    <t>Kosto totale e produktit 29</t>
  </si>
  <si>
    <t>Kosto totale e produktit 30</t>
  </si>
  <si>
    <t>Kosto totale e produktit 31</t>
  </si>
  <si>
    <t>Kosto totale e produktit 32</t>
  </si>
  <si>
    <t xml:space="preserve">Motora per mjetet lundruese te kufirit </t>
  </si>
  <si>
    <r>
      <t>Detajimi i Kostos Totale të</t>
    </r>
    <r>
      <rPr>
        <b/>
        <sz val="10"/>
        <color rgb="FFFF0000"/>
        <rFont val="Book Antiqua"/>
        <family val="1"/>
      </rPr>
      <t xml:space="preserve"> Produktit 2 </t>
    </r>
    <r>
      <rPr>
        <b/>
        <sz val="10"/>
        <color theme="1"/>
        <rFont val="Book Antiqua"/>
        <family val="1"/>
      </rPr>
      <t>sipas Artikujve Ekonomikë</t>
    </r>
  </si>
  <si>
    <r>
      <t>Detajimi i Kostos Totale të</t>
    </r>
    <r>
      <rPr>
        <b/>
        <sz val="10"/>
        <color rgb="FFFF0000"/>
        <rFont val="Book Antiqua"/>
        <family val="1"/>
      </rPr>
      <t xml:space="preserve"> Produktit 3 </t>
    </r>
    <r>
      <rPr>
        <b/>
        <sz val="10"/>
        <color theme="1"/>
        <rFont val="Book Antiqua"/>
        <family val="1"/>
      </rPr>
      <t>sipas Artikujve Ekonomikë</t>
    </r>
  </si>
  <si>
    <r>
      <t>Detajimi i Kostos Totale të</t>
    </r>
    <r>
      <rPr>
        <b/>
        <sz val="10"/>
        <color rgb="FFFF0000"/>
        <rFont val="Book Antiqua"/>
        <family val="1"/>
      </rPr>
      <t xml:space="preserve"> Produktit 4 </t>
    </r>
    <r>
      <rPr>
        <b/>
        <sz val="10"/>
        <color theme="1"/>
        <rFont val="Book Antiqua"/>
        <family val="1"/>
      </rPr>
      <t>sipas Artikujve Ekonomikë</t>
    </r>
  </si>
  <si>
    <r>
      <t>Detajimi i Kostos Totale të</t>
    </r>
    <r>
      <rPr>
        <b/>
        <sz val="10"/>
        <color rgb="FFFF0000"/>
        <rFont val="Book Antiqua"/>
        <family val="1"/>
      </rPr>
      <t xml:space="preserve"> Produktit 5 </t>
    </r>
    <r>
      <rPr>
        <b/>
        <sz val="10"/>
        <color theme="1"/>
        <rFont val="Book Antiqua"/>
        <family val="1"/>
      </rPr>
      <t>sipas Artikujve Ekonomikë</t>
    </r>
  </si>
  <si>
    <r>
      <t>Detajimi i Kostos Totale të</t>
    </r>
    <r>
      <rPr>
        <b/>
        <sz val="10"/>
        <color rgb="FFFF0000"/>
        <rFont val="Book Antiqua"/>
        <family val="1"/>
      </rPr>
      <t xml:space="preserve"> Produktit 6 </t>
    </r>
    <r>
      <rPr>
        <b/>
        <sz val="10"/>
        <color theme="1"/>
        <rFont val="Book Antiqua"/>
        <family val="1"/>
      </rPr>
      <t>sipas Artikujve Ekonomikë</t>
    </r>
  </si>
  <si>
    <r>
      <t xml:space="preserve">Detajimi i Kostos Totale të </t>
    </r>
    <r>
      <rPr>
        <b/>
        <sz val="10"/>
        <color rgb="FFFF0000"/>
        <rFont val="Book Antiqua"/>
        <family val="1"/>
      </rPr>
      <t>Produktit 2</t>
    </r>
    <r>
      <rPr>
        <b/>
        <sz val="10"/>
        <color theme="1"/>
        <rFont val="Book Antiqua"/>
        <family val="1"/>
      </rPr>
      <t xml:space="preserve"> sipas Artikujve Ekonomikë</t>
    </r>
  </si>
  <si>
    <r>
      <t xml:space="preserve">Detajimi i Kostos Totale të </t>
    </r>
    <r>
      <rPr>
        <b/>
        <sz val="10"/>
        <color rgb="FFFF0000"/>
        <rFont val="Book Antiqua"/>
        <family val="1"/>
      </rPr>
      <t>Produktit 3</t>
    </r>
    <r>
      <rPr>
        <b/>
        <sz val="10"/>
        <color theme="1"/>
        <rFont val="Book Antiqua"/>
        <family val="1"/>
      </rPr>
      <t xml:space="preserve"> sipas Artikujve Ekonomikë</t>
    </r>
  </si>
  <si>
    <r>
      <t xml:space="preserve">Detajimi i Kostos Totale të </t>
    </r>
    <r>
      <rPr>
        <b/>
        <sz val="10"/>
        <color rgb="FFFF0000"/>
        <rFont val="Book Antiqua"/>
        <family val="1"/>
      </rPr>
      <t>Produktit 4</t>
    </r>
    <r>
      <rPr>
        <b/>
        <sz val="10"/>
        <color theme="1"/>
        <rFont val="Book Antiqua"/>
        <family val="1"/>
      </rPr>
      <t xml:space="preserve"> sipas Artikujve Ekonomikë</t>
    </r>
  </si>
  <si>
    <t xml:space="preserve">Shënim: Shpjegoni supozimet dhe llogaritjet për Produktin 4 </t>
  </si>
  <si>
    <r>
      <t xml:space="preserve">Detajimi i Kostos Totale të </t>
    </r>
    <r>
      <rPr>
        <b/>
        <sz val="10"/>
        <color rgb="FFFF0000"/>
        <rFont val="Book Antiqua"/>
        <family val="1"/>
      </rPr>
      <t>Produktit 5</t>
    </r>
    <r>
      <rPr>
        <b/>
        <sz val="10"/>
        <color theme="1"/>
        <rFont val="Book Antiqua"/>
        <family val="1"/>
      </rPr>
      <t xml:space="preserve"> sipas Artikujve Ekonomikë</t>
    </r>
  </si>
  <si>
    <r>
      <t xml:space="preserve">Detajimi i Kostos Totale të </t>
    </r>
    <r>
      <rPr>
        <b/>
        <sz val="10"/>
        <color rgb="FFFF0000"/>
        <rFont val="Book Antiqua"/>
        <family val="1"/>
      </rPr>
      <t>Produktit 6</t>
    </r>
    <r>
      <rPr>
        <b/>
        <sz val="10"/>
        <color theme="1"/>
        <rFont val="Book Antiqua"/>
        <family val="1"/>
      </rPr>
      <t xml:space="preserve"> sipas Artikujve Ekonomikë</t>
    </r>
  </si>
  <si>
    <r>
      <t xml:space="preserve">Detajimi i Kostos Totale të </t>
    </r>
    <r>
      <rPr>
        <b/>
        <sz val="10"/>
        <color rgb="FFFF0000"/>
        <rFont val="Book Antiqua"/>
        <family val="1"/>
      </rPr>
      <t>Produktit 7</t>
    </r>
    <r>
      <rPr>
        <b/>
        <sz val="10"/>
        <color theme="1"/>
        <rFont val="Book Antiqua"/>
        <family val="1"/>
      </rPr>
      <t xml:space="preserve"> sipas Artikujve Ekonomikë</t>
    </r>
  </si>
  <si>
    <r>
      <t xml:space="preserve">Detajimi i Kostos Totale të </t>
    </r>
    <r>
      <rPr>
        <b/>
        <sz val="10"/>
        <color rgb="FFFF0000"/>
        <rFont val="Book Antiqua"/>
        <family val="1"/>
      </rPr>
      <t xml:space="preserve">Produktit 8 </t>
    </r>
    <r>
      <rPr>
        <b/>
        <sz val="10"/>
        <color theme="1"/>
        <rFont val="Book Antiqua"/>
        <family val="1"/>
      </rPr>
      <t>sipas Artikujve Ekonomikë</t>
    </r>
  </si>
  <si>
    <r>
      <t>Detajimi i Kostos Totale të</t>
    </r>
    <r>
      <rPr>
        <b/>
        <sz val="8"/>
        <color rgb="FFFF0000"/>
        <rFont val="Book Antiqua"/>
        <family val="1"/>
      </rPr>
      <t xml:space="preserve"> Produktit 2 </t>
    </r>
    <r>
      <rPr>
        <b/>
        <sz val="8"/>
        <color theme="1"/>
        <rFont val="Book Antiqua"/>
        <family val="1"/>
      </rPr>
      <t>sipas Artikujve Ekonomikë</t>
    </r>
  </si>
  <si>
    <r>
      <t xml:space="preserve">Detajimi i Kostos Totale të </t>
    </r>
    <r>
      <rPr>
        <b/>
        <sz val="8"/>
        <color rgb="FFFF0000"/>
        <rFont val="Book Antiqua"/>
        <family val="1"/>
      </rPr>
      <t>Produktit 2</t>
    </r>
    <r>
      <rPr>
        <b/>
        <sz val="8"/>
        <color theme="1"/>
        <rFont val="Book Antiqua"/>
        <family val="1"/>
      </rPr>
      <t xml:space="preserve"> sipas Artikujve Ekonomikë</t>
    </r>
  </si>
  <si>
    <r>
      <t xml:space="preserve">Detajimi i Kostos Totale të </t>
    </r>
    <r>
      <rPr>
        <b/>
        <sz val="8"/>
        <color rgb="FFFF0000"/>
        <rFont val="Book Antiqua"/>
        <family val="1"/>
      </rPr>
      <t>Produktit 3</t>
    </r>
    <r>
      <rPr>
        <b/>
        <sz val="8"/>
        <color theme="1"/>
        <rFont val="Book Antiqua"/>
        <family val="1"/>
      </rPr>
      <t xml:space="preserve"> sipas Artikujve Ekonomikë</t>
    </r>
  </si>
  <si>
    <r>
      <t xml:space="preserve">Detajimi i Kostos Totale të </t>
    </r>
    <r>
      <rPr>
        <b/>
        <sz val="8"/>
        <color rgb="FFFF0000"/>
        <rFont val="Book Antiqua"/>
        <family val="1"/>
      </rPr>
      <t>Produktit 4</t>
    </r>
    <r>
      <rPr>
        <b/>
        <sz val="8"/>
        <color theme="1"/>
        <rFont val="Book Antiqua"/>
        <family val="1"/>
      </rPr>
      <t xml:space="preserve"> sipas Artikujve Ekonomikë</t>
    </r>
  </si>
  <si>
    <r>
      <t xml:space="preserve">Detajimi i Kostos Totale të </t>
    </r>
    <r>
      <rPr>
        <b/>
        <sz val="8"/>
        <color rgb="FFFF0000"/>
        <rFont val="Book Antiqua"/>
        <family val="1"/>
      </rPr>
      <t>Produktit 5</t>
    </r>
    <r>
      <rPr>
        <b/>
        <sz val="8"/>
        <color theme="1"/>
        <rFont val="Book Antiqua"/>
        <family val="1"/>
      </rPr>
      <t xml:space="preserve"> sipas Artikujve Ekonomikë</t>
    </r>
  </si>
  <si>
    <r>
      <t xml:space="preserve">Detajimi i Kostos Totale të </t>
    </r>
    <r>
      <rPr>
        <b/>
        <sz val="8"/>
        <color rgb="FFFF0000"/>
        <rFont val="Book Antiqua"/>
        <family val="1"/>
      </rPr>
      <t>Produktit 6</t>
    </r>
    <r>
      <rPr>
        <b/>
        <sz val="8"/>
        <color theme="1"/>
        <rFont val="Book Antiqua"/>
        <family val="1"/>
      </rPr>
      <t xml:space="preserve"> sipas Artikujve Ekonomikë</t>
    </r>
  </si>
  <si>
    <r>
      <t xml:space="preserve">Detajimi i Kostos Totale të </t>
    </r>
    <r>
      <rPr>
        <b/>
        <sz val="8"/>
        <color rgb="FFFF0000"/>
        <rFont val="Book Antiqua"/>
        <family val="1"/>
      </rPr>
      <t>Produktit 7</t>
    </r>
    <r>
      <rPr>
        <b/>
        <sz val="8"/>
        <color theme="1"/>
        <rFont val="Book Antiqua"/>
        <family val="1"/>
      </rPr>
      <t xml:space="preserve"> sipas Artikujve Ekonomikë</t>
    </r>
  </si>
  <si>
    <r>
      <t xml:space="preserve">Detajimi i Kostos Totale të </t>
    </r>
    <r>
      <rPr>
        <b/>
        <sz val="8"/>
        <color rgb="FFFF0000"/>
        <rFont val="Book Antiqua"/>
        <family val="1"/>
      </rPr>
      <t>Produktit 8</t>
    </r>
    <r>
      <rPr>
        <b/>
        <sz val="8"/>
        <color theme="1"/>
        <rFont val="Book Antiqua"/>
        <family val="1"/>
      </rPr>
      <t xml:space="preserve"> sipas Artikujve Ekonomikë</t>
    </r>
  </si>
  <si>
    <r>
      <t xml:space="preserve">Detajimi i Kostos Totale të </t>
    </r>
    <r>
      <rPr>
        <b/>
        <sz val="8"/>
        <color rgb="FFFF0000"/>
        <rFont val="Book Antiqua"/>
        <family val="1"/>
      </rPr>
      <t>Produktit 9</t>
    </r>
    <r>
      <rPr>
        <b/>
        <sz val="8"/>
        <color theme="1"/>
        <rFont val="Book Antiqua"/>
        <family val="1"/>
      </rPr>
      <t xml:space="preserve"> sipas Artikujve Ekonomikë</t>
    </r>
  </si>
  <si>
    <r>
      <t xml:space="preserve">Detajimi i Kostos Totale të </t>
    </r>
    <r>
      <rPr>
        <b/>
        <sz val="8"/>
        <color rgb="FFFF0000"/>
        <rFont val="Book Antiqua"/>
        <family val="1"/>
      </rPr>
      <t>Produktit 10</t>
    </r>
    <r>
      <rPr>
        <b/>
        <sz val="8"/>
        <color theme="1"/>
        <rFont val="Book Antiqua"/>
        <family val="1"/>
      </rPr>
      <t xml:space="preserve"> sipas Artikujve Ekonomikë</t>
    </r>
  </si>
  <si>
    <r>
      <t xml:space="preserve">Detajimi i Kostos Totale të </t>
    </r>
    <r>
      <rPr>
        <b/>
        <sz val="8"/>
        <color rgb="FFFF0000"/>
        <rFont val="Book Antiqua"/>
        <family val="1"/>
      </rPr>
      <t>Produktit 11</t>
    </r>
    <r>
      <rPr>
        <b/>
        <sz val="8"/>
        <color theme="1"/>
        <rFont val="Book Antiqua"/>
        <family val="1"/>
      </rPr>
      <t xml:space="preserve"> sipas Artikujve Ekonomikë</t>
    </r>
  </si>
  <si>
    <r>
      <t xml:space="preserve">Detajimi i Kostos Totale të </t>
    </r>
    <r>
      <rPr>
        <b/>
        <sz val="8"/>
        <color rgb="FFFF0000"/>
        <rFont val="Book Antiqua"/>
        <family val="1"/>
      </rPr>
      <t>Produktit 12</t>
    </r>
    <r>
      <rPr>
        <b/>
        <sz val="8"/>
        <color theme="1"/>
        <rFont val="Book Antiqua"/>
        <family val="1"/>
      </rPr>
      <t xml:space="preserve"> sipas Artikujve Ekonomikë</t>
    </r>
  </si>
  <si>
    <r>
      <t xml:space="preserve">Detajimi i Kostos Totale të </t>
    </r>
    <r>
      <rPr>
        <b/>
        <sz val="8"/>
        <color rgb="FFFF0000"/>
        <rFont val="Book Antiqua"/>
        <family val="1"/>
      </rPr>
      <t>Produktit 13</t>
    </r>
    <r>
      <rPr>
        <b/>
        <sz val="8"/>
        <color theme="1"/>
        <rFont val="Book Antiqua"/>
        <family val="1"/>
      </rPr>
      <t xml:space="preserve"> sipas Artikujve Ekonomikë</t>
    </r>
  </si>
  <si>
    <r>
      <t xml:space="preserve">Detajimi i Kostos Totale të </t>
    </r>
    <r>
      <rPr>
        <b/>
        <sz val="8"/>
        <color rgb="FFFF0000"/>
        <rFont val="Book Antiqua"/>
        <family val="1"/>
      </rPr>
      <t>Produktit 14</t>
    </r>
    <r>
      <rPr>
        <b/>
        <sz val="8"/>
        <color theme="1"/>
        <rFont val="Book Antiqua"/>
        <family val="1"/>
      </rPr>
      <t xml:space="preserve"> sipas Artikujve Ekonomikë</t>
    </r>
  </si>
  <si>
    <r>
      <t xml:space="preserve">Detajimi i Kostos Totale të </t>
    </r>
    <r>
      <rPr>
        <b/>
        <sz val="8"/>
        <color rgb="FFFF0000"/>
        <rFont val="Book Antiqua"/>
        <family val="1"/>
      </rPr>
      <t>Produktit 15</t>
    </r>
    <r>
      <rPr>
        <b/>
        <sz val="8"/>
        <color theme="1"/>
        <rFont val="Book Antiqua"/>
        <family val="1"/>
      </rPr>
      <t xml:space="preserve"> sipas Artikujve Ekonomikë</t>
    </r>
  </si>
  <si>
    <r>
      <t xml:space="preserve">Detajimi i Kostos Totale të </t>
    </r>
    <r>
      <rPr>
        <b/>
        <sz val="8"/>
        <color rgb="FFFF0000"/>
        <rFont val="Book Antiqua"/>
        <family val="1"/>
      </rPr>
      <t>Produktit 16</t>
    </r>
    <r>
      <rPr>
        <b/>
        <sz val="8"/>
        <color theme="1"/>
        <rFont val="Book Antiqua"/>
        <family val="1"/>
      </rPr>
      <t xml:space="preserve"> sipas Artikujve Ekonomikë</t>
    </r>
  </si>
  <si>
    <r>
      <t xml:space="preserve">Detajimi i Kostos Totale të </t>
    </r>
    <r>
      <rPr>
        <b/>
        <sz val="8"/>
        <color rgb="FFFF0000"/>
        <rFont val="Book Antiqua"/>
        <family val="1"/>
      </rPr>
      <t>Produktit 17</t>
    </r>
    <r>
      <rPr>
        <b/>
        <sz val="8"/>
        <color theme="1"/>
        <rFont val="Book Antiqua"/>
        <family val="1"/>
      </rPr>
      <t xml:space="preserve"> sipas Artikujve Ekonomikë</t>
    </r>
  </si>
  <si>
    <r>
      <t xml:space="preserve">Detajimi i Kostos Totale të </t>
    </r>
    <r>
      <rPr>
        <b/>
        <sz val="8"/>
        <color rgb="FFFF0000"/>
        <rFont val="Book Antiqua"/>
        <family val="1"/>
      </rPr>
      <t>Produktit 18</t>
    </r>
    <r>
      <rPr>
        <b/>
        <sz val="8"/>
        <color theme="1"/>
        <rFont val="Book Antiqua"/>
        <family val="1"/>
      </rPr>
      <t xml:space="preserve"> sipas Artikujve Ekonomikë</t>
    </r>
  </si>
  <si>
    <r>
      <t xml:space="preserve">Detajimi i Kostos Totale të </t>
    </r>
    <r>
      <rPr>
        <b/>
        <sz val="8"/>
        <color rgb="FFFF0000"/>
        <rFont val="Book Antiqua"/>
        <family val="1"/>
      </rPr>
      <t>Produktit 19</t>
    </r>
    <r>
      <rPr>
        <b/>
        <sz val="8"/>
        <color theme="1"/>
        <rFont val="Book Antiqua"/>
        <family val="1"/>
      </rPr>
      <t xml:space="preserve"> sipas Artikujve Ekonomikë</t>
    </r>
  </si>
  <si>
    <r>
      <t xml:space="preserve">Detajimi i Kostos Totale të </t>
    </r>
    <r>
      <rPr>
        <b/>
        <sz val="8"/>
        <color rgb="FFFF0000"/>
        <rFont val="Book Antiqua"/>
        <family val="1"/>
      </rPr>
      <t>Produktit 20</t>
    </r>
    <r>
      <rPr>
        <b/>
        <sz val="8"/>
        <color theme="1"/>
        <rFont val="Book Antiqua"/>
        <family val="1"/>
      </rPr>
      <t xml:space="preserve"> sipas Artikujve Ekonomikë</t>
    </r>
  </si>
  <si>
    <r>
      <t xml:space="preserve">Detajimi i Kostos Totale të </t>
    </r>
    <r>
      <rPr>
        <b/>
        <sz val="8"/>
        <color rgb="FFFF0000"/>
        <rFont val="Book Antiqua"/>
        <family val="1"/>
      </rPr>
      <t>Produktit 21</t>
    </r>
    <r>
      <rPr>
        <b/>
        <sz val="8"/>
        <color theme="1"/>
        <rFont val="Book Antiqua"/>
        <family val="1"/>
      </rPr>
      <t xml:space="preserve"> sipas Artikujve Ekonomikë</t>
    </r>
  </si>
  <si>
    <r>
      <t xml:space="preserve">Detajimi i Kostos Totale të </t>
    </r>
    <r>
      <rPr>
        <b/>
        <sz val="8"/>
        <color rgb="FFFF0000"/>
        <rFont val="Book Antiqua"/>
        <family val="1"/>
      </rPr>
      <t>Produktit 22</t>
    </r>
    <r>
      <rPr>
        <b/>
        <sz val="8"/>
        <color theme="1"/>
        <rFont val="Book Antiqua"/>
        <family val="1"/>
      </rPr>
      <t xml:space="preserve"> sipas Artikujve Ekonomikë</t>
    </r>
  </si>
  <si>
    <r>
      <t xml:space="preserve">Detajimi i Kostos Totale të </t>
    </r>
    <r>
      <rPr>
        <b/>
        <sz val="8"/>
        <color rgb="FFFF0000"/>
        <rFont val="Book Antiqua"/>
        <family val="1"/>
      </rPr>
      <t>Produktit 23</t>
    </r>
    <r>
      <rPr>
        <b/>
        <sz val="8"/>
        <color theme="1"/>
        <rFont val="Book Antiqua"/>
        <family val="1"/>
      </rPr>
      <t xml:space="preserve"> sipas Artikujve Ekonomikë</t>
    </r>
  </si>
  <si>
    <r>
      <t xml:space="preserve">Detajimi i Kostos Totale të </t>
    </r>
    <r>
      <rPr>
        <b/>
        <sz val="8"/>
        <color rgb="FFFF0000"/>
        <rFont val="Book Antiqua"/>
        <family val="1"/>
      </rPr>
      <t>Produktit 24</t>
    </r>
    <r>
      <rPr>
        <b/>
        <sz val="8"/>
        <color theme="1"/>
        <rFont val="Book Antiqua"/>
        <family val="1"/>
      </rPr>
      <t xml:space="preserve"> sipas Artikujve Ekonomikë</t>
    </r>
  </si>
  <si>
    <r>
      <t xml:space="preserve">Detajimi i Kostos Totale të </t>
    </r>
    <r>
      <rPr>
        <b/>
        <sz val="8"/>
        <color rgb="FFFF0000"/>
        <rFont val="Book Antiqua"/>
        <family val="1"/>
      </rPr>
      <t>Produktit 25</t>
    </r>
    <r>
      <rPr>
        <b/>
        <sz val="8"/>
        <color theme="1"/>
        <rFont val="Book Antiqua"/>
        <family val="1"/>
      </rPr>
      <t xml:space="preserve"> sipas Artikujve Ekonomikë</t>
    </r>
  </si>
  <si>
    <r>
      <t xml:space="preserve">Detajimi i Kostos Totale të </t>
    </r>
    <r>
      <rPr>
        <b/>
        <sz val="8"/>
        <color rgb="FFFF0000"/>
        <rFont val="Book Antiqua"/>
        <family val="1"/>
      </rPr>
      <t>Produktit 26</t>
    </r>
    <r>
      <rPr>
        <b/>
        <sz val="8"/>
        <color theme="1"/>
        <rFont val="Book Antiqua"/>
        <family val="1"/>
      </rPr>
      <t xml:space="preserve"> sipas Artikujve Ekonomikë</t>
    </r>
  </si>
  <si>
    <r>
      <t xml:space="preserve">Detajimi i Kostos Totale të </t>
    </r>
    <r>
      <rPr>
        <b/>
        <sz val="8"/>
        <color rgb="FFFF0000"/>
        <rFont val="Book Antiqua"/>
        <family val="1"/>
      </rPr>
      <t>Produktit 27</t>
    </r>
    <r>
      <rPr>
        <b/>
        <sz val="8"/>
        <color theme="1"/>
        <rFont val="Book Antiqua"/>
        <family val="1"/>
      </rPr>
      <t xml:space="preserve"> sipas Artikujve Ekonomikë</t>
    </r>
  </si>
  <si>
    <r>
      <t xml:space="preserve">Detajimi i Kostos Totale të </t>
    </r>
    <r>
      <rPr>
        <b/>
        <sz val="8"/>
        <color rgb="FFFF0000"/>
        <rFont val="Book Antiqua"/>
        <family val="1"/>
      </rPr>
      <t>Produktit 28</t>
    </r>
    <r>
      <rPr>
        <b/>
        <sz val="8"/>
        <color theme="1"/>
        <rFont val="Book Antiqua"/>
        <family val="1"/>
      </rPr>
      <t xml:space="preserve"> sipas Artikujve Ekonomikë</t>
    </r>
  </si>
  <si>
    <r>
      <t xml:space="preserve">Detajimi i Kostos Totale të </t>
    </r>
    <r>
      <rPr>
        <b/>
        <sz val="8"/>
        <color rgb="FFFF0000"/>
        <rFont val="Book Antiqua"/>
        <family val="1"/>
      </rPr>
      <t>Produktit 29</t>
    </r>
    <r>
      <rPr>
        <b/>
        <sz val="8"/>
        <color theme="1"/>
        <rFont val="Book Antiqua"/>
        <family val="1"/>
      </rPr>
      <t xml:space="preserve"> sipas Artikujve Ekonomikë</t>
    </r>
  </si>
  <si>
    <r>
      <t xml:space="preserve">Detajimi i Kostos Totale të </t>
    </r>
    <r>
      <rPr>
        <b/>
        <sz val="8"/>
        <color rgb="FFFF0000"/>
        <rFont val="Book Antiqua"/>
        <family val="1"/>
      </rPr>
      <t>Produktit 30</t>
    </r>
    <r>
      <rPr>
        <b/>
        <sz val="8"/>
        <color theme="1"/>
        <rFont val="Book Antiqua"/>
        <family val="1"/>
      </rPr>
      <t xml:space="preserve"> sipas Artikujve Ekonomikë</t>
    </r>
  </si>
  <si>
    <r>
      <t xml:space="preserve">Detajimi i Kostos Totale të </t>
    </r>
    <r>
      <rPr>
        <b/>
        <sz val="8"/>
        <color rgb="FFFF0000"/>
        <rFont val="Book Antiqua"/>
        <family val="1"/>
      </rPr>
      <t>Produktit 31</t>
    </r>
    <r>
      <rPr>
        <b/>
        <sz val="8"/>
        <color theme="1"/>
        <rFont val="Book Antiqua"/>
        <family val="1"/>
      </rPr>
      <t xml:space="preserve"> sipas Artikujve Ekonomikë</t>
    </r>
  </si>
  <si>
    <r>
      <t xml:space="preserve">Detajimi i Kostos Totale të </t>
    </r>
    <r>
      <rPr>
        <b/>
        <sz val="8"/>
        <color rgb="FFFF0000"/>
        <rFont val="Book Antiqua"/>
        <family val="1"/>
      </rPr>
      <t>Produktit 32</t>
    </r>
    <r>
      <rPr>
        <b/>
        <sz val="8"/>
        <color theme="1"/>
        <rFont val="Book Antiqua"/>
        <family val="1"/>
      </rPr>
      <t xml:space="preserve"> sipas Artikujve Ekonomikë</t>
    </r>
  </si>
  <si>
    <t>numer hetimesh</t>
  </si>
  <si>
    <r>
      <t>Detajimi i Kostos Totale të</t>
    </r>
    <r>
      <rPr>
        <b/>
        <sz val="10"/>
        <color rgb="FFFF0000"/>
        <rFont val="Garamond"/>
        <family val="1"/>
      </rPr>
      <t xml:space="preserve"> Produktit 2 </t>
    </r>
    <r>
      <rPr>
        <b/>
        <sz val="10"/>
        <color theme="1"/>
        <rFont val="Garamond"/>
        <family val="1"/>
      </rPr>
      <t>sipas Artikujve Ekonomikë</t>
    </r>
  </si>
  <si>
    <r>
      <t>Detajimi i Kostos Totale të</t>
    </r>
    <r>
      <rPr>
        <b/>
        <sz val="10"/>
        <color rgb="FFFF0000"/>
        <rFont val="Garamond"/>
        <family val="1"/>
      </rPr>
      <t xml:space="preserve"> Produktit 3 </t>
    </r>
    <r>
      <rPr>
        <b/>
        <sz val="10"/>
        <color theme="1"/>
        <rFont val="Garamond"/>
        <family val="1"/>
      </rPr>
      <t>sipas Artikujve Ekonomikë</t>
    </r>
  </si>
  <si>
    <r>
      <t>Detajimi i Kostos Totale të</t>
    </r>
    <r>
      <rPr>
        <b/>
        <sz val="10"/>
        <color rgb="FFFF0000"/>
        <rFont val="Garamond"/>
        <family val="1"/>
      </rPr>
      <t xml:space="preserve"> Produktit 4 </t>
    </r>
    <r>
      <rPr>
        <b/>
        <sz val="10"/>
        <color theme="1"/>
        <rFont val="Garamond"/>
        <family val="1"/>
      </rPr>
      <t>sipas Artikujve Ekonomikë</t>
    </r>
  </si>
  <si>
    <r>
      <t>Detajimi i Kostos Totale të</t>
    </r>
    <r>
      <rPr>
        <b/>
        <sz val="10"/>
        <color rgb="FFFF0000"/>
        <rFont val="Garamond"/>
        <family val="1"/>
      </rPr>
      <t xml:space="preserve"> Produktit 5 </t>
    </r>
    <r>
      <rPr>
        <b/>
        <sz val="10"/>
        <color theme="1"/>
        <rFont val="Garamond"/>
        <family val="1"/>
      </rPr>
      <t>sipas Artikujve Ekonomikë</t>
    </r>
  </si>
  <si>
    <r>
      <t>Detajimi i Kostos Totale të</t>
    </r>
    <r>
      <rPr>
        <b/>
        <sz val="10"/>
        <color rgb="FFFF0000"/>
        <rFont val="Garamond"/>
        <family val="1"/>
      </rPr>
      <t xml:space="preserve"> Produktit 6 </t>
    </r>
    <r>
      <rPr>
        <b/>
        <sz val="10"/>
        <color theme="1"/>
        <rFont val="Garamond"/>
        <family val="1"/>
      </rPr>
      <t>sipas Artikujve Ekonomikë</t>
    </r>
  </si>
  <si>
    <r>
      <t xml:space="preserve">Detajimi i Kostos Totale të </t>
    </r>
    <r>
      <rPr>
        <b/>
        <sz val="10"/>
        <color rgb="FFFF0000"/>
        <rFont val="Garamond"/>
        <family val="1"/>
      </rPr>
      <t>Produktit 2</t>
    </r>
    <r>
      <rPr>
        <b/>
        <sz val="10"/>
        <color theme="1"/>
        <rFont val="Garamond"/>
        <family val="1"/>
      </rPr>
      <t xml:space="preserve"> sipas Artikujve Ekonomikë</t>
    </r>
  </si>
  <si>
    <r>
      <t xml:space="preserve">Detajimi i Kostos Totale të </t>
    </r>
    <r>
      <rPr>
        <b/>
        <sz val="10"/>
        <color rgb="FFFF0000"/>
        <rFont val="Garamond"/>
        <family val="1"/>
      </rPr>
      <t>Produktit 3</t>
    </r>
    <r>
      <rPr>
        <b/>
        <sz val="10"/>
        <color theme="1"/>
        <rFont val="Garamond"/>
        <family val="1"/>
      </rPr>
      <t xml:space="preserve"> sipas Artikujve Ekonomikë</t>
    </r>
  </si>
  <si>
    <r>
      <t xml:space="preserve">Detajimi i Kostos Totale të </t>
    </r>
    <r>
      <rPr>
        <b/>
        <sz val="10"/>
        <color rgb="FFFF0000"/>
        <rFont val="Garamond"/>
        <family val="1"/>
      </rPr>
      <t>Produktit 4</t>
    </r>
    <r>
      <rPr>
        <b/>
        <sz val="10"/>
        <color theme="1"/>
        <rFont val="Garamond"/>
        <family val="1"/>
      </rPr>
      <t xml:space="preserve"> sipas Artikujve Ekonomikë</t>
    </r>
  </si>
  <si>
    <r>
      <t xml:space="preserve">Detajimi i Kostos Totale të </t>
    </r>
    <r>
      <rPr>
        <b/>
        <sz val="10"/>
        <color rgb="FFFF0000"/>
        <rFont val="Garamond"/>
        <family val="1"/>
      </rPr>
      <t>Produktit 5</t>
    </r>
    <r>
      <rPr>
        <b/>
        <sz val="10"/>
        <color theme="1"/>
        <rFont val="Garamond"/>
        <family val="1"/>
      </rPr>
      <t xml:space="preserve"> sipas Artikujve Ekonomikë</t>
    </r>
  </si>
  <si>
    <r>
      <t xml:space="preserve">Detajimi i Kostos Totale të </t>
    </r>
    <r>
      <rPr>
        <b/>
        <sz val="10"/>
        <color rgb="FFFF0000"/>
        <rFont val="Garamond"/>
        <family val="1"/>
      </rPr>
      <t>Produktit 6</t>
    </r>
    <r>
      <rPr>
        <b/>
        <sz val="10"/>
        <color theme="1"/>
        <rFont val="Garamond"/>
        <family val="1"/>
      </rPr>
      <t xml:space="preserve"> sipas Artikujve Ekonomikë</t>
    </r>
  </si>
  <si>
    <r>
      <t xml:space="preserve">Detajimi i Kostos Totale të </t>
    </r>
    <r>
      <rPr>
        <b/>
        <sz val="10"/>
        <color rgb="FFFF0000"/>
        <rFont val="Garamond"/>
        <family val="1"/>
      </rPr>
      <t>Produktit 7</t>
    </r>
    <r>
      <rPr>
        <b/>
        <sz val="10"/>
        <color theme="1"/>
        <rFont val="Garamond"/>
        <family val="1"/>
      </rPr>
      <t xml:space="preserve"> sipas Artikujve Ekonomikë</t>
    </r>
  </si>
  <si>
    <r>
      <t xml:space="preserve">Detajimi i Kostos Totale të </t>
    </r>
    <r>
      <rPr>
        <b/>
        <sz val="10"/>
        <color rgb="FFFF0000"/>
        <rFont val="Garamond"/>
        <family val="1"/>
      </rPr>
      <t>Produktit 8</t>
    </r>
    <r>
      <rPr>
        <b/>
        <sz val="10"/>
        <color theme="1"/>
        <rFont val="Garamond"/>
        <family val="1"/>
      </rPr>
      <t xml:space="preserve"> sipas Artikujve Ekonomikë</t>
    </r>
  </si>
  <si>
    <r>
      <t xml:space="preserve">Detajimi i Kostos Totale të </t>
    </r>
    <r>
      <rPr>
        <b/>
        <sz val="10"/>
        <color rgb="FFFF0000"/>
        <rFont val="Garamond"/>
        <family val="1"/>
      </rPr>
      <t>Produktit 9</t>
    </r>
    <r>
      <rPr>
        <b/>
        <sz val="10"/>
        <color theme="1"/>
        <rFont val="Garamond"/>
        <family val="1"/>
      </rPr>
      <t xml:space="preserve"> sipas Artikujve Ekonomikë</t>
    </r>
  </si>
  <si>
    <r>
      <t xml:space="preserve">Detajimi i Kostos Totale të </t>
    </r>
    <r>
      <rPr>
        <b/>
        <sz val="10"/>
        <color rgb="FFFF0000"/>
        <rFont val="Garamond"/>
        <family val="1"/>
      </rPr>
      <t>Produktit 10</t>
    </r>
    <r>
      <rPr>
        <b/>
        <sz val="10"/>
        <color theme="1"/>
        <rFont val="Garamond"/>
        <family val="1"/>
      </rPr>
      <t xml:space="preserve"> sipas Artikujve Ekonomikë</t>
    </r>
  </si>
  <si>
    <t xml:space="preserve">Blerje pajisje kompjuterike </t>
  </si>
  <si>
    <t>Numri i sistemeve ne funksionim normal</t>
  </si>
  <si>
    <t>TOTALI I PROGRAMIT</t>
  </si>
  <si>
    <t>Forcimi i kapaciteteve institucionale, garantimi I pavarësisë operacionale të policisë së shtetit dhe Konsolidimi i arsimit, kualifikimit dhe veçanërisht trajnimit të vazhdueshëm e të profilizuar të strukturave të Policisë së Shtetit.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</si>
</sst>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0.000"/>
  </numFmts>
  <fonts count="11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theme="1"/>
      <name val="Garamond"/>
      <family val="1"/>
    </font>
    <font>
      <b/>
      <sz val="12"/>
      <color theme="1"/>
      <name val="Garamond"/>
      <family val="1"/>
    </font>
    <font>
      <b/>
      <sz val="9"/>
      <name val="Garamond"/>
      <family val="1"/>
    </font>
    <font>
      <sz val="12"/>
      <name val="Garamond"/>
      <family val="1"/>
    </font>
    <font>
      <b/>
      <sz val="14"/>
      <color theme="1"/>
      <name val="Garamond"/>
      <family val="1"/>
    </font>
    <font>
      <sz val="12"/>
      <color theme="1"/>
      <name val="Calibri"/>
      <family val="2"/>
      <scheme val="minor"/>
    </font>
    <font>
      <sz val="12"/>
      <color theme="1"/>
      <name val="Garamond"/>
      <family val="1"/>
    </font>
    <font>
      <b/>
      <sz val="11"/>
      <name val="Garamond"/>
      <family val="1"/>
    </font>
    <font>
      <b/>
      <sz val="10"/>
      <color rgb="FFFF0000"/>
      <name val="Garamond"/>
      <family val="1"/>
    </font>
    <font>
      <b/>
      <sz val="8"/>
      <name val="Garamond"/>
      <family val="1"/>
    </font>
    <font>
      <sz val="10"/>
      <name val="Arial"/>
      <family val="2"/>
      <charset val="238"/>
    </font>
    <font>
      <sz val="8"/>
      <name val="Times New Roman"/>
      <family val="1"/>
    </font>
    <font>
      <sz val="8"/>
      <name val="Book Antiqua"/>
      <family val="1"/>
    </font>
    <font>
      <sz val="8"/>
      <color theme="1"/>
      <name val="Book Antiqua"/>
      <family val="1"/>
    </font>
    <font>
      <sz val="8"/>
      <name val="Times New Roman"/>
      <family val="1"/>
      <charset val="238"/>
    </font>
    <font>
      <b/>
      <sz val="8"/>
      <color indexed="10"/>
      <name val="Garamond"/>
      <family val="1"/>
    </font>
    <font>
      <b/>
      <sz val="8"/>
      <color indexed="8"/>
      <name val="Garamond"/>
      <family val="1"/>
    </font>
    <font>
      <sz val="8"/>
      <color indexed="8"/>
      <name val="Garamond"/>
      <family val="1"/>
    </font>
    <font>
      <sz val="11"/>
      <color theme="1"/>
      <name val="Times New Roman"/>
      <family val="1"/>
      <charset val="238"/>
    </font>
    <font>
      <sz val="8"/>
      <color theme="1"/>
      <name val="Times New Roman"/>
      <family val="1"/>
      <charset val="238"/>
    </font>
    <font>
      <b/>
      <sz val="10"/>
      <color theme="1"/>
      <name val="Times New Roman"/>
      <family val="1"/>
      <charset val="238"/>
    </font>
    <font>
      <b/>
      <sz val="11"/>
      <color theme="1"/>
      <name val="Times New Roman"/>
      <family val="1"/>
      <charset val="238"/>
    </font>
    <font>
      <b/>
      <sz val="11"/>
      <color rgb="FFFF0000"/>
      <name val="Times New Roman"/>
      <family val="1"/>
      <charset val="238"/>
    </font>
    <font>
      <b/>
      <sz val="8"/>
      <color theme="1"/>
      <name val="Times New Roman"/>
      <family val="1"/>
      <charset val="238"/>
    </font>
    <font>
      <sz val="10"/>
      <color theme="1"/>
      <name val="Times New Roman"/>
      <family val="1"/>
      <charset val="238"/>
    </font>
    <font>
      <b/>
      <sz val="8"/>
      <color rgb="FFFF0000"/>
      <name val="Times New Roman"/>
      <family val="1"/>
      <charset val="238"/>
    </font>
    <font>
      <i/>
      <sz val="8"/>
      <color theme="1"/>
      <name val="Times New Roman"/>
      <family val="1"/>
      <charset val="238"/>
    </font>
    <font>
      <b/>
      <i/>
      <sz val="8"/>
      <color rgb="FFFF0000"/>
      <name val="Times New Roman"/>
      <family val="1"/>
      <charset val="238"/>
    </font>
    <font>
      <i/>
      <sz val="7"/>
      <color theme="1"/>
      <name val="Times New Roman"/>
      <family val="1"/>
      <charset val="238"/>
    </font>
    <font>
      <sz val="9"/>
      <color theme="1"/>
      <name val="Times New Roman"/>
      <family val="1"/>
      <charset val="238"/>
    </font>
    <font>
      <b/>
      <sz val="11"/>
      <name val="Times New Roman"/>
      <family val="1"/>
      <charset val="238"/>
    </font>
    <font>
      <b/>
      <i/>
      <sz val="8"/>
      <color theme="1"/>
      <name val="Times New Roman"/>
      <family val="1"/>
      <charset val="238"/>
    </font>
    <font>
      <sz val="7"/>
      <color theme="1"/>
      <name val="Times New Roman"/>
      <family val="1"/>
      <charset val="238"/>
    </font>
    <font>
      <sz val="8"/>
      <color theme="1"/>
      <name val="Calibri"/>
      <family val="2"/>
      <scheme val="minor"/>
    </font>
    <font>
      <b/>
      <sz val="10"/>
      <color theme="1"/>
      <name val="Times New Roman"/>
      <family val="1"/>
    </font>
    <font>
      <sz val="11"/>
      <color theme="1"/>
      <name val="Times New Roman"/>
      <family val="1"/>
    </font>
    <font>
      <b/>
      <sz val="11"/>
      <color theme="1"/>
      <name val="Times New Roman"/>
      <family val="1"/>
    </font>
    <font>
      <sz val="8"/>
      <color theme="1"/>
      <name val="Times New Roman"/>
      <family val="1"/>
    </font>
    <font>
      <b/>
      <sz val="8"/>
      <color theme="1"/>
      <name val="Times New Roman"/>
      <family val="1"/>
    </font>
    <font>
      <sz val="7"/>
      <name val="Times New Roman"/>
      <family val="1"/>
    </font>
    <font>
      <sz val="8"/>
      <color theme="1"/>
      <name val="Calibri"/>
      <family val="2"/>
    </font>
    <font>
      <b/>
      <sz val="8"/>
      <color rgb="FFFF0000"/>
      <name val="Times New Roman"/>
      <family val="1"/>
    </font>
    <font>
      <i/>
      <sz val="8"/>
      <color theme="1"/>
      <name val="Times New Roman"/>
      <family val="1"/>
    </font>
    <font>
      <b/>
      <i/>
      <sz val="8"/>
      <color rgb="FFFF0000"/>
      <name val="Times New Roman"/>
      <family val="1"/>
    </font>
    <font>
      <sz val="7"/>
      <color theme="1"/>
      <name val="Times New Roman"/>
      <family val="1"/>
    </font>
    <font>
      <b/>
      <sz val="11"/>
      <name val="Times New Roman"/>
      <family val="1"/>
    </font>
    <font>
      <b/>
      <i/>
      <sz val="8"/>
      <color theme="1"/>
      <name val="Times New Roman"/>
      <family val="1"/>
    </font>
    <font>
      <sz val="10"/>
      <color theme="1"/>
      <name val="Times New Roman"/>
      <family val="1"/>
    </font>
    <font>
      <sz val="11"/>
      <color theme="1"/>
      <name val="Garamond"/>
      <family val="1"/>
    </font>
    <font>
      <b/>
      <sz val="11"/>
      <color theme="1"/>
      <name val="Book Antiqua"/>
      <family val="1"/>
    </font>
    <font>
      <sz val="11"/>
      <color theme="1"/>
      <name val="Book Antiqua"/>
      <family val="1"/>
    </font>
    <font>
      <b/>
      <sz val="12"/>
      <color theme="1"/>
      <name val="Book Antiqua"/>
      <family val="1"/>
    </font>
    <font>
      <sz val="10"/>
      <color theme="1"/>
      <name val="Book Antiqua"/>
      <family val="1"/>
    </font>
    <font>
      <sz val="9"/>
      <color theme="1"/>
      <name val="Book Antiqua"/>
      <family val="1"/>
    </font>
    <font>
      <b/>
      <sz val="9"/>
      <color rgb="FFFF0000"/>
      <name val="Book Antiqua"/>
      <family val="1"/>
    </font>
    <font>
      <b/>
      <sz val="9"/>
      <color theme="1"/>
      <name val="Book Antiqua"/>
      <family val="1"/>
    </font>
    <font>
      <i/>
      <sz val="9"/>
      <color theme="1"/>
      <name val="Book Antiqua"/>
      <family val="1"/>
    </font>
    <font>
      <b/>
      <i/>
      <sz val="9"/>
      <color rgb="FFFF0000"/>
      <name val="Book Antiqua"/>
      <family val="1"/>
    </font>
    <font>
      <b/>
      <sz val="9"/>
      <name val="Book Antiqua"/>
      <family val="1"/>
    </font>
    <font>
      <b/>
      <i/>
      <sz val="9"/>
      <color theme="1"/>
      <name val="Book Antiqua"/>
      <family val="1"/>
    </font>
    <font>
      <b/>
      <sz val="10"/>
      <color theme="1"/>
      <name val="Book Antiqua"/>
      <family val="1"/>
    </font>
    <font>
      <b/>
      <sz val="10"/>
      <color rgb="FFFF0000"/>
      <name val="Book Antiqua"/>
      <family val="1"/>
    </font>
    <font>
      <i/>
      <sz val="10"/>
      <color theme="1"/>
      <name val="Book Antiqua"/>
      <family val="1"/>
    </font>
    <font>
      <b/>
      <sz val="10"/>
      <name val="Book Antiqua"/>
      <family val="1"/>
    </font>
    <font>
      <b/>
      <i/>
      <sz val="10"/>
      <color theme="1"/>
      <name val="Book Antiqua"/>
      <family val="1"/>
    </font>
    <font>
      <sz val="10"/>
      <name val="Book Antiqua"/>
      <family val="1"/>
    </font>
    <font>
      <b/>
      <sz val="8"/>
      <color theme="1"/>
      <name val="Book Antiqua"/>
      <family val="1"/>
    </font>
    <font>
      <b/>
      <sz val="8"/>
      <color rgb="FFFF0000"/>
      <name val="Book Antiqua"/>
      <family val="1"/>
    </font>
    <font>
      <i/>
      <sz val="8"/>
      <color theme="1"/>
      <name val="Book Antiqua"/>
      <family val="1"/>
    </font>
    <font>
      <b/>
      <sz val="11"/>
      <name val="Book Antiqua"/>
      <family val="1"/>
    </font>
    <font>
      <b/>
      <i/>
      <sz val="8"/>
      <color theme="1"/>
      <name val="Book Antiqua"/>
      <family val="1"/>
    </font>
    <font>
      <sz val="10"/>
      <color rgb="FF000000"/>
      <name val="Garamond"/>
      <family val="1"/>
    </font>
    <font>
      <i/>
      <sz val="10"/>
      <color theme="1"/>
      <name val="Garamond"/>
      <family val="1"/>
    </font>
    <font>
      <b/>
      <i/>
      <sz val="10"/>
      <color rgb="FFFF0000"/>
      <name val="Garamond"/>
      <family val="1"/>
    </font>
    <font>
      <b/>
      <sz val="10"/>
      <name val="Garamond"/>
      <family val="1"/>
    </font>
    <font>
      <b/>
      <i/>
      <sz val="10"/>
      <color theme="1"/>
      <name val="Garamond"/>
      <family val="1"/>
    </font>
    <font>
      <b/>
      <i/>
      <sz val="11"/>
      <color theme="1"/>
      <name val="Garamond"/>
      <family val="1"/>
    </font>
    <font>
      <i/>
      <sz val="11"/>
      <color theme="1"/>
      <name val="Garamond"/>
      <family val="1"/>
    </font>
    <font>
      <b/>
      <sz val="11"/>
      <color rgb="FFFF0000"/>
      <name val="Garamond"/>
      <family val="1"/>
    </font>
    <font>
      <b/>
      <i/>
      <sz val="8"/>
      <color rgb="FFFF0000"/>
      <name val="Book Antiqua"/>
      <family val="1"/>
    </font>
    <font>
      <sz val="11"/>
      <color rgb="FF000000"/>
      <name val="Calibri"/>
      <family val="2"/>
    </font>
    <font>
      <sz val="12"/>
      <color theme="1"/>
      <name val="Book Antiqua"/>
      <family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2E74B5"/>
      </left>
      <right style="medium">
        <color rgb="FF2E74B5"/>
      </right>
      <top style="thin">
        <color indexed="64"/>
      </top>
      <bottom style="medium">
        <color rgb="FF2E74B5"/>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medium">
        <color rgb="FF2E74B5"/>
      </right>
      <top style="thin">
        <color indexed="64"/>
      </top>
      <bottom style="medium">
        <color rgb="FF2E74B5"/>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7" fillId="0" borderId="0"/>
    <xf numFmtId="165" fontId="24" fillId="0" borderId="0" applyFill="0" applyBorder="0" applyAlignment="0" applyProtection="0"/>
    <xf numFmtId="0" fontId="24" fillId="0" borderId="0" applyFill="0" applyBorder="0" applyAlignment="0" applyProtection="0"/>
    <xf numFmtId="0" fontId="42" fillId="0" borderId="0"/>
    <xf numFmtId="43" fontId="1" fillId="0" borderId="0" applyFont="0" applyFill="0" applyBorder="0" applyAlignment="0" applyProtection="0"/>
    <xf numFmtId="0" fontId="1" fillId="0" borderId="0"/>
    <xf numFmtId="165" fontId="24" fillId="0" borderId="0" applyFill="0" applyBorder="0" applyAlignment="0" applyProtection="0"/>
    <xf numFmtId="43" fontId="1" fillId="0" borderId="0" applyFont="0" applyFill="0" applyBorder="0" applyAlignment="0" applyProtection="0"/>
    <xf numFmtId="0" fontId="35" fillId="0" borderId="0"/>
    <xf numFmtId="0" fontId="24" fillId="0" borderId="0" applyFill="0" applyBorder="0" applyAlignment="0" applyProtection="0"/>
    <xf numFmtId="0" fontId="24" fillId="0" borderId="0" applyFill="0" applyBorder="0" applyAlignment="0" applyProtection="0"/>
    <xf numFmtId="0" fontId="112" fillId="0" borderId="0"/>
    <xf numFmtId="43" fontId="112" fillId="0" borderId="0" applyFont="0" applyFill="0" applyBorder="0" applyAlignment="0" applyProtection="0"/>
    <xf numFmtId="43" fontId="112" fillId="0" borderId="0" applyFont="0" applyFill="0" applyBorder="0" applyAlignment="0" applyProtection="0"/>
  </cellStyleXfs>
  <cellXfs count="916">
    <xf numFmtId="0" fontId="0" fillId="0" borderId="0" xfId="0"/>
    <xf numFmtId="0" fontId="22" fillId="0" borderId="17" xfId="0" applyFont="1" applyBorder="1" applyAlignment="1">
      <alignment horizontal="left" vertical="center" wrapText="1" indent="1"/>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7" xfId="0" applyFont="1" applyFill="1" applyBorder="1" applyAlignment="1">
      <alignment horizontal="left" vertical="center" wrapText="1"/>
    </xf>
    <xf numFmtId="4" fontId="0" fillId="0" borderId="0" xfId="0" applyNumberFormat="1"/>
    <xf numFmtId="3" fontId="19" fillId="33" borderId="17" xfId="0" applyNumberFormat="1" applyFont="1" applyFill="1" applyBorder="1" applyAlignment="1">
      <alignment horizontal="center" vertical="center" wrapText="1"/>
    </xf>
    <xf numFmtId="164" fontId="19" fillId="33" borderId="16" xfId="0" applyNumberFormat="1" applyFont="1" applyFill="1" applyBorder="1" applyAlignment="1">
      <alignment horizontal="center" vertical="center"/>
    </xf>
    <xf numFmtId="9" fontId="19" fillId="33" borderId="16" xfId="0" applyNumberFormat="1" applyFont="1" applyFill="1" applyBorder="1" applyAlignment="1">
      <alignment horizontal="center" vertical="center"/>
    </xf>
    <xf numFmtId="3" fontId="19" fillId="0" borderId="16" xfId="0" applyNumberFormat="1" applyFont="1" applyBorder="1" applyAlignment="1">
      <alignment horizontal="center" vertical="center"/>
    </xf>
    <xf numFmtId="3" fontId="0" fillId="0" borderId="0" xfId="0" applyNumberFormat="1"/>
    <xf numFmtId="0" fontId="25" fillId="0" borderId="17" xfId="0" applyFont="1" applyBorder="1" applyAlignment="1">
      <alignment horizontal="left" vertical="center" wrapText="1" indent="1"/>
    </xf>
    <xf numFmtId="3" fontId="21" fillId="0" borderId="16" xfId="0" applyNumberFormat="1" applyFont="1" applyBorder="1" applyAlignment="1">
      <alignment horizontal="center" vertical="center"/>
    </xf>
    <xf numFmtId="164" fontId="21" fillId="0" borderId="16" xfId="0" applyNumberFormat="1" applyFont="1" applyBorder="1" applyAlignment="1">
      <alignment horizontal="center" vertical="center"/>
    </xf>
    <xf numFmtId="0" fontId="26" fillId="33" borderId="17" xfId="0" applyFont="1" applyFill="1" applyBorder="1" applyAlignment="1">
      <alignment vertical="center" wrapText="1"/>
    </xf>
    <xf numFmtId="3" fontId="27" fillId="33" borderId="16" xfId="0" applyNumberFormat="1" applyFont="1" applyFill="1" applyBorder="1" applyAlignment="1">
      <alignment horizontal="center" vertical="center"/>
    </xf>
    <xf numFmtId="164" fontId="27" fillId="0" borderId="16" xfId="0" applyNumberFormat="1" applyFont="1" applyBorder="1" applyAlignment="1">
      <alignment horizontal="center" vertical="center"/>
    </xf>
    <xf numFmtId="0" fontId="20" fillId="34" borderId="17" xfId="0" applyFont="1" applyFill="1" applyBorder="1" applyAlignment="1">
      <alignment vertical="center" wrapText="1"/>
    </xf>
    <xf numFmtId="3" fontId="23"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0" fontId="19" fillId="34" borderId="17" xfId="0" applyFont="1" applyFill="1" applyBorder="1" applyAlignment="1">
      <alignment vertical="center" wrapText="1"/>
    </xf>
    <xf numFmtId="0" fontId="28" fillId="34" borderId="20" xfId="0" applyFont="1" applyFill="1" applyBorder="1" applyAlignment="1">
      <alignment vertical="center" wrapText="1"/>
    </xf>
    <xf numFmtId="0" fontId="28" fillId="33" borderId="20" xfId="0" applyFont="1" applyFill="1" applyBorder="1" applyAlignment="1">
      <alignment horizontal="left" vertical="center" wrapText="1"/>
    </xf>
    <xf numFmtId="0" fontId="20" fillId="0" borderId="17" xfId="0" applyFont="1" applyBorder="1" applyAlignment="1">
      <alignment horizontal="left" vertical="center" wrapText="1" inden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9" fillId="34" borderId="17" xfId="0" applyFont="1" applyFill="1" applyBorder="1" applyAlignment="1">
      <alignment horizontal="left" vertical="center" wrapText="1"/>
    </xf>
    <xf numFmtId="0" fontId="30" fillId="0" borderId="21" xfId="0" applyFont="1" applyBorder="1" applyAlignment="1">
      <alignment horizontal="left" vertical="center" wrapText="1" indent="1"/>
    </xf>
    <xf numFmtId="0" fontId="20" fillId="0" borderId="21" xfId="0" applyFont="1" applyBorder="1" applyAlignment="1">
      <alignment horizontal="left" vertical="center" wrapText="1" indent="1"/>
    </xf>
    <xf numFmtId="3" fontId="23" fillId="0" borderId="16" xfId="0" applyNumberFormat="1" applyFont="1" applyBorder="1" applyAlignment="1">
      <alignment horizontal="center" vertical="center"/>
    </xf>
    <xf numFmtId="3" fontId="27" fillId="0" borderId="16" xfId="0" applyNumberFormat="1" applyFont="1" applyBorder="1" applyAlignment="1">
      <alignment horizontal="center" vertical="center"/>
    </xf>
    <xf numFmtId="0" fontId="31" fillId="35" borderId="17" xfId="0" applyFont="1" applyFill="1" applyBorder="1" applyAlignment="1">
      <alignment vertical="center" wrapText="1"/>
    </xf>
    <xf numFmtId="3" fontId="23" fillId="35" borderId="16" xfId="0" applyNumberFormat="1" applyFont="1" applyFill="1" applyBorder="1" applyAlignment="1">
      <alignment horizontal="center" vertical="center"/>
    </xf>
    <xf numFmtId="3" fontId="23" fillId="36" borderId="16" xfId="0" applyNumberFormat="1" applyFont="1" applyFill="1" applyBorder="1" applyAlignment="1">
      <alignment horizontal="center" vertical="center"/>
    </xf>
    <xf numFmtId="0" fontId="32" fillId="35" borderId="0" xfId="0" applyFont="1" applyFill="1"/>
    <xf numFmtId="0" fontId="20"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20" fillId="0" borderId="0" xfId="0" applyFont="1"/>
    <xf numFmtId="0" fontId="34" fillId="0" borderId="0" xfId="0" applyFont="1" applyBorder="1" applyAlignment="1">
      <alignment horizontal="center" vertical="center" wrapText="1"/>
    </xf>
    <xf numFmtId="0" fontId="34" fillId="0" borderId="0" xfId="0" applyFont="1" applyBorder="1"/>
    <xf numFmtId="0" fontId="33"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33" fillId="35" borderId="20" xfId="0" applyFont="1" applyFill="1" applyBorder="1" applyAlignment="1">
      <alignment horizontal="center" vertical="center" wrapText="1"/>
    </xf>
    <xf numFmtId="0" fontId="0" fillId="33" borderId="0" xfId="0" applyFill="1"/>
    <xf numFmtId="0" fontId="19" fillId="34" borderId="20" xfId="0" applyFont="1" applyFill="1" applyBorder="1" applyAlignment="1">
      <alignment horizontal="left" vertical="center" wrapText="1"/>
    </xf>
    <xf numFmtId="0" fontId="20" fillId="34" borderId="20" xfId="0" applyFont="1" applyFill="1" applyBorder="1" applyAlignment="1">
      <alignment vertical="center" wrapText="1"/>
    </xf>
    <xf numFmtId="49" fontId="18" fillId="33" borderId="20" xfId="0" applyNumberFormat="1" applyFont="1" applyFill="1" applyBorder="1" applyAlignment="1">
      <alignment horizontal="center" vertical="center" wrapText="1"/>
    </xf>
    <xf numFmtId="0" fontId="33" fillId="33" borderId="20"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7" xfId="0" applyFont="1" applyFill="1" applyBorder="1" applyAlignment="1">
      <alignment vertical="center" wrapText="1"/>
    </xf>
    <xf numFmtId="0" fontId="21" fillId="33" borderId="17" xfId="0" applyFont="1" applyFill="1" applyBorder="1" applyAlignment="1">
      <alignment horizontal="center" vertical="center" wrapText="1"/>
    </xf>
    <xf numFmtId="9" fontId="19" fillId="33" borderId="16" xfId="0" applyNumberFormat="1" applyFont="1" applyFill="1" applyBorder="1" applyAlignment="1">
      <alignment horizontal="center" vertical="center" wrapText="1"/>
    </xf>
    <xf numFmtId="165" fontId="19" fillId="33" borderId="17" xfId="0" applyNumberFormat="1" applyFont="1" applyFill="1" applyBorder="1" applyAlignment="1">
      <alignment horizontal="center" vertical="center" wrapText="1"/>
    </xf>
    <xf numFmtId="4" fontId="19" fillId="33" borderId="17" xfId="0" applyNumberFormat="1" applyFont="1" applyFill="1" applyBorder="1" applyAlignment="1">
      <alignment horizontal="center" vertical="center" wrapText="1"/>
    </xf>
    <xf numFmtId="0" fontId="50" fillId="0" borderId="0" xfId="0" applyFont="1"/>
    <xf numFmtId="0" fontId="51" fillId="0" borderId="0" xfId="0" applyFont="1"/>
    <xf numFmtId="0" fontId="52" fillId="0" borderId="0" xfId="0" applyFont="1" applyAlignment="1"/>
    <xf numFmtId="0" fontId="53" fillId="0" borderId="0" xfId="0" applyFont="1" applyAlignment="1">
      <alignment horizontal="center"/>
    </xf>
    <xf numFmtId="0" fontId="55" fillId="33" borderId="20" xfId="0" applyFont="1" applyFill="1" applyBorder="1" applyAlignment="1">
      <alignment horizontal="left" vertical="center" wrapText="1"/>
    </xf>
    <xf numFmtId="0" fontId="55" fillId="34" borderId="20" xfId="0" applyFont="1" applyFill="1" applyBorder="1" applyAlignment="1">
      <alignment vertical="center" wrapText="1"/>
    </xf>
    <xf numFmtId="0" fontId="51" fillId="33" borderId="18" xfId="0" applyFont="1" applyFill="1" applyBorder="1" applyAlignment="1">
      <alignment horizontal="center" vertical="center" wrapText="1"/>
    </xf>
    <xf numFmtId="0" fontId="51" fillId="33" borderId="16" xfId="0" applyFont="1" applyFill="1" applyBorder="1" applyAlignment="1">
      <alignment horizontal="center" vertical="center" wrapText="1"/>
    </xf>
    <xf numFmtId="9" fontId="51" fillId="33" borderId="16" xfId="0" applyNumberFormat="1" applyFont="1" applyFill="1" applyBorder="1" applyAlignment="1">
      <alignment horizontal="center" vertical="center"/>
    </xf>
    <xf numFmtId="0" fontId="51" fillId="33" borderId="17" xfId="0" applyFont="1" applyFill="1" applyBorder="1" applyAlignment="1">
      <alignment horizontal="left" vertical="center" wrapText="1"/>
    </xf>
    <xf numFmtId="0" fontId="55" fillId="34" borderId="17" xfId="0" applyFont="1" applyFill="1" applyBorder="1" applyAlignment="1">
      <alignment vertical="center" wrapText="1"/>
    </xf>
    <xf numFmtId="0" fontId="57" fillId="34" borderId="17" xfId="0" applyFont="1" applyFill="1" applyBorder="1" applyAlignment="1">
      <alignment horizontal="left" vertical="center" wrapText="1"/>
    </xf>
    <xf numFmtId="0" fontId="55" fillId="33" borderId="18" xfId="0" applyFont="1" applyFill="1" applyBorder="1" applyAlignment="1">
      <alignment horizontal="center" vertical="center" wrapText="1"/>
    </xf>
    <xf numFmtId="0" fontId="55" fillId="33" borderId="16" xfId="0" applyFont="1" applyFill="1" applyBorder="1" applyAlignment="1">
      <alignment horizontal="center" vertical="center" wrapText="1"/>
    </xf>
    <xf numFmtId="3" fontId="51" fillId="33" borderId="17" xfId="0" applyNumberFormat="1" applyFont="1" applyFill="1" applyBorder="1" applyAlignment="1">
      <alignment horizontal="center" vertical="center" wrapText="1"/>
    </xf>
    <xf numFmtId="0" fontId="51" fillId="33" borderId="17" xfId="0" applyFont="1" applyFill="1" applyBorder="1" applyAlignment="1">
      <alignment horizontal="center" vertical="center" wrapText="1"/>
    </xf>
    <xf numFmtId="164" fontId="51" fillId="33" borderId="16" xfId="0" applyNumberFormat="1" applyFont="1" applyFill="1" applyBorder="1" applyAlignment="1">
      <alignment horizontal="center" vertical="center"/>
    </xf>
    <xf numFmtId="0" fontId="51" fillId="0" borderId="17" xfId="0" applyFont="1" applyBorder="1" applyAlignment="1">
      <alignment horizontal="left" vertical="center" wrapText="1" indent="1"/>
    </xf>
    <xf numFmtId="3" fontId="51" fillId="0" borderId="16" xfId="0" applyNumberFormat="1" applyFont="1" applyBorder="1" applyAlignment="1">
      <alignment horizontal="center" vertical="center"/>
    </xf>
    <xf numFmtId="0" fontId="58" fillId="0" borderId="17" xfId="0" applyFont="1" applyBorder="1" applyAlignment="1">
      <alignment horizontal="left" vertical="center" wrapText="1" indent="1"/>
    </xf>
    <xf numFmtId="3" fontId="58" fillId="0" borderId="16" xfId="0" applyNumberFormat="1" applyFont="1" applyBorder="1" applyAlignment="1">
      <alignment horizontal="center" vertical="center"/>
    </xf>
    <xf numFmtId="9" fontId="58" fillId="0" borderId="16" xfId="43" applyFont="1" applyBorder="1" applyAlignment="1">
      <alignment horizontal="center" vertical="center"/>
    </xf>
    <xf numFmtId="164" fontId="58" fillId="0" borderId="16" xfId="0" applyNumberFormat="1" applyFont="1" applyBorder="1" applyAlignment="1">
      <alignment horizontal="center" vertical="center"/>
    </xf>
    <xf numFmtId="0" fontId="59" fillId="0" borderId="21" xfId="0" applyFont="1" applyBorder="1" applyAlignment="1">
      <alignment horizontal="left" vertical="center" wrapText="1" indent="1"/>
    </xf>
    <xf numFmtId="0" fontId="57" fillId="35" borderId="17" xfId="0" applyFont="1" applyFill="1" applyBorder="1" applyAlignment="1">
      <alignment vertical="center" wrapText="1"/>
    </xf>
    <xf numFmtId="3" fontId="55" fillId="35" borderId="16" xfId="0" applyNumberFormat="1" applyFont="1" applyFill="1" applyBorder="1" applyAlignment="1">
      <alignment horizontal="center" vertical="center"/>
    </xf>
    <xf numFmtId="0" fontId="57" fillId="34" borderId="17" xfId="0" applyFont="1" applyFill="1" applyBorder="1" applyAlignment="1">
      <alignment vertical="center" wrapText="1"/>
    </xf>
    <xf numFmtId="0" fontId="57" fillId="0" borderId="21" xfId="0" applyFont="1" applyBorder="1" applyAlignment="1">
      <alignment horizontal="left" vertical="center" wrapText="1" indent="1"/>
    </xf>
    <xf numFmtId="0" fontId="60" fillId="0" borderId="17" xfId="0" applyFont="1" applyBorder="1" applyAlignment="1">
      <alignment horizontal="left" vertical="center" wrapText="1" indent="1"/>
    </xf>
    <xf numFmtId="0" fontId="51" fillId="34" borderId="17" xfId="0" applyFont="1" applyFill="1" applyBorder="1" applyAlignment="1">
      <alignment horizontal="left" vertical="center" wrapText="1"/>
    </xf>
    <xf numFmtId="0" fontId="51" fillId="33" borderId="19" xfId="0" applyFont="1" applyFill="1" applyBorder="1" applyAlignment="1">
      <alignment horizontal="center" vertical="center" wrapText="1"/>
    </xf>
    <xf numFmtId="0" fontId="55" fillId="34" borderId="10" xfId="0" applyFont="1" applyFill="1" applyBorder="1" applyAlignment="1">
      <alignment horizontal="center" vertical="center" wrapText="1"/>
    </xf>
    <xf numFmtId="0" fontId="55" fillId="34" borderId="11" xfId="0" applyFont="1" applyFill="1" applyBorder="1" applyAlignment="1">
      <alignment horizontal="center" vertical="center" wrapText="1"/>
    </xf>
    <xf numFmtId="0" fontId="55" fillId="34" borderId="14" xfId="0" applyFont="1" applyFill="1" applyBorder="1" applyAlignment="1">
      <alignment horizontal="center" vertical="center" wrapText="1"/>
    </xf>
    <xf numFmtId="3" fontId="51" fillId="33" borderId="16" xfId="0" applyNumberFormat="1" applyFont="1" applyFill="1" applyBorder="1" applyAlignment="1">
      <alignment horizontal="center" vertical="center"/>
    </xf>
    <xf numFmtId="0" fontId="55" fillId="0" borderId="21" xfId="0" applyFont="1" applyBorder="1" applyAlignment="1">
      <alignment horizontal="left" vertical="center" wrapText="1" indent="1"/>
    </xf>
    <xf numFmtId="3" fontId="55" fillId="0" borderId="16" xfId="0" applyNumberFormat="1" applyFont="1" applyBorder="1" applyAlignment="1">
      <alignment horizontal="center" vertical="center"/>
    </xf>
    <xf numFmtId="3" fontId="63" fillId="0" borderId="16" xfId="0" applyNumberFormat="1" applyFont="1" applyBorder="1" applyAlignment="1">
      <alignment horizontal="center" vertical="center"/>
    </xf>
    <xf numFmtId="3" fontId="51" fillId="0" borderId="17" xfId="0" applyNumberFormat="1" applyFont="1" applyFill="1" applyBorder="1" applyAlignment="1">
      <alignment horizontal="center" vertical="center" wrapText="1"/>
    </xf>
    <xf numFmtId="0" fontId="57" fillId="36" borderId="17" xfId="0" applyFont="1" applyFill="1" applyBorder="1" applyAlignment="1">
      <alignment vertical="center" wrapText="1"/>
    </xf>
    <xf numFmtId="3" fontId="55" fillId="36" borderId="16" xfId="0" applyNumberFormat="1" applyFont="1" applyFill="1" applyBorder="1" applyAlignment="1">
      <alignment horizontal="center" vertical="center"/>
    </xf>
    <xf numFmtId="3" fontId="55" fillId="34" borderId="16" xfId="0" applyNumberFormat="1" applyFont="1" applyFill="1" applyBorder="1" applyAlignment="1">
      <alignment horizontal="center" vertical="center"/>
    </xf>
    <xf numFmtId="0" fontId="63" fillId="33" borderId="17" xfId="0" applyFont="1" applyFill="1" applyBorder="1" applyAlignment="1">
      <alignment vertical="center" wrapText="1"/>
    </xf>
    <xf numFmtId="3" fontId="63" fillId="33" borderId="16" xfId="0" applyNumberFormat="1" applyFont="1" applyFill="1" applyBorder="1" applyAlignment="1">
      <alignment horizontal="center" vertical="center"/>
    </xf>
    <xf numFmtId="164" fontId="63" fillId="0" borderId="16" xfId="0" applyNumberFormat="1" applyFont="1" applyBorder="1" applyAlignment="1">
      <alignment horizontal="center" vertical="center"/>
    </xf>
    <xf numFmtId="0" fontId="55" fillId="0" borderId="17" xfId="0" applyFont="1" applyBorder="1" applyAlignment="1">
      <alignment horizontal="left" vertical="center" wrapText="1" indent="1"/>
    </xf>
    <xf numFmtId="0" fontId="55" fillId="0" borderId="0" xfId="0" applyFont="1" applyBorder="1" applyAlignment="1">
      <alignment horizontal="left" vertical="center" wrapText="1" indent="1"/>
    </xf>
    <xf numFmtId="3" fontId="51" fillId="0" borderId="0" xfId="0" applyNumberFormat="1" applyFont="1" applyBorder="1" applyAlignment="1">
      <alignment horizontal="center" vertical="center"/>
    </xf>
    <xf numFmtId="0" fontId="41" fillId="0" borderId="0" xfId="0" applyFont="1" applyBorder="1"/>
    <xf numFmtId="0" fontId="65" fillId="0" borderId="0" xfId="0" applyFont="1"/>
    <xf numFmtId="0" fontId="67" fillId="0" borderId="0" xfId="0" applyFont="1"/>
    <xf numFmtId="0" fontId="69" fillId="0" borderId="0" xfId="0" applyFont="1"/>
    <xf numFmtId="0" fontId="70" fillId="33" borderId="20" xfId="0" applyFont="1" applyFill="1" applyBorder="1" applyAlignment="1">
      <alignment horizontal="left" vertical="center" wrapText="1"/>
    </xf>
    <xf numFmtId="0" fontId="70" fillId="34" borderId="20" xfId="0" applyFont="1" applyFill="1" applyBorder="1" applyAlignment="1">
      <alignment vertical="center" wrapText="1"/>
    </xf>
    <xf numFmtId="0" fontId="76" fillId="0" borderId="25" xfId="0" applyFont="1" applyBorder="1" applyAlignment="1">
      <alignment horizontal="left" vertical="center" wrapText="1"/>
    </xf>
    <xf numFmtId="9" fontId="69" fillId="0" borderId="16" xfId="0" applyNumberFormat="1" applyFont="1" applyFill="1" applyBorder="1" applyAlignment="1">
      <alignment horizontal="center" vertical="center"/>
    </xf>
    <xf numFmtId="0" fontId="70" fillId="34" borderId="17" xfId="0" applyFont="1" applyFill="1" applyBorder="1" applyAlignment="1">
      <alignment vertical="center" wrapText="1"/>
    </xf>
    <xf numFmtId="4" fontId="67" fillId="0" borderId="0" xfId="0" applyNumberFormat="1" applyFont="1"/>
    <xf numFmtId="0" fontId="69" fillId="0" borderId="25" xfId="0" applyFont="1" applyBorder="1" applyAlignment="1">
      <alignment horizontal="left" vertical="center" wrapText="1"/>
    </xf>
    <xf numFmtId="9" fontId="69" fillId="33" borderId="25" xfId="0" applyNumberFormat="1" applyFont="1" applyFill="1" applyBorder="1" applyAlignment="1">
      <alignment horizontal="center" vertical="center"/>
    </xf>
    <xf numFmtId="0" fontId="73" fillId="34" borderId="17" xfId="0" applyFont="1" applyFill="1" applyBorder="1" applyAlignment="1">
      <alignment horizontal="left" vertical="center" wrapText="1"/>
    </xf>
    <xf numFmtId="0" fontId="69" fillId="33" borderId="17" xfId="0" applyFont="1" applyFill="1" applyBorder="1" applyAlignment="1">
      <alignment horizontal="left" vertical="center" wrapText="1"/>
    </xf>
    <xf numFmtId="0" fontId="70" fillId="33" borderId="18" xfId="0" applyFont="1" applyFill="1" applyBorder="1" applyAlignment="1">
      <alignment horizontal="center" vertical="center" wrapText="1"/>
    </xf>
    <xf numFmtId="0" fontId="70" fillId="33" borderId="16" xfId="0" applyFont="1" applyFill="1" applyBorder="1" applyAlignment="1">
      <alignment horizontal="center" vertical="center" wrapText="1"/>
    </xf>
    <xf numFmtId="3" fontId="69" fillId="33" borderId="17" xfId="0" applyNumberFormat="1" applyFont="1" applyFill="1" applyBorder="1" applyAlignment="1">
      <alignment horizontal="center" vertical="center" wrapText="1"/>
    </xf>
    <xf numFmtId="0" fontId="69" fillId="33" borderId="17" xfId="0" applyFont="1" applyFill="1" applyBorder="1" applyAlignment="1">
      <alignment horizontal="center" vertical="center" wrapText="1"/>
    </xf>
    <xf numFmtId="164" fontId="69" fillId="33" borderId="16" xfId="0" applyNumberFormat="1" applyFont="1" applyFill="1" applyBorder="1" applyAlignment="1">
      <alignment horizontal="center" vertical="center"/>
    </xf>
    <xf numFmtId="3" fontId="67" fillId="0" borderId="0" xfId="0" applyNumberFormat="1" applyFont="1"/>
    <xf numFmtId="0" fontId="69" fillId="0" borderId="17" xfId="0" applyFont="1" applyBorder="1" applyAlignment="1">
      <alignment horizontal="left" vertical="center" wrapText="1" indent="1"/>
    </xf>
    <xf numFmtId="3" fontId="69" fillId="0" borderId="16" xfId="0" applyNumberFormat="1" applyFont="1" applyBorder="1" applyAlignment="1">
      <alignment horizontal="center" vertical="center"/>
    </xf>
    <xf numFmtId="3" fontId="74" fillId="0" borderId="16" xfId="0" applyNumberFormat="1" applyFont="1" applyBorder="1" applyAlignment="1">
      <alignment horizontal="center" vertical="center"/>
    </xf>
    <xf numFmtId="0" fontId="75" fillId="0" borderId="21" xfId="0" applyFont="1" applyBorder="1" applyAlignment="1">
      <alignment horizontal="left" vertical="center" wrapText="1" indent="1"/>
    </xf>
    <xf numFmtId="0" fontId="73" fillId="35" borderId="17" xfId="0" applyFont="1" applyFill="1" applyBorder="1" applyAlignment="1">
      <alignment vertical="center" wrapText="1"/>
    </xf>
    <xf numFmtId="3" fontId="70" fillId="35" borderId="16" xfId="0" applyNumberFormat="1" applyFont="1" applyFill="1" applyBorder="1" applyAlignment="1">
      <alignment horizontal="center" vertical="center"/>
    </xf>
    <xf numFmtId="0" fontId="73" fillId="34" borderId="17" xfId="0" applyFont="1" applyFill="1" applyBorder="1" applyAlignment="1">
      <alignment vertical="center" wrapText="1"/>
    </xf>
    <xf numFmtId="0" fontId="73" fillId="0" borderId="21" xfId="0" applyFont="1" applyBorder="1" applyAlignment="1">
      <alignment horizontal="left" vertical="center" wrapText="1" indent="1"/>
    </xf>
    <xf numFmtId="0" fontId="70" fillId="34" borderId="17" xfId="0" applyFont="1" applyFill="1" applyBorder="1" applyAlignment="1">
      <alignment horizontal="center" vertical="center" wrapText="1"/>
    </xf>
    <xf numFmtId="0" fontId="69" fillId="34" borderId="17" xfId="0" applyFont="1" applyFill="1" applyBorder="1" applyAlignment="1">
      <alignment horizontal="left" vertical="center" wrapText="1"/>
    </xf>
    <xf numFmtId="0" fontId="69" fillId="34" borderId="17" xfId="0" applyFont="1" applyFill="1" applyBorder="1" applyAlignment="1">
      <alignment horizontal="center" vertical="center" wrapText="1"/>
    </xf>
    <xf numFmtId="3" fontId="69" fillId="0" borderId="17" xfId="0" applyNumberFormat="1" applyFont="1" applyFill="1" applyBorder="1" applyAlignment="1">
      <alignment horizontal="center" vertical="center" wrapText="1"/>
    </xf>
    <xf numFmtId="0" fontId="76" fillId="0" borderId="17" xfId="0" applyFont="1" applyFill="1" applyBorder="1" applyAlignment="1">
      <alignment vertical="center" wrapText="1"/>
    </xf>
    <xf numFmtId="3" fontId="69" fillId="33" borderId="16" xfId="0" applyNumberFormat="1" applyFont="1" applyFill="1" applyBorder="1" applyAlignment="1">
      <alignment horizontal="center" vertical="center"/>
    </xf>
    <xf numFmtId="0" fontId="70" fillId="0" borderId="21" xfId="0" applyFont="1" applyBorder="1" applyAlignment="1">
      <alignment horizontal="left" vertical="center" wrapText="1" indent="1"/>
    </xf>
    <xf numFmtId="3" fontId="70" fillId="0" borderId="16" xfId="0" applyNumberFormat="1" applyFont="1" applyBorder="1" applyAlignment="1">
      <alignment horizontal="center" vertical="center"/>
    </xf>
    <xf numFmtId="3" fontId="78" fillId="0" borderId="16" xfId="0" applyNumberFormat="1" applyFont="1" applyBorder="1" applyAlignment="1">
      <alignment horizontal="center" vertical="center"/>
    </xf>
    <xf numFmtId="0" fontId="73" fillId="36" borderId="17" xfId="0" applyFont="1" applyFill="1" applyBorder="1" applyAlignment="1">
      <alignment vertical="center" wrapText="1"/>
    </xf>
    <xf numFmtId="3" fontId="70" fillId="36" borderId="16" xfId="0" applyNumberFormat="1" applyFont="1" applyFill="1" applyBorder="1" applyAlignment="1">
      <alignment horizontal="center" vertical="center"/>
    </xf>
    <xf numFmtId="3" fontId="70" fillId="34" borderId="16" xfId="0" applyNumberFormat="1" applyFont="1" applyFill="1" applyBorder="1" applyAlignment="1">
      <alignment horizontal="center" vertical="center"/>
    </xf>
    <xf numFmtId="0" fontId="78" fillId="33" borderId="17" xfId="0" applyFont="1" applyFill="1" applyBorder="1" applyAlignment="1">
      <alignment vertical="center" wrapText="1"/>
    </xf>
    <xf numFmtId="3" fontId="78" fillId="33" borderId="16" xfId="0" applyNumberFormat="1" applyFont="1" applyFill="1" applyBorder="1" applyAlignment="1">
      <alignment horizontal="center" vertical="center"/>
    </xf>
    <xf numFmtId="164" fontId="78" fillId="0" borderId="16" xfId="0" applyNumberFormat="1" applyFont="1" applyBorder="1" applyAlignment="1">
      <alignment horizontal="center" vertical="center"/>
    </xf>
    <xf numFmtId="0" fontId="74" fillId="0" borderId="17" xfId="0" applyFont="1" applyBorder="1" applyAlignment="1">
      <alignment horizontal="left" vertical="center" wrapText="1" indent="1"/>
    </xf>
    <xf numFmtId="164" fontId="74" fillId="0" borderId="16" xfId="0" applyNumberFormat="1" applyFont="1" applyBorder="1" applyAlignment="1">
      <alignment horizontal="center" vertical="center"/>
    </xf>
    <xf numFmtId="0" fontId="70" fillId="0" borderId="17" xfId="0" applyFont="1" applyBorder="1" applyAlignment="1">
      <alignment horizontal="left" vertical="center" wrapText="1" indent="1"/>
    </xf>
    <xf numFmtId="3" fontId="69" fillId="0" borderId="25" xfId="0" applyNumberFormat="1" applyFont="1" applyBorder="1" applyAlignment="1">
      <alignment horizontal="center" vertical="center"/>
    </xf>
    <xf numFmtId="0" fontId="70" fillId="0" borderId="0" xfId="0" applyFont="1" applyBorder="1" applyAlignment="1">
      <alignment horizontal="left" vertical="center" wrapText="1" indent="1"/>
    </xf>
    <xf numFmtId="3" fontId="69" fillId="0" borderId="0" xfId="0" applyNumberFormat="1" applyFont="1" applyBorder="1" applyAlignment="1">
      <alignment horizontal="center" vertical="center"/>
    </xf>
    <xf numFmtId="0" fontId="82" fillId="0" borderId="0" xfId="0" applyFont="1"/>
    <xf numFmtId="0" fontId="83" fillId="35" borderId="20" xfId="0" applyFont="1" applyFill="1" applyBorder="1" applyAlignment="1">
      <alignment horizontal="left" vertical="center" wrapText="1"/>
    </xf>
    <xf numFmtId="0" fontId="83" fillId="33" borderId="20" xfId="0" applyFont="1" applyFill="1" applyBorder="1" applyAlignment="1">
      <alignment horizontal="left" vertical="center" wrapText="1"/>
    </xf>
    <xf numFmtId="0" fontId="83" fillId="35" borderId="20" xfId="0" applyFont="1" applyFill="1" applyBorder="1" applyAlignment="1">
      <alignment horizontal="center" vertical="center" wrapText="1"/>
    </xf>
    <xf numFmtId="3" fontId="22" fillId="0" borderId="17" xfId="0" applyNumberFormat="1" applyFont="1" applyFill="1" applyBorder="1" applyAlignment="1">
      <alignment horizontal="center" vertical="center" wrapText="1"/>
    </xf>
    <xf numFmtId="3" fontId="22" fillId="0" borderId="16" xfId="0" applyNumberFormat="1" applyFont="1" applyBorder="1" applyAlignment="1">
      <alignment horizontal="center" vertical="center"/>
    </xf>
    <xf numFmtId="0" fontId="85" fillId="0" borderId="25" xfId="0" applyFont="1" applyFill="1" applyBorder="1" applyAlignment="1">
      <alignment horizontal="left" wrapText="1"/>
    </xf>
    <xf numFmtId="0" fontId="87" fillId="33" borderId="20" xfId="0" applyFont="1" applyFill="1" applyBorder="1" applyAlignment="1">
      <alignment horizontal="left" vertical="center" wrapText="1"/>
    </xf>
    <xf numFmtId="0" fontId="87" fillId="34" borderId="20" xfId="0" applyFont="1" applyFill="1" applyBorder="1" applyAlignment="1">
      <alignment vertical="center" wrapText="1"/>
    </xf>
    <xf numFmtId="0" fontId="85" fillId="33" borderId="18" xfId="0" applyFont="1" applyFill="1" applyBorder="1" applyAlignment="1">
      <alignment horizontal="center" vertical="center" wrapText="1"/>
    </xf>
    <xf numFmtId="0" fontId="85" fillId="33" borderId="16" xfId="0" applyFont="1" applyFill="1" applyBorder="1" applyAlignment="1">
      <alignment horizontal="center" vertical="center" wrapText="1"/>
    </xf>
    <xf numFmtId="0" fontId="85" fillId="33" borderId="17" xfId="0" applyFont="1" applyFill="1" applyBorder="1" applyAlignment="1">
      <alignment vertical="center" wrapText="1"/>
    </xf>
    <xf numFmtId="0" fontId="85" fillId="33" borderId="25" xfId="0" applyFont="1" applyFill="1" applyBorder="1" applyAlignment="1">
      <alignment horizontal="center" vertical="center" wrapText="1"/>
    </xf>
    <xf numFmtId="0" fontId="85" fillId="33" borderId="17" xfId="0" applyFont="1" applyFill="1" applyBorder="1" applyAlignment="1">
      <alignment horizontal="left" vertical="center" wrapText="1"/>
    </xf>
    <xf numFmtId="0" fontId="87" fillId="34" borderId="17" xfId="0" applyFont="1" applyFill="1" applyBorder="1" applyAlignment="1">
      <alignment vertical="center" wrapText="1"/>
    </xf>
    <xf numFmtId="0" fontId="86" fillId="34" borderId="17" xfId="0" applyFont="1" applyFill="1" applyBorder="1" applyAlignment="1">
      <alignment horizontal="left" vertical="center" wrapText="1"/>
    </xf>
    <xf numFmtId="0" fontId="87" fillId="33" borderId="18" xfId="0" applyFont="1" applyFill="1" applyBorder="1" applyAlignment="1">
      <alignment horizontal="center" vertical="center" wrapText="1"/>
    </xf>
    <xf numFmtId="0" fontId="87" fillId="33" borderId="16" xfId="0" applyFont="1" applyFill="1" applyBorder="1" applyAlignment="1">
      <alignment horizontal="center" vertical="center" wrapText="1"/>
    </xf>
    <xf numFmtId="3" fontId="85" fillId="33" borderId="17" xfId="0" applyNumberFormat="1" applyFont="1" applyFill="1" applyBorder="1" applyAlignment="1">
      <alignment horizontal="center" vertical="center" wrapText="1"/>
    </xf>
    <xf numFmtId="0" fontId="85" fillId="33" borderId="17" xfId="0" applyFont="1" applyFill="1" applyBorder="1" applyAlignment="1">
      <alignment horizontal="center" vertical="center" wrapText="1"/>
    </xf>
    <xf numFmtId="164" fontId="85" fillId="33" borderId="16" xfId="0" applyNumberFormat="1" applyFont="1" applyFill="1" applyBorder="1" applyAlignment="1">
      <alignment horizontal="center" vertical="center"/>
    </xf>
    <xf numFmtId="0" fontId="85" fillId="0" borderId="17" xfId="0" applyFont="1" applyBorder="1" applyAlignment="1">
      <alignment horizontal="left" vertical="center" wrapText="1" indent="1"/>
    </xf>
    <xf numFmtId="3" fontId="85" fillId="0" borderId="16" xfId="0" applyNumberFormat="1" applyFont="1" applyBorder="1" applyAlignment="1">
      <alignment horizontal="center" vertical="center"/>
    </xf>
    <xf numFmtId="0" fontId="88" fillId="0" borderId="17" xfId="0" applyFont="1" applyBorder="1" applyAlignment="1">
      <alignment horizontal="left" vertical="center" wrapText="1" indent="1"/>
    </xf>
    <xf numFmtId="3" fontId="88" fillId="0" borderId="16" xfId="0" applyNumberFormat="1" applyFont="1" applyBorder="1" applyAlignment="1">
      <alignment horizontal="center" vertical="center"/>
    </xf>
    <xf numFmtId="164" fontId="88" fillId="0" borderId="16" xfId="0" applyNumberFormat="1" applyFont="1" applyBorder="1" applyAlignment="1">
      <alignment horizontal="center" vertical="center"/>
    </xf>
    <xf numFmtId="0" fontId="89" fillId="0" borderId="21" xfId="0" applyFont="1" applyBorder="1" applyAlignment="1">
      <alignment horizontal="left" vertical="center" wrapText="1" indent="1"/>
    </xf>
    <xf numFmtId="0" fontId="86" fillId="35" borderId="17" xfId="0" applyFont="1" applyFill="1" applyBorder="1" applyAlignment="1">
      <alignment vertical="center" wrapText="1"/>
    </xf>
    <xf numFmtId="3" fontId="87" fillId="35" borderId="16" xfId="0" applyNumberFormat="1" applyFont="1" applyFill="1" applyBorder="1" applyAlignment="1">
      <alignment horizontal="center" vertical="center"/>
    </xf>
    <xf numFmtId="0" fontId="86" fillId="34" borderId="17" xfId="0" applyFont="1" applyFill="1" applyBorder="1" applyAlignment="1">
      <alignment vertical="center" wrapText="1"/>
    </xf>
    <xf numFmtId="0" fontId="85" fillId="34" borderId="17" xfId="0" applyFont="1" applyFill="1" applyBorder="1" applyAlignment="1">
      <alignment horizontal="left" vertical="center" wrapText="1"/>
    </xf>
    <xf numFmtId="3" fontId="85" fillId="33" borderId="16" xfId="0" applyNumberFormat="1" applyFont="1" applyFill="1" applyBorder="1" applyAlignment="1">
      <alignment horizontal="center" vertical="center"/>
    </xf>
    <xf numFmtId="3" fontId="87" fillId="0" borderId="16" xfId="0" applyNumberFormat="1" applyFont="1" applyBorder="1" applyAlignment="1">
      <alignment horizontal="center" vertical="center"/>
    </xf>
    <xf numFmtId="3" fontId="91" fillId="0" borderId="16" xfId="0" applyNumberFormat="1" applyFont="1" applyBorder="1" applyAlignment="1">
      <alignment horizontal="center" vertical="center"/>
    </xf>
    <xf numFmtId="165" fontId="85" fillId="33" borderId="17" xfId="0" applyNumberFormat="1" applyFont="1" applyFill="1" applyBorder="1" applyAlignment="1">
      <alignment horizontal="center" vertical="center" wrapText="1"/>
    </xf>
    <xf numFmtId="0" fontId="22" fillId="33" borderId="22" xfId="0" applyFont="1" applyFill="1" applyBorder="1" applyAlignment="1">
      <alignment horizontal="center" vertical="center" wrapText="1"/>
    </xf>
    <xf numFmtId="0" fontId="22" fillId="33" borderId="25" xfId="0" applyFont="1" applyFill="1" applyBorder="1" applyAlignment="1">
      <alignment horizontal="center" vertical="center" wrapText="1"/>
    </xf>
    <xf numFmtId="0" fontId="85" fillId="0" borderId="25" xfId="0" applyFont="1" applyFill="1" applyBorder="1" applyAlignment="1">
      <alignment horizontal="center" vertical="center" wrapText="1"/>
    </xf>
    <xf numFmtId="0" fontId="85" fillId="0" borderId="25" xfId="0" applyFont="1" applyBorder="1" applyAlignment="1">
      <alignment horizontal="left" wrapText="1"/>
    </xf>
    <xf numFmtId="0" fontId="85" fillId="41" borderId="25" xfId="0" applyFont="1" applyFill="1" applyBorder="1" applyAlignment="1">
      <alignment horizontal="center" vertical="center" wrapText="1"/>
    </xf>
    <xf numFmtId="0" fontId="85" fillId="33" borderId="25" xfId="0" applyFont="1" applyFill="1" applyBorder="1" applyAlignment="1">
      <alignment vertical="center" wrapText="1"/>
    </xf>
    <xf numFmtId="0" fontId="84" fillId="0" borderId="0" xfId="0" applyFont="1"/>
    <xf numFmtId="0" fontId="84" fillId="33" borderId="0" xfId="0" applyFont="1" applyFill="1"/>
    <xf numFmtId="0" fontId="92" fillId="33" borderId="0" xfId="0" applyFont="1" applyFill="1" applyAlignment="1"/>
    <xf numFmtId="0" fontId="92" fillId="33" borderId="20" xfId="0" applyFont="1" applyFill="1" applyBorder="1" applyAlignment="1">
      <alignment horizontal="left" vertical="center" wrapText="1"/>
    </xf>
    <xf numFmtId="0" fontId="92" fillId="34" borderId="20" xfId="0" applyFont="1" applyFill="1" applyBorder="1" applyAlignment="1">
      <alignment vertical="center" wrapText="1"/>
    </xf>
    <xf numFmtId="0" fontId="84" fillId="33" borderId="18" xfId="0" applyFont="1" applyFill="1" applyBorder="1" applyAlignment="1">
      <alignment horizontal="center" vertical="center" wrapText="1"/>
    </xf>
    <xf numFmtId="0" fontId="84" fillId="33" borderId="16" xfId="0" applyFont="1" applyFill="1" applyBorder="1" applyAlignment="1">
      <alignment horizontal="center" vertical="center" wrapText="1"/>
    </xf>
    <xf numFmtId="0" fontId="18" fillId="0" borderId="17" xfId="0" applyFont="1" applyFill="1" applyBorder="1" applyAlignment="1">
      <alignment vertical="center" wrapText="1"/>
    </xf>
    <xf numFmtId="9" fontId="18" fillId="0" borderId="18"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8" fillId="0" borderId="22" xfId="0" applyFont="1" applyFill="1" applyBorder="1" applyAlignment="1">
      <alignment vertical="center" wrapText="1"/>
    </xf>
    <xf numFmtId="9" fontId="18" fillId="0" borderId="25" xfId="0" applyNumberFormat="1" applyFont="1" applyFill="1" applyBorder="1" applyAlignment="1">
      <alignment horizontal="center" vertical="center" wrapText="1"/>
    </xf>
    <xf numFmtId="0" fontId="18" fillId="0" borderId="17"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92" fillId="34" borderId="17" xfId="0" applyFont="1" applyFill="1" applyBorder="1" applyAlignment="1">
      <alignment vertical="center" wrapText="1"/>
    </xf>
    <xf numFmtId="4" fontId="84" fillId="0" borderId="0" xfId="0" applyNumberFormat="1" applyFont="1"/>
    <xf numFmtId="9" fontId="18" fillId="0" borderId="16" xfId="0" applyNumberFormat="1" applyFont="1" applyFill="1" applyBorder="1" applyAlignment="1">
      <alignment horizontal="center" vertical="center"/>
    </xf>
    <xf numFmtId="1" fontId="18" fillId="0" borderId="16" xfId="0" applyNumberFormat="1" applyFont="1" applyFill="1" applyBorder="1" applyAlignment="1">
      <alignment horizontal="center" vertical="center"/>
    </xf>
    <xf numFmtId="0" fontId="93" fillId="34" borderId="17" xfId="0" applyFont="1" applyFill="1" applyBorder="1" applyAlignment="1">
      <alignment horizontal="left" vertical="center" wrapText="1"/>
    </xf>
    <xf numFmtId="0" fontId="84" fillId="33" borderId="17" xfId="0" applyFont="1" applyFill="1" applyBorder="1" applyAlignment="1">
      <alignment horizontal="left" vertical="center" wrapText="1"/>
    </xf>
    <xf numFmtId="0" fontId="92" fillId="33" borderId="18" xfId="0" applyFont="1" applyFill="1" applyBorder="1" applyAlignment="1">
      <alignment horizontal="center" vertical="center" wrapText="1"/>
    </xf>
    <xf numFmtId="0" fontId="92" fillId="33" borderId="16" xfId="0" applyFont="1" applyFill="1" applyBorder="1" applyAlignment="1">
      <alignment horizontal="center" vertical="center" wrapText="1"/>
    </xf>
    <xf numFmtId="3" fontId="84" fillId="33" borderId="17" xfId="0" applyNumberFormat="1" applyFont="1" applyFill="1" applyBorder="1" applyAlignment="1">
      <alignment horizontal="center" vertical="center" wrapText="1"/>
    </xf>
    <xf numFmtId="0" fontId="84" fillId="33" borderId="17" xfId="0" applyFont="1" applyFill="1" applyBorder="1" applyAlignment="1">
      <alignment horizontal="center" vertical="center" wrapText="1"/>
    </xf>
    <xf numFmtId="164" fontId="84" fillId="33" borderId="16" xfId="0" applyNumberFormat="1" applyFont="1" applyFill="1" applyBorder="1" applyAlignment="1">
      <alignment horizontal="center" vertical="center"/>
    </xf>
    <xf numFmtId="3" fontId="84" fillId="0" borderId="0" xfId="0" applyNumberFormat="1" applyFont="1"/>
    <xf numFmtId="0" fontId="84" fillId="0" borderId="17" xfId="0" applyFont="1" applyBorder="1" applyAlignment="1">
      <alignment horizontal="left" vertical="center" wrapText="1" indent="1"/>
    </xf>
    <xf numFmtId="3" fontId="84" fillId="0" borderId="16" xfId="0" applyNumberFormat="1" applyFont="1" applyBorder="1" applyAlignment="1">
      <alignment horizontal="center" vertical="center"/>
    </xf>
    <xf numFmtId="3" fontId="94" fillId="33" borderId="16" xfId="0" applyNumberFormat="1" applyFont="1" applyFill="1" applyBorder="1" applyAlignment="1">
      <alignment horizontal="center" vertical="center"/>
    </xf>
    <xf numFmtId="3" fontId="94" fillId="0" borderId="16" xfId="0" applyNumberFormat="1" applyFont="1" applyBorder="1" applyAlignment="1">
      <alignment horizontal="center" vertical="center"/>
    </xf>
    <xf numFmtId="0" fontId="93" fillId="35" borderId="17" xfId="0" applyFont="1" applyFill="1" applyBorder="1" applyAlignment="1">
      <alignment vertical="center" wrapText="1"/>
    </xf>
    <xf numFmtId="3" fontId="92" fillId="35" borderId="16" xfId="0" applyNumberFormat="1" applyFont="1" applyFill="1" applyBorder="1" applyAlignment="1">
      <alignment horizontal="center" vertical="center"/>
    </xf>
    <xf numFmtId="0" fontId="93" fillId="34" borderId="17" xfId="0" applyFont="1" applyFill="1" applyBorder="1" applyAlignment="1">
      <alignment vertical="center" wrapText="1"/>
    </xf>
    <xf numFmtId="0" fontId="84" fillId="34" borderId="17" xfId="0" applyFont="1" applyFill="1" applyBorder="1" applyAlignment="1">
      <alignment horizontal="left" vertical="center" wrapText="1"/>
    </xf>
    <xf numFmtId="165" fontId="84" fillId="33" borderId="17" xfId="0" applyNumberFormat="1" applyFont="1" applyFill="1" applyBorder="1" applyAlignment="1">
      <alignment horizontal="center" vertical="center" wrapText="1"/>
    </xf>
    <xf numFmtId="0" fontId="84" fillId="33" borderId="17" xfId="0" applyFont="1" applyFill="1" applyBorder="1" applyAlignment="1">
      <alignment horizontal="left" vertical="center" wrapText="1" indent="1"/>
    </xf>
    <xf numFmtId="3" fontId="84" fillId="33" borderId="16" xfId="0" applyNumberFormat="1" applyFont="1" applyFill="1" applyBorder="1" applyAlignment="1">
      <alignment horizontal="center" vertical="center"/>
    </xf>
    <xf numFmtId="0" fontId="84" fillId="33" borderId="17" xfId="0" applyFont="1" applyFill="1" applyBorder="1" applyAlignment="1">
      <alignment vertical="center" wrapText="1"/>
    </xf>
    <xf numFmtId="9" fontId="84" fillId="33" borderId="16" xfId="0" applyNumberFormat="1" applyFont="1" applyFill="1" applyBorder="1" applyAlignment="1">
      <alignment horizontal="center" vertical="center"/>
    </xf>
    <xf numFmtId="0" fontId="84" fillId="0" borderId="25" xfId="0" applyFont="1" applyFill="1" applyBorder="1" applyAlignment="1">
      <alignment horizontal="left" wrapText="1"/>
    </xf>
    <xf numFmtId="0" fontId="84" fillId="0" borderId="25" xfId="0" applyFont="1" applyFill="1" applyBorder="1" applyAlignment="1">
      <alignment horizontal="center" wrapText="1"/>
    </xf>
    <xf numFmtId="0" fontId="84" fillId="0" borderId="25" xfId="0" applyFont="1" applyFill="1" applyBorder="1" applyAlignment="1">
      <alignment wrapText="1"/>
    </xf>
    <xf numFmtId="3" fontId="92" fillId="0" borderId="16" xfId="0" applyNumberFormat="1" applyFont="1" applyBorder="1" applyAlignment="1">
      <alignment horizontal="center" vertical="center"/>
    </xf>
    <xf numFmtId="3" fontId="96" fillId="0" borderId="16" xfId="0" applyNumberFormat="1" applyFont="1" applyBorder="1" applyAlignment="1">
      <alignment horizontal="center" vertical="center"/>
    </xf>
    <xf numFmtId="0" fontId="93" fillId="36" borderId="17" xfId="0" applyFont="1" applyFill="1" applyBorder="1" applyAlignment="1">
      <alignment vertical="center" wrapText="1"/>
    </xf>
    <xf numFmtId="3" fontId="92" fillId="36" borderId="16" xfId="0" applyNumberFormat="1" applyFont="1" applyFill="1" applyBorder="1" applyAlignment="1">
      <alignment horizontal="center" vertical="center"/>
    </xf>
    <xf numFmtId="3" fontId="92" fillId="34" borderId="16" xfId="0" applyNumberFormat="1" applyFont="1" applyFill="1" applyBorder="1" applyAlignment="1">
      <alignment horizontal="center" vertical="center"/>
    </xf>
    <xf numFmtId="0" fontId="96" fillId="33" borderId="17" xfId="0" applyFont="1" applyFill="1" applyBorder="1" applyAlignment="1">
      <alignment vertical="center" wrapText="1"/>
    </xf>
    <xf numFmtId="3" fontId="96" fillId="33" borderId="16" xfId="0" applyNumberFormat="1" applyFont="1" applyFill="1" applyBorder="1" applyAlignment="1">
      <alignment horizontal="center" vertical="center"/>
    </xf>
    <xf numFmtId="164" fontId="96" fillId="0" borderId="16" xfId="0" applyNumberFormat="1" applyFont="1" applyBorder="1" applyAlignment="1">
      <alignment horizontal="center" vertical="center"/>
    </xf>
    <xf numFmtId="0" fontId="94" fillId="0" borderId="17" xfId="0" applyFont="1" applyBorder="1" applyAlignment="1">
      <alignment horizontal="left" vertical="center" wrapText="1" indent="1"/>
    </xf>
    <xf numFmtId="164" fontId="94" fillId="0" borderId="16" xfId="0" applyNumberFormat="1" applyFont="1" applyBorder="1" applyAlignment="1">
      <alignment horizontal="center" vertical="center"/>
    </xf>
    <xf numFmtId="0" fontId="92" fillId="0" borderId="17" xfId="0" applyFont="1" applyBorder="1" applyAlignment="1">
      <alignment horizontal="left" vertical="center" wrapText="1" indent="1"/>
    </xf>
    <xf numFmtId="3" fontId="18" fillId="0" borderId="16" xfId="0" applyNumberFormat="1" applyFont="1" applyBorder="1" applyAlignment="1">
      <alignment horizontal="center" vertical="center"/>
    </xf>
    <xf numFmtId="0" fontId="92" fillId="0" borderId="0" xfId="0" applyFont="1" applyBorder="1" applyAlignment="1">
      <alignment horizontal="left" vertical="center" wrapText="1" indent="1"/>
    </xf>
    <xf numFmtId="3" fontId="84" fillId="0" borderId="0" xfId="0" applyNumberFormat="1" applyFont="1" applyBorder="1" applyAlignment="1">
      <alignment horizontal="center" vertical="center"/>
    </xf>
    <xf numFmtId="0" fontId="95" fillId="0" borderId="0" xfId="0" applyFont="1" applyBorder="1"/>
    <xf numFmtId="0" fontId="92" fillId="0" borderId="0" xfId="0" applyFont="1"/>
    <xf numFmtId="0" fontId="95" fillId="0" borderId="0" xfId="0" applyFont="1" applyBorder="1" applyAlignment="1">
      <alignment horizontal="center" vertical="center" wrapText="1"/>
    </xf>
    <xf numFmtId="0" fontId="81" fillId="0" borderId="0" xfId="0" applyFont="1" applyAlignment="1"/>
    <xf numFmtId="0" fontId="45" fillId="35" borderId="18" xfId="0" applyFont="1" applyFill="1" applyBorder="1" applyAlignment="1">
      <alignment horizontal="center" vertical="center" wrapText="1"/>
    </xf>
    <xf numFmtId="0" fontId="45" fillId="35" borderId="16" xfId="0" applyFont="1" applyFill="1" applyBorder="1" applyAlignment="1">
      <alignment horizontal="center" vertical="center" wrapText="1"/>
    </xf>
    <xf numFmtId="0" fontId="82" fillId="33" borderId="0" xfId="0" applyFont="1" applyFill="1"/>
    <xf numFmtId="0" fontId="84" fillId="33" borderId="25" xfId="0" applyFont="1" applyFill="1" applyBorder="1" applyAlignment="1">
      <alignment horizontal="center" vertical="center" wrapText="1"/>
    </xf>
    <xf numFmtId="0" fontId="97" fillId="33" borderId="17" xfId="0" applyFont="1" applyFill="1" applyBorder="1" applyAlignment="1">
      <alignment horizontal="left" vertical="center" wrapText="1"/>
    </xf>
    <xf numFmtId="0" fontId="97" fillId="0" borderId="25" xfId="0" applyFont="1" applyFill="1" applyBorder="1" applyAlignment="1">
      <alignment horizontal="center" wrapText="1"/>
    </xf>
    <xf numFmtId="0" fontId="90" fillId="34" borderId="17" xfId="0" applyFont="1" applyFill="1" applyBorder="1" applyAlignment="1">
      <alignment vertical="center" wrapText="1"/>
    </xf>
    <xf numFmtId="4" fontId="82" fillId="0" borderId="0" xfId="0" applyNumberFormat="1" applyFont="1"/>
    <xf numFmtId="10" fontId="97" fillId="33" borderId="16" xfId="0" applyNumberFormat="1" applyFont="1" applyFill="1" applyBorder="1" applyAlignment="1">
      <alignment horizontal="center" vertical="center"/>
    </xf>
    <xf numFmtId="1" fontId="97" fillId="33" borderId="16" xfId="0" applyNumberFormat="1" applyFont="1" applyFill="1" applyBorder="1" applyAlignment="1">
      <alignment horizontal="center" vertical="center"/>
    </xf>
    <xf numFmtId="0" fontId="99" fillId="34" borderId="17" xfId="0" applyFont="1" applyFill="1" applyBorder="1" applyAlignment="1">
      <alignment horizontal="left" vertical="center" wrapText="1"/>
    </xf>
    <xf numFmtId="0" fontId="45" fillId="33" borderId="17" xfId="0" applyFont="1" applyFill="1" applyBorder="1" applyAlignment="1">
      <alignment horizontal="left" vertical="center" wrapText="1"/>
    </xf>
    <xf numFmtId="0" fontId="98" fillId="33" borderId="18" xfId="0" applyFont="1" applyFill="1" applyBorder="1" applyAlignment="1">
      <alignment horizontal="center" vertical="center" wrapText="1"/>
    </xf>
    <xf numFmtId="0" fontId="98" fillId="33" borderId="16" xfId="0" applyFont="1" applyFill="1" applyBorder="1" applyAlignment="1">
      <alignment horizontal="center" vertical="center" wrapText="1"/>
    </xf>
    <xf numFmtId="3" fontId="45" fillId="33" borderId="17" xfId="0" applyNumberFormat="1" applyFont="1" applyFill="1" applyBorder="1" applyAlignment="1">
      <alignment horizontal="center" vertical="center" wrapText="1"/>
    </xf>
    <xf numFmtId="0" fontId="45" fillId="33" borderId="17" xfId="0" applyFont="1" applyFill="1" applyBorder="1" applyAlignment="1">
      <alignment horizontal="center" vertical="center" wrapText="1"/>
    </xf>
    <xf numFmtId="164" fontId="45" fillId="33" borderId="16" xfId="0" applyNumberFormat="1" applyFont="1" applyFill="1" applyBorder="1" applyAlignment="1">
      <alignment horizontal="center" vertical="center"/>
    </xf>
    <xf numFmtId="3" fontId="82" fillId="0" borderId="0" xfId="0" applyNumberFormat="1" applyFont="1"/>
    <xf numFmtId="3" fontId="45" fillId="0" borderId="16" xfId="0" applyNumberFormat="1" applyFont="1" applyBorder="1" applyAlignment="1">
      <alignment horizontal="center" vertical="center"/>
    </xf>
    <xf numFmtId="3" fontId="100" fillId="0" borderId="16" xfId="0" applyNumberFormat="1" applyFont="1" applyBorder="1" applyAlignment="1">
      <alignment horizontal="center" vertical="center"/>
    </xf>
    <xf numFmtId="3" fontId="82" fillId="33" borderId="0" xfId="0" applyNumberFormat="1" applyFont="1" applyFill="1"/>
    <xf numFmtId="3" fontId="98" fillId="35" borderId="16" xfId="0" applyNumberFormat="1" applyFont="1" applyFill="1" applyBorder="1" applyAlignment="1">
      <alignment horizontal="center" vertical="center"/>
    </xf>
    <xf numFmtId="0" fontId="99" fillId="34" borderId="17" xfId="0" applyFont="1" applyFill="1" applyBorder="1" applyAlignment="1">
      <alignment vertical="center" wrapText="1"/>
    </xf>
    <xf numFmtId="9" fontId="84" fillId="0" borderId="25" xfId="0" applyNumberFormat="1" applyFont="1" applyFill="1" applyBorder="1" applyAlignment="1">
      <alignment horizontal="center" vertical="center" wrapText="1"/>
    </xf>
    <xf numFmtId="3" fontId="45" fillId="33" borderId="16" xfId="0" applyNumberFormat="1" applyFont="1" applyFill="1" applyBorder="1" applyAlignment="1">
      <alignment horizontal="center" vertical="center"/>
    </xf>
    <xf numFmtId="3" fontId="100" fillId="33" borderId="16" xfId="0" applyNumberFormat="1" applyFont="1" applyFill="1" applyBorder="1" applyAlignment="1">
      <alignment horizontal="center" vertical="center"/>
    </xf>
    <xf numFmtId="3" fontId="98" fillId="0" borderId="16" xfId="0" applyNumberFormat="1" applyFont="1" applyBorder="1" applyAlignment="1">
      <alignment horizontal="center" vertical="center"/>
    </xf>
    <xf numFmtId="165" fontId="45" fillId="33" borderId="17" xfId="0" applyNumberFormat="1" applyFont="1" applyFill="1" applyBorder="1" applyAlignment="1">
      <alignment horizontal="center" vertical="center" wrapText="1"/>
    </xf>
    <xf numFmtId="0" fontId="45" fillId="34" borderId="20" xfId="0" applyFont="1" applyFill="1" applyBorder="1" applyAlignment="1">
      <alignment horizontal="left" vertical="center" wrapText="1"/>
    </xf>
    <xf numFmtId="4" fontId="45" fillId="33" borderId="17" xfId="0" applyNumberFormat="1" applyFont="1" applyFill="1" applyBorder="1" applyAlignment="1">
      <alignment horizontal="center" vertical="center" wrapText="1"/>
    </xf>
    <xf numFmtId="0" fontId="45" fillId="33" borderId="20" xfId="0" applyFont="1" applyFill="1" applyBorder="1" applyAlignment="1">
      <alignment horizontal="left" vertical="center" wrapText="1"/>
    </xf>
    <xf numFmtId="0" fontId="90" fillId="0" borderId="0" xfId="0" applyFont="1" applyBorder="1" applyAlignment="1">
      <alignment horizontal="center" vertical="center" wrapText="1"/>
    </xf>
    <xf numFmtId="0" fontId="90" fillId="0" borderId="0" xfId="0" applyFont="1" applyBorder="1"/>
    <xf numFmtId="0" fontId="88" fillId="0" borderId="0" xfId="0" applyFont="1" applyAlignment="1">
      <alignment horizontal="left" wrapText="1"/>
    </xf>
    <xf numFmtId="0" fontId="88" fillId="0" borderId="0" xfId="0" applyFont="1" applyAlignment="1">
      <alignment wrapText="1"/>
    </xf>
    <xf numFmtId="0" fontId="91" fillId="33" borderId="17" xfId="0" applyFont="1" applyFill="1" applyBorder="1" applyAlignment="1">
      <alignment vertical="center" wrapText="1"/>
    </xf>
    <xf numFmtId="3" fontId="102" fillId="33" borderId="16" xfId="0" applyNumberFormat="1" applyFont="1" applyFill="1" applyBorder="1" applyAlignment="1">
      <alignment horizontal="center" vertical="center"/>
    </xf>
    <xf numFmtId="164" fontId="102" fillId="0" borderId="16" xfId="0" applyNumberFormat="1" applyFont="1" applyBorder="1" applyAlignment="1">
      <alignment horizontal="center" vertical="center"/>
    </xf>
    <xf numFmtId="164" fontId="100" fillId="0" borderId="16" xfId="0" applyNumberFormat="1" applyFont="1" applyBorder="1" applyAlignment="1">
      <alignment horizontal="center" vertical="center"/>
    </xf>
    <xf numFmtId="0" fontId="87" fillId="0" borderId="17" xfId="0" applyFont="1" applyBorder="1" applyAlignment="1">
      <alignment horizontal="left" vertical="center" wrapText="1" indent="1"/>
    </xf>
    <xf numFmtId="0" fontId="85" fillId="0" borderId="0" xfId="0" applyFont="1"/>
    <xf numFmtId="0" fontId="87" fillId="0" borderId="0" xfId="0" applyFont="1" applyAlignment="1"/>
    <xf numFmtId="4" fontId="85" fillId="0" borderId="0" xfId="0" applyNumberFormat="1" applyFont="1"/>
    <xf numFmtId="3" fontId="85" fillId="0" borderId="0" xfId="0" applyNumberFormat="1" applyFont="1"/>
    <xf numFmtId="0" fontId="85" fillId="33" borderId="0" xfId="0" applyFont="1" applyFill="1"/>
    <xf numFmtId="9" fontId="85" fillId="0" borderId="16" xfId="0" applyNumberFormat="1" applyFont="1" applyFill="1" applyBorder="1" applyAlignment="1">
      <alignment horizontal="center" vertical="center" wrapText="1"/>
    </xf>
    <xf numFmtId="3" fontId="88" fillId="0" borderId="18" xfId="0" applyNumberFormat="1" applyFont="1" applyBorder="1" applyAlignment="1">
      <alignment horizontal="center" vertical="center"/>
    </xf>
    <xf numFmtId="0" fontId="85" fillId="34" borderId="32" xfId="0" applyFont="1" applyFill="1" applyBorder="1" applyAlignment="1">
      <alignment horizontal="left" vertical="center" wrapText="1"/>
    </xf>
    <xf numFmtId="0" fontId="86" fillId="36" borderId="17" xfId="0" applyFont="1" applyFill="1" applyBorder="1" applyAlignment="1">
      <alignment vertical="center" wrapText="1"/>
    </xf>
    <xf numFmtId="3" fontId="87" fillId="36" borderId="16" xfId="0" applyNumberFormat="1" applyFont="1" applyFill="1" applyBorder="1" applyAlignment="1">
      <alignment horizontal="center" vertical="center"/>
    </xf>
    <xf numFmtId="3" fontId="87" fillId="34" borderId="16" xfId="0" applyNumberFormat="1" applyFont="1" applyFill="1" applyBorder="1" applyAlignment="1">
      <alignment horizontal="center" vertical="center"/>
    </xf>
    <xf numFmtId="3" fontId="91" fillId="33" borderId="16" xfId="0" applyNumberFormat="1" applyFont="1" applyFill="1" applyBorder="1" applyAlignment="1">
      <alignment horizontal="center" vertical="center"/>
    </xf>
    <xf numFmtId="164" fontId="91" fillId="0" borderId="16" xfId="0" applyNumberFormat="1" applyFont="1" applyBorder="1" applyAlignment="1">
      <alignment horizontal="center" vertical="center"/>
    </xf>
    <xf numFmtId="0" fontId="28" fillId="0" borderId="0" xfId="0" applyFont="1" applyAlignment="1"/>
    <xf numFmtId="0" fontId="18" fillId="0" borderId="0" xfId="0" applyFont="1"/>
    <xf numFmtId="0" fontId="18" fillId="33" borderId="18"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17" xfId="0" applyFont="1" applyFill="1" applyBorder="1" applyAlignment="1">
      <alignment vertical="center" wrapText="1"/>
    </xf>
    <xf numFmtId="9" fontId="18" fillId="33" borderId="16" xfId="0" applyNumberFormat="1" applyFont="1" applyFill="1" applyBorder="1" applyAlignment="1">
      <alignment horizontal="center" vertical="center"/>
    </xf>
    <xf numFmtId="0" fontId="28" fillId="34" borderId="17" xfId="0" applyFont="1" applyFill="1" applyBorder="1" applyAlignment="1">
      <alignment vertical="center" wrapText="1"/>
    </xf>
    <xf numFmtId="0" fontId="18" fillId="0" borderId="0" xfId="0" applyFont="1" applyBorder="1"/>
    <xf numFmtId="4" fontId="18" fillId="0" borderId="0" xfId="0" applyNumberFormat="1" applyFont="1"/>
    <xf numFmtId="9" fontId="18" fillId="33" borderId="25" xfId="0" applyNumberFormat="1" applyFont="1" applyFill="1" applyBorder="1" applyAlignment="1">
      <alignment horizontal="center" vertical="center" wrapText="1"/>
    </xf>
    <xf numFmtId="0" fontId="84" fillId="0" borderId="0" xfId="0" applyFont="1" applyFill="1" applyBorder="1" applyAlignment="1">
      <alignment horizontal="left" wrapText="1"/>
    </xf>
    <xf numFmtId="0" fontId="18" fillId="0" borderId="25" xfId="0" applyFont="1" applyFill="1" applyBorder="1" applyAlignment="1">
      <alignment horizontal="left" wrapText="1"/>
    </xf>
    <xf numFmtId="0" fontId="18" fillId="33" borderId="25" xfId="0" applyFont="1" applyFill="1" applyBorder="1" applyAlignment="1">
      <alignment horizontal="center" vertical="center" wrapText="1"/>
    </xf>
    <xf numFmtId="0" fontId="18" fillId="0" borderId="25" xfId="0" applyFont="1" applyFill="1" applyBorder="1" applyAlignment="1">
      <alignment horizontal="left" vertical="top" wrapText="1"/>
    </xf>
    <xf numFmtId="0" fontId="103" fillId="33" borderId="25" xfId="0" applyFont="1" applyFill="1" applyBorder="1" applyAlignment="1">
      <alignment horizontal="center" wrapText="1"/>
    </xf>
    <xf numFmtId="0" fontId="84" fillId="0" borderId="0" xfId="0" applyFont="1" applyFill="1" applyBorder="1" applyAlignment="1">
      <alignment horizontal="left" vertical="top" wrapText="1"/>
    </xf>
    <xf numFmtId="0" fontId="18" fillId="0" borderId="25" xfId="0" applyFont="1" applyFill="1" applyBorder="1" applyAlignment="1">
      <alignment horizontal="center" vertical="center" wrapText="1"/>
    </xf>
    <xf numFmtId="0" fontId="40" fillId="34" borderId="17" xfId="0" applyFont="1" applyFill="1" applyBorder="1" applyAlignment="1">
      <alignment horizontal="left" vertical="center" wrapText="1"/>
    </xf>
    <xf numFmtId="0" fontId="18" fillId="33" borderId="17" xfId="0" applyFont="1" applyFill="1" applyBorder="1" applyAlignment="1">
      <alignment horizontal="left" vertical="center" wrapText="1"/>
    </xf>
    <xf numFmtId="0" fontId="18" fillId="33" borderId="0" xfId="0" applyFont="1" applyFill="1"/>
    <xf numFmtId="0" fontId="28" fillId="33" borderId="18" xfId="0" applyFont="1" applyFill="1" applyBorder="1" applyAlignment="1">
      <alignment horizontal="center" vertical="center" wrapText="1"/>
    </xf>
    <xf numFmtId="0" fontId="28" fillId="33" borderId="16" xfId="0" applyFont="1" applyFill="1" applyBorder="1" applyAlignment="1">
      <alignment horizontal="center" vertical="center" wrapText="1"/>
    </xf>
    <xf numFmtId="3" fontId="18" fillId="33" borderId="17" xfId="0" applyNumberFormat="1" applyFont="1" applyFill="1" applyBorder="1" applyAlignment="1">
      <alignment horizontal="center" vertical="center" wrapText="1"/>
    </xf>
    <xf numFmtId="0" fontId="18" fillId="33" borderId="17" xfId="0" applyFont="1" applyFill="1" applyBorder="1" applyAlignment="1">
      <alignment horizontal="center" vertical="center" wrapText="1"/>
    </xf>
    <xf numFmtId="164" fontId="18" fillId="33" borderId="16" xfId="0" applyNumberFormat="1" applyFont="1" applyFill="1" applyBorder="1" applyAlignment="1">
      <alignment horizontal="center" vertical="center"/>
    </xf>
    <xf numFmtId="3" fontId="18" fillId="0" borderId="0" xfId="0" applyNumberFormat="1" applyFont="1"/>
    <xf numFmtId="0" fontId="18" fillId="0" borderId="17" xfId="0" applyFont="1" applyBorder="1" applyAlignment="1">
      <alignment horizontal="left" vertical="center" wrapText="1" indent="1"/>
    </xf>
    <xf numFmtId="3" fontId="104" fillId="0" borderId="16" xfId="0" applyNumberFormat="1" applyFont="1" applyBorder="1" applyAlignment="1">
      <alignment horizontal="center" vertical="center"/>
    </xf>
    <xf numFmtId="0" fontId="105" fillId="0" borderId="21" xfId="0" applyFont="1" applyBorder="1" applyAlignment="1">
      <alignment horizontal="left" vertical="center" wrapText="1" indent="1"/>
    </xf>
    <xf numFmtId="0" fontId="40" fillId="35" borderId="17" xfId="0" applyFont="1" applyFill="1" applyBorder="1" applyAlignment="1">
      <alignment vertical="center" wrapText="1"/>
    </xf>
    <xf numFmtId="3" fontId="28" fillId="35" borderId="16" xfId="0" applyNumberFormat="1" applyFont="1" applyFill="1" applyBorder="1" applyAlignment="1">
      <alignment horizontal="center" vertical="center"/>
    </xf>
    <xf numFmtId="0" fontId="40" fillId="34" borderId="17" xfId="0" applyFont="1" applyFill="1" applyBorder="1" applyAlignment="1">
      <alignment vertical="center" wrapText="1"/>
    </xf>
    <xf numFmtId="3" fontId="104" fillId="0" borderId="16" xfId="0" applyNumberFormat="1" applyFont="1" applyFill="1" applyBorder="1" applyAlignment="1">
      <alignment horizontal="center" vertical="center"/>
    </xf>
    <xf numFmtId="0" fontId="40" fillId="33" borderId="17" xfId="0" applyFont="1" applyFill="1" applyBorder="1" applyAlignment="1">
      <alignment vertical="center" wrapText="1"/>
    </xf>
    <xf numFmtId="0" fontId="18" fillId="33" borderId="17" xfId="0" applyFont="1" applyFill="1" applyBorder="1" applyAlignment="1">
      <alignment horizontal="left" vertical="center" wrapText="1" indent="1"/>
    </xf>
    <xf numFmtId="3" fontId="18" fillId="33" borderId="16" xfId="0" applyNumberFormat="1" applyFont="1" applyFill="1" applyBorder="1" applyAlignment="1">
      <alignment horizontal="center" vertical="center"/>
    </xf>
    <xf numFmtId="3" fontId="104" fillId="33" borderId="16" xfId="0" applyNumberFormat="1" applyFont="1" applyFill="1" applyBorder="1" applyAlignment="1">
      <alignment horizontal="center" vertical="center"/>
    </xf>
    <xf numFmtId="3" fontId="28" fillId="33" borderId="16" xfId="0" applyNumberFormat="1" applyFont="1" applyFill="1" applyBorder="1" applyAlignment="1">
      <alignment horizontal="center" vertical="center"/>
    </xf>
    <xf numFmtId="0" fontId="18" fillId="34" borderId="17" xfId="0" applyFont="1" applyFill="1" applyBorder="1" applyAlignment="1">
      <alignment horizontal="left" vertical="center" wrapText="1"/>
    </xf>
    <xf numFmtId="3" fontId="18" fillId="0" borderId="17" xfId="0" applyNumberFormat="1" applyFont="1" applyFill="1" applyBorder="1" applyAlignment="1">
      <alignment horizontal="center" vertical="center" wrapText="1"/>
    </xf>
    <xf numFmtId="0" fontId="18" fillId="0" borderId="0" xfId="0" applyFont="1" applyFill="1"/>
    <xf numFmtId="0" fontId="106" fillId="0" borderId="0" xfId="0" applyFont="1" applyBorder="1" applyAlignment="1">
      <alignment horizontal="center" vertical="center" wrapText="1"/>
    </xf>
    <xf numFmtId="0" fontId="106" fillId="0" borderId="0" xfId="0" applyFont="1" applyBorder="1"/>
    <xf numFmtId="0" fontId="104" fillId="0" borderId="0" xfId="0" applyFont="1" applyAlignment="1">
      <alignment horizontal="left" wrapText="1"/>
    </xf>
    <xf numFmtId="0" fontId="104" fillId="0" borderId="0" xfId="0" applyFont="1" applyAlignment="1">
      <alignment wrapText="1"/>
    </xf>
    <xf numFmtId="0" fontId="40" fillId="36" borderId="17" xfId="0" applyFont="1" applyFill="1" applyBorder="1" applyAlignment="1">
      <alignment vertical="center" wrapText="1"/>
    </xf>
    <xf numFmtId="3" fontId="28" fillId="36" borderId="16" xfId="0" applyNumberFormat="1" applyFont="1" applyFill="1" applyBorder="1" applyAlignment="1">
      <alignment horizontal="center" vertical="center"/>
    </xf>
    <xf numFmtId="3" fontId="28" fillId="34" borderId="16" xfId="0" applyNumberFormat="1" applyFont="1" applyFill="1" applyBorder="1" applyAlignment="1">
      <alignment horizontal="center" vertical="center"/>
    </xf>
    <xf numFmtId="0" fontId="107" fillId="33" borderId="17" xfId="0" applyFont="1" applyFill="1" applyBorder="1" applyAlignment="1">
      <alignment vertical="center" wrapText="1"/>
    </xf>
    <xf numFmtId="3" fontId="107" fillId="33" borderId="16" xfId="0" applyNumberFormat="1" applyFont="1" applyFill="1" applyBorder="1" applyAlignment="1">
      <alignment horizontal="center" vertical="center"/>
    </xf>
    <xf numFmtId="164" fontId="107" fillId="0" borderId="16" xfId="0" applyNumberFormat="1" applyFont="1" applyBorder="1" applyAlignment="1">
      <alignment horizontal="center" vertical="center"/>
    </xf>
    <xf numFmtId="0" fontId="104" fillId="0" borderId="17" xfId="0" applyFont="1" applyBorder="1" applyAlignment="1">
      <alignment horizontal="left" vertical="center" wrapText="1" indent="1"/>
    </xf>
    <xf numFmtId="164" fontId="104" fillId="0" borderId="16" xfId="0" applyNumberFormat="1" applyFont="1" applyBorder="1" applyAlignment="1">
      <alignment horizontal="center" vertical="center"/>
    </xf>
    <xf numFmtId="0" fontId="28" fillId="0" borderId="17" xfId="0" applyFont="1" applyBorder="1" applyAlignment="1">
      <alignment horizontal="left" vertical="center" wrapText="1" indent="1"/>
    </xf>
    <xf numFmtId="0" fontId="28" fillId="0" borderId="0" xfId="0" applyFont="1" applyBorder="1" applyAlignment="1">
      <alignment horizontal="left" vertical="center" wrapText="1" indent="1"/>
    </xf>
    <xf numFmtId="3" fontId="18" fillId="0" borderId="0" xfId="0" applyNumberFormat="1" applyFont="1" applyBorder="1" applyAlignment="1">
      <alignment horizontal="center" vertical="center"/>
    </xf>
    <xf numFmtId="0" fontId="32" fillId="34" borderId="17" xfId="0" applyFont="1" applyFill="1" applyBorder="1" applyAlignment="1">
      <alignment vertical="center" wrapText="1"/>
    </xf>
    <xf numFmtId="3" fontId="80" fillId="0" borderId="16" xfId="0" applyNumberFormat="1" applyFont="1" applyBorder="1" applyAlignment="1">
      <alignment horizontal="center" vertical="center"/>
    </xf>
    <xf numFmtId="3" fontId="32" fillId="34" borderId="16" xfId="0" applyNumberFormat="1" applyFont="1" applyFill="1" applyBorder="1" applyAlignment="1">
      <alignment horizontal="center" vertical="center"/>
    </xf>
    <xf numFmtId="0" fontId="108" fillId="33" borderId="17" xfId="0" applyFont="1" applyFill="1" applyBorder="1" applyAlignment="1">
      <alignment vertical="center" wrapText="1"/>
    </xf>
    <xf numFmtId="3" fontId="108" fillId="33" borderId="16" xfId="0" applyNumberFormat="1" applyFont="1" applyFill="1" applyBorder="1" applyAlignment="1">
      <alignment horizontal="center" vertical="center"/>
    </xf>
    <xf numFmtId="164" fontId="108" fillId="0" borderId="16" xfId="0" applyNumberFormat="1" applyFont="1" applyBorder="1" applyAlignment="1">
      <alignment horizontal="center" vertical="center"/>
    </xf>
    <xf numFmtId="0" fontId="80" fillId="0" borderId="17" xfId="0" applyFont="1" applyBorder="1" applyAlignment="1">
      <alignment horizontal="left" vertical="center" wrapText="1" indent="1"/>
    </xf>
    <xf numFmtId="0" fontId="109" fillId="0" borderId="17" xfId="0" applyFont="1" applyBorder="1" applyAlignment="1">
      <alignment horizontal="left" vertical="center" wrapText="1" indent="1"/>
    </xf>
    <xf numFmtId="3" fontId="109" fillId="0" borderId="16" xfId="0" applyNumberFormat="1" applyFont="1" applyBorder="1" applyAlignment="1">
      <alignment horizontal="center" vertical="center"/>
    </xf>
    <xf numFmtId="164" fontId="109" fillId="0" borderId="16" xfId="0" applyNumberFormat="1" applyFont="1" applyBorder="1" applyAlignment="1">
      <alignment horizontal="center" vertical="center"/>
    </xf>
    <xf numFmtId="0" fontId="110" fillId="35" borderId="17" xfId="0" applyFont="1" applyFill="1" applyBorder="1" applyAlignment="1">
      <alignment vertical="center" wrapText="1"/>
    </xf>
    <xf numFmtId="3" fontId="32" fillId="35" borderId="16" xfId="0" applyNumberFormat="1" applyFont="1" applyFill="1" applyBorder="1" applyAlignment="1">
      <alignment horizontal="center" vertical="center"/>
    </xf>
    <xf numFmtId="0" fontId="32" fillId="0" borderId="17" xfId="0" applyFont="1" applyBorder="1" applyAlignment="1">
      <alignment horizontal="left" vertical="center" wrapText="1" indent="1"/>
    </xf>
    <xf numFmtId="0" fontId="111" fillId="0" borderId="21" xfId="0" applyFont="1" applyBorder="1" applyAlignment="1">
      <alignment horizontal="left" vertical="center" wrapText="1" indent="1"/>
    </xf>
    <xf numFmtId="166" fontId="51" fillId="0" borderId="16" xfId="0" applyNumberFormat="1" applyFont="1" applyBorder="1" applyAlignment="1">
      <alignment horizontal="center" vertical="center"/>
    </xf>
    <xf numFmtId="3" fontId="51" fillId="40" borderId="17" xfId="0" applyNumberFormat="1" applyFont="1" applyFill="1" applyBorder="1" applyAlignment="1">
      <alignment horizontal="center" vertical="center" wrapText="1"/>
    </xf>
    <xf numFmtId="9" fontId="51" fillId="0" borderId="16" xfId="43" applyFont="1" applyBorder="1" applyAlignment="1">
      <alignment horizontal="center" vertical="center"/>
    </xf>
    <xf numFmtId="0" fontId="51" fillId="33" borderId="17" xfId="0" applyFont="1" applyFill="1" applyBorder="1" applyAlignment="1">
      <alignment vertical="center" wrapText="1"/>
    </xf>
    <xf numFmtId="0" fontId="85" fillId="33" borderId="25" xfId="0" applyFont="1" applyFill="1" applyBorder="1" applyAlignment="1">
      <alignment vertical="center" wrapText="1"/>
    </xf>
    <xf numFmtId="0" fontId="84" fillId="33" borderId="17" xfId="0" applyFont="1" applyFill="1" applyBorder="1" applyAlignment="1">
      <alignment vertical="center" wrapText="1"/>
    </xf>
    <xf numFmtId="0" fontId="19" fillId="33" borderId="17" xfId="0" applyFont="1" applyFill="1" applyBorder="1" applyAlignment="1">
      <alignment vertical="center" wrapText="1"/>
    </xf>
    <xf numFmtId="0" fontId="50" fillId="33" borderId="0" xfId="0" applyFont="1" applyFill="1"/>
    <xf numFmtId="9" fontId="51" fillId="33" borderId="16" xfId="43" applyFont="1" applyFill="1" applyBorder="1" applyAlignment="1">
      <alignment horizontal="center" vertical="center"/>
    </xf>
    <xf numFmtId="3" fontId="58" fillId="33" borderId="16" xfId="0" applyNumberFormat="1" applyFont="1" applyFill="1" applyBorder="1" applyAlignment="1">
      <alignment horizontal="center" vertical="center"/>
    </xf>
    <xf numFmtId="0" fontId="46" fillId="33" borderId="17" xfId="0" applyFont="1" applyFill="1" applyBorder="1" applyAlignment="1">
      <alignment vertical="center" wrapText="1"/>
    </xf>
    <xf numFmtId="9" fontId="46" fillId="33" borderId="16" xfId="0" applyNumberFormat="1" applyFont="1" applyFill="1" applyBorder="1" applyAlignment="1">
      <alignment horizontal="center" vertical="center"/>
    </xf>
    <xf numFmtId="0" fontId="87" fillId="33" borderId="17" xfId="0" applyFont="1" applyFill="1" applyBorder="1" applyAlignment="1">
      <alignment vertical="center" wrapText="1"/>
    </xf>
    <xf numFmtId="3" fontId="98" fillId="33" borderId="16" xfId="0" applyNumberFormat="1" applyFont="1" applyFill="1" applyBorder="1" applyAlignment="1">
      <alignment horizontal="center" vertical="center"/>
    </xf>
    <xf numFmtId="0" fontId="95" fillId="0" borderId="0" xfId="0" applyFont="1"/>
    <xf numFmtId="0" fontId="33" fillId="35" borderId="10" xfId="0" applyFont="1" applyFill="1" applyBorder="1" applyAlignment="1">
      <alignment horizontal="center" vertical="center" wrapText="1"/>
    </xf>
    <xf numFmtId="0" fontId="33" fillId="35" borderId="11" xfId="0" applyFont="1" applyFill="1" applyBorder="1" applyAlignment="1">
      <alignment horizontal="center" vertical="center" wrapText="1"/>
    </xf>
    <xf numFmtId="0" fontId="33" fillId="35" borderId="14" xfId="0" applyFont="1" applyFill="1" applyBorder="1" applyAlignment="1">
      <alignment horizontal="center" vertical="center" wrapText="1"/>
    </xf>
    <xf numFmtId="0" fontId="18"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4" xfId="0" applyFont="1" applyFill="1" applyBorder="1" applyAlignment="1">
      <alignment horizontal="left" vertical="center" wrapText="1"/>
    </xf>
    <xf numFmtId="49" fontId="36" fillId="33" borderId="10" xfId="0" applyNumberFormat="1" applyFont="1" applyFill="1" applyBorder="1" applyAlignment="1">
      <alignment horizontal="center" vertical="center"/>
    </xf>
    <xf numFmtId="49" fontId="36" fillId="33" borderId="11" xfId="0" applyNumberFormat="1" applyFont="1" applyFill="1" applyBorder="1" applyAlignment="1">
      <alignment horizontal="center" vertical="center"/>
    </xf>
    <xf numFmtId="49" fontId="36" fillId="33" borderId="14" xfId="0" applyNumberFormat="1" applyFont="1" applyFill="1" applyBorder="1" applyAlignment="1">
      <alignment horizontal="center" vertical="center"/>
    </xf>
    <xf numFmtId="0" fontId="38" fillId="33" borderId="23"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51" fillId="0" borderId="19" xfId="0" applyFont="1" applyBorder="1" applyAlignment="1">
      <alignment vertical="center" wrapText="1"/>
    </xf>
    <xf numFmtId="0" fontId="51" fillId="0" borderId="21" xfId="0" applyFont="1" applyBorder="1" applyAlignment="1">
      <alignment vertical="center" wrapText="1"/>
    </xf>
    <xf numFmtId="0" fontId="51" fillId="0" borderId="17" xfId="0" applyFont="1" applyBorder="1" applyAlignment="1">
      <alignment vertical="center" wrapText="1"/>
    </xf>
    <xf numFmtId="0" fontId="51" fillId="0" borderId="12" xfId="0" applyFont="1" applyBorder="1" applyAlignment="1">
      <alignment horizontal="center" vertical="center"/>
    </xf>
    <xf numFmtId="0" fontId="51" fillId="0" borderId="15" xfId="0" applyFont="1" applyBorder="1" applyAlignment="1">
      <alignment horizontal="center" vertical="center"/>
    </xf>
    <xf numFmtId="0" fontId="51" fillId="0" borderId="0" xfId="0" applyFont="1" applyBorder="1" applyAlignment="1">
      <alignment horizontal="center" vertical="center"/>
    </xf>
    <xf numFmtId="0" fontId="51" fillId="0" borderId="18" xfId="0" applyFont="1" applyBorder="1" applyAlignment="1">
      <alignment horizontal="center" vertical="center"/>
    </xf>
    <xf numFmtId="0" fontId="51" fillId="0" borderId="13" xfId="0" applyFont="1" applyBorder="1" applyAlignment="1">
      <alignment horizontal="center" vertical="center"/>
    </xf>
    <xf numFmtId="0" fontId="51" fillId="0" borderId="16" xfId="0" applyFont="1" applyBorder="1" applyAlignment="1">
      <alignment horizontal="center" vertical="center"/>
    </xf>
    <xf numFmtId="0" fontId="51" fillId="33" borderId="10" xfId="0" applyFont="1" applyFill="1" applyBorder="1" applyAlignment="1">
      <alignment horizontal="center" vertical="center"/>
    </xf>
    <xf numFmtId="0" fontId="51" fillId="33" borderId="11" xfId="0" applyFont="1" applyFill="1" applyBorder="1" applyAlignment="1">
      <alignment horizontal="center" vertical="center"/>
    </xf>
    <xf numFmtId="0" fontId="51" fillId="33" borderId="14" xfId="0" applyFont="1" applyFill="1" applyBorder="1" applyAlignment="1">
      <alignment horizontal="center" vertical="center"/>
    </xf>
    <xf numFmtId="0" fontId="51" fillId="33" borderId="19" xfId="0" applyFont="1" applyFill="1" applyBorder="1" applyAlignment="1">
      <alignment horizontal="center" vertical="center" wrapText="1"/>
    </xf>
    <xf numFmtId="0" fontId="51" fillId="33" borderId="17" xfId="0" applyFont="1" applyFill="1" applyBorder="1" applyAlignment="1">
      <alignment horizontal="center" vertical="center" wrapText="1"/>
    </xf>
    <xf numFmtId="0" fontId="55" fillId="34" borderId="10" xfId="0" applyFont="1" applyFill="1" applyBorder="1" applyAlignment="1">
      <alignment horizontal="center" vertical="center" wrapText="1"/>
    </xf>
    <xf numFmtId="0" fontId="55" fillId="34" borderId="11" xfId="0" applyFont="1" applyFill="1" applyBorder="1" applyAlignment="1">
      <alignment horizontal="center" vertical="center" wrapText="1"/>
    </xf>
    <xf numFmtId="0" fontId="55" fillId="34" borderId="14" xfId="0" applyFont="1" applyFill="1" applyBorder="1" applyAlignment="1">
      <alignment horizontal="center" vertical="center" wrapText="1"/>
    </xf>
    <xf numFmtId="0" fontId="64" fillId="33" borderId="19" xfId="0" applyFont="1" applyFill="1" applyBorder="1" applyAlignment="1">
      <alignment vertical="center" wrapText="1"/>
    </xf>
    <xf numFmtId="0" fontId="64" fillId="33" borderId="21" xfId="0" applyFont="1" applyFill="1" applyBorder="1" applyAlignment="1">
      <alignment vertical="center" wrapText="1"/>
    </xf>
    <xf numFmtId="0" fontId="64" fillId="33" borderId="17" xfId="0" applyFont="1" applyFill="1" applyBorder="1" applyAlignment="1">
      <alignment vertical="center" wrapText="1"/>
    </xf>
    <xf numFmtId="0" fontId="51" fillId="33" borderId="12" xfId="0" applyFont="1" applyFill="1" applyBorder="1" applyAlignment="1">
      <alignment horizontal="center" vertical="center"/>
    </xf>
    <xf numFmtId="0" fontId="51" fillId="33" borderId="15" xfId="0" applyFont="1" applyFill="1" applyBorder="1" applyAlignment="1">
      <alignment horizontal="center" vertical="center"/>
    </xf>
    <xf numFmtId="0" fontId="51" fillId="33" borderId="0" xfId="0" applyFont="1" applyFill="1" applyBorder="1" applyAlignment="1">
      <alignment horizontal="center" vertical="center"/>
    </xf>
    <xf numFmtId="0" fontId="51" fillId="33" borderId="18" xfId="0" applyFont="1" applyFill="1" applyBorder="1" applyAlignment="1">
      <alignment horizontal="center" vertical="center"/>
    </xf>
    <xf numFmtId="0" fontId="51" fillId="33" borderId="13" xfId="0" applyFont="1" applyFill="1" applyBorder="1" applyAlignment="1">
      <alignment horizontal="center" vertical="center"/>
    </xf>
    <xf numFmtId="0" fontId="51" fillId="33" borderId="16" xfId="0" applyFont="1" applyFill="1" applyBorder="1" applyAlignment="1">
      <alignment horizontal="center" vertical="center"/>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4" xfId="0" applyFont="1" applyFill="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4" xfId="0" applyFont="1" applyFill="1" applyBorder="1" applyAlignment="1">
      <alignment horizontal="center" vertical="center" wrapText="1"/>
    </xf>
    <xf numFmtId="0" fontId="62" fillId="34" borderId="10" xfId="0" applyFont="1" applyFill="1" applyBorder="1" applyAlignment="1">
      <alignment horizontal="center" vertical="center" wrapText="1"/>
    </xf>
    <xf numFmtId="0" fontId="62" fillId="34" borderId="11" xfId="0" applyFont="1" applyFill="1" applyBorder="1" applyAlignment="1">
      <alignment horizontal="center" vertical="center" wrapText="1"/>
    </xf>
    <xf numFmtId="0" fontId="62" fillId="34" borderId="14" xfId="0" applyFont="1" applyFill="1" applyBorder="1" applyAlignment="1">
      <alignment horizontal="center" vertical="center" wrapText="1"/>
    </xf>
    <xf numFmtId="0" fontId="51" fillId="34" borderId="10" xfId="0" applyFont="1" applyFill="1" applyBorder="1" applyAlignment="1">
      <alignment horizontal="left" vertical="center" wrapText="1"/>
    </xf>
    <xf numFmtId="0" fontId="51" fillId="34" borderId="11" xfId="0" applyFont="1" applyFill="1" applyBorder="1" applyAlignment="1">
      <alignment horizontal="left" vertical="center" wrapText="1"/>
    </xf>
    <xf numFmtId="0" fontId="51" fillId="34" borderId="14" xfId="0" applyFont="1" applyFill="1" applyBorder="1" applyAlignment="1">
      <alignment horizontal="left" vertical="center" wrapText="1"/>
    </xf>
    <xf numFmtId="0" fontId="51" fillId="33" borderId="10" xfId="0" applyFont="1" applyFill="1" applyBorder="1" applyAlignment="1">
      <alignment horizontal="left" vertical="center" wrapText="1"/>
    </xf>
    <xf numFmtId="0" fontId="51" fillId="33" borderId="11" xfId="0" applyFont="1" applyFill="1" applyBorder="1" applyAlignment="1">
      <alignment horizontal="left" vertical="center" wrapText="1"/>
    </xf>
    <xf numFmtId="0" fontId="51" fillId="33" borderId="14" xfId="0" applyFont="1" applyFill="1" applyBorder="1" applyAlignment="1">
      <alignment horizontal="left" vertical="center" wrapText="1"/>
    </xf>
    <xf numFmtId="0" fontId="51" fillId="33" borderId="19" xfId="0" applyFont="1" applyFill="1" applyBorder="1" applyAlignment="1">
      <alignment vertical="center" wrapText="1"/>
    </xf>
    <xf numFmtId="0" fontId="51" fillId="33" borderId="21" xfId="0" applyFont="1" applyFill="1" applyBorder="1" applyAlignment="1">
      <alignment vertical="center" wrapText="1"/>
    </xf>
    <xf numFmtId="0" fontId="51" fillId="33" borderId="17" xfId="0" applyFont="1" applyFill="1" applyBorder="1" applyAlignment="1">
      <alignment vertical="center" wrapText="1"/>
    </xf>
    <xf numFmtId="0" fontId="51" fillId="33" borderId="23" xfId="0" applyFont="1" applyFill="1" applyBorder="1" applyAlignment="1">
      <alignment horizontal="left" vertical="center" wrapText="1"/>
    </xf>
    <xf numFmtId="0" fontId="51" fillId="33" borderId="12" xfId="0" applyFont="1" applyFill="1" applyBorder="1" applyAlignment="1">
      <alignment horizontal="left" vertical="center" wrapText="1"/>
    </xf>
    <xf numFmtId="0" fontId="51" fillId="33" borderId="15" xfId="0" applyFont="1" applyFill="1" applyBorder="1" applyAlignment="1">
      <alignment horizontal="left" vertical="center" wrapText="1"/>
    </xf>
    <xf numFmtId="0" fontId="51" fillId="33" borderId="24" xfId="0" applyFont="1" applyFill="1" applyBorder="1" applyAlignment="1">
      <alignment horizontal="left" vertical="center" wrapText="1"/>
    </xf>
    <xf numFmtId="0" fontId="51" fillId="33" borderId="0" xfId="0" applyFont="1" applyFill="1" applyBorder="1" applyAlignment="1">
      <alignment horizontal="left" vertical="center" wrapText="1"/>
    </xf>
    <xf numFmtId="0" fontId="51" fillId="33" borderId="18" xfId="0" applyFont="1" applyFill="1" applyBorder="1" applyAlignment="1">
      <alignment horizontal="left" vertical="center" wrapText="1"/>
    </xf>
    <xf numFmtId="0" fontId="51" fillId="33" borderId="22" xfId="0" applyFont="1" applyFill="1" applyBorder="1" applyAlignment="1">
      <alignment horizontal="left" vertical="center" wrapText="1"/>
    </xf>
    <xf numFmtId="0" fontId="51" fillId="33" borderId="13" xfId="0" applyFont="1" applyFill="1" applyBorder="1" applyAlignment="1">
      <alignment horizontal="left" vertical="center" wrapText="1"/>
    </xf>
    <xf numFmtId="0" fontId="51" fillId="33" borderId="16" xfId="0" applyFont="1" applyFill="1" applyBorder="1" applyAlignment="1">
      <alignment horizontal="left" vertical="center" wrapText="1"/>
    </xf>
    <xf numFmtId="0" fontId="61" fillId="34" borderId="10" xfId="0" applyFont="1" applyFill="1" applyBorder="1" applyAlignment="1">
      <alignment horizontal="left" vertical="center" wrapText="1"/>
    </xf>
    <xf numFmtId="0" fontId="61" fillId="34" borderId="11" xfId="0" applyFont="1" applyFill="1" applyBorder="1" applyAlignment="1">
      <alignment horizontal="left" vertical="center" wrapText="1"/>
    </xf>
    <xf numFmtId="0" fontId="61" fillId="34" borderId="14" xfId="0" applyFont="1" applyFill="1" applyBorder="1" applyAlignment="1">
      <alignment horizontal="left" vertical="center" wrapText="1"/>
    </xf>
    <xf numFmtId="0" fontId="52" fillId="34" borderId="10" xfId="0" applyFont="1" applyFill="1" applyBorder="1" applyAlignment="1">
      <alignment horizontal="center" vertical="center"/>
    </xf>
    <xf numFmtId="0" fontId="52" fillId="34" borderId="11" xfId="0" applyFont="1" applyFill="1" applyBorder="1" applyAlignment="1">
      <alignment horizontal="center" vertical="center"/>
    </xf>
    <xf numFmtId="0" fontId="52" fillId="34" borderId="14" xfId="0" applyFont="1" applyFill="1" applyBorder="1" applyAlignment="1">
      <alignment horizontal="center" vertical="center"/>
    </xf>
    <xf numFmtId="9" fontId="51" fillId="34" borderId="10" xfId="0" applyNumberFormat="1" applyFont="1" applyFill="1" applyBorder="1" applyAlignment="1">
      <alignment horizontal="center" vertical="center" wrapText="1"/>
    </xf>
    <xf numFmtId="9" fontId="51" fillId="34" borderId="11" xfId="0" applyNumberFormat="1" applyFont="1" applyFill="1" applyBorder="1" applyAlignment="1">
      <alignment horizontal="center" vertical="center" wrapText="1"/>
    </xf>
    <xf numFmtId="9" fontId="51" fillId="34" borderId="14" xfId="0" applyNumberFormat="1" applyFont="1" applyFill="1" applyBorder="1" applyAlignment="1">
      <alignment horizontal="center" vertical="center" wrapText="1"/>
    </xf>
    <xf numFmtId="0" fontId="51" fillId="34" borderId="10" xfId="0" applyFont="1" applyFill="1" applyBorder="1" applyAlignment="1">
      <alignment horizontal="center" vertical="center"/>
    </xf>
    <xf numFmtId="0" fontId="51" fillId="34" borderId="11" xfId="0" applyFont="1" applyFill="1" applyBorder="1" applyAlignment="1">
      <alignment horizontal="center" vertical="center"/>
    </xf>
    <xf numFmtId="0" fontId="51" fillId="34" borderId="14" xfId="0" applyFont="1" applyFill="1" applyBorder="1" applyAlignment="1">
      <alignment horizontal="center" vertical="center"/>
    </xf>
    <xf numFmtId="0" fontId="51" fillId="33" borderId="23" xfId="0" applyFont="1" applyFill="1" applyBorder="1" applyAlignment="1">
      <alignment horizontal="center" vertical="center"/>
    </xf>
    <xf numFmtId="0" fontId="51" fillId="33" borderId="24" xfId="0" applyFont="1" applyFill="1" applyBorder="1" applyAlignment="1">
      <alignment horizontal="center" vertical="center"/>
    </xf>
    <xf numFmtId="0" fontId="51" fillId="33" borderId="22" xfId="0" applyFont="1" applyFill="1" applyBorder="1" applyAlignment="1">
      <alignment horizontal="center" vertical="center"/>
    </xf>
    <xf numFmtId="9" fontId="51" fillId="34" borderId="10" xfId="0" applyNumberFormat="1" applyFont="1" applyFill="1" applyBorder="1" applyAlignment="1">
      <alignment horizontal="center" vertical="center"/>
    </xf>
    <xf numFmtId="9" fontId="51" fillId="34" borderId="11" xfId="0" applyNumberFormat="1" applyFont="1" applyFill="1" applyBorder="1" applyAlignment="1">
      <alignment horizontal="center" vertical="center"/>
    </xf>
    <xf numFmtId="9" fontId="51" fillId="34" borderId="14" xfId="0" applyNumberFormat="1" applyFont="1" applyFill="1" applyBorder="1" applyAlignment="1">
      <alignment horizontal="center" vertical="center"/>
    </xf>
    <xf numFmtId="9" fontId="51" fillId="34" borderId="10" xfId="0" applyNumberFormat="1" applyFont="1" applyFill="1" applyBorder="1" applyAlignment="1">
      <alignment horizontal="left" vertical="center" wrapText="1"/>
    </xf>
    <xf numFmtId="9" fontId="51" fillId="34" borderId="11" xfId="0" applyNumberFormat="1" applyFont="1" applyFill="1" applyBorder="1" applyAlignment="1">
      <alignment horizontal="left" vertical="center" wrapText="1"/>
    </xf>
    <xf numFmtId="9" fontId="51" fillId="34" borderId="14" xfId="0" applyNumberFormat="1" applyFont="1" applyFill="1" applyBorder="1" applyAlignment="1">
      <alignment horizontal="left" vertical="center" wrapText="1"/>
    </xf>
    <xf numFmtId="0" fontId="51" fillId="34" borderId="10" xfId="0" applyFont="1" applyFill="1" applyBorder="1" applyAlignment="1">
      <alignment horizontal="center" vertical="center" wrapText="1"/>
    </xf>
    <xf numFmtId="0" fontId="51" fillId="34" borderId="11" xfId="0" applyFont="1" applyFill="1" applyBorder="1" applyAlignment="1">
      <alignment horizontal="center" vertical="center" wrapText="1"/>
    </xf>
    <xf numFmtId="0" fontId="51" fillId="34" borderId="14" xfId="0" applyFont="1" applyFill="1" applyBorder="1" applyAlignment="1">
      <alignment horizontal="center" vertical="center" wrapText="1"/>
    </xf>
    <xf numFmtId="0" fontId="51" fillId="33" borderId="23" xfId="0" applyFont="1" applyFill="1" applyBorder="1" applyAlignment="1">
      <alignment horizontal="center" vertical="center" wrapText="1"/>
    </xf>
    <xf numFmtId="0" fontId="51" fillId="33" borderId="12" xfId="0" applyFont="1" applyFill="1" applyBorder="1" applyAlignment="1">
      <alignment horizontal="center" vertical="center" wrapText="1"/>
    </xf>
    <xf numFmtId="0" fontId="51" fillId="33" borderId="15" xfId="0" applyFont="1" applyFill="1" applyBorder="1" applyAlignment="1">
      <alignment horizontal="center" vertical="center" wrapText="1"/>
    </xf>
    <xf numFmtId="0" fontId="51" fillId="33" borderId="24" xfId="0" applyFont="1" applyFill="1" applyBorder="1" applyAlignment="1">
      <alignment horizontal="center" vertical="center" wrapText="1"/>
    </xf>
    <xf numFmtId="0" fontId="51" fillId="33" borderId="0" xfId="0" applyFont="1" applyFill="1" applyBorder="1" applyAlignment="1">
      <alignment horizontal="center" vertical="center" wrapText="1"/>
    </xf>
    <xf numFmtId="0" fontId="51" fillId="33" borderId="18" xfId="0" applyFont="1" applyFill="1" applyBorder="1" applyAlignment="1">
      <alignment horizontal="center" vertical="center" wrapText="1"/>
    </xf>
    <xf numFmtId="0" fontId="51" fillId="33" borderId="22" xfId="0" applyFont="1" applyFill="1" applyBorder="1" applyAlignment="1">
      <alignment horizontal="center" vertical="center" wrapText="1"/>
    </xf>
    <xf numFmtId="0" fontId="51" fillId="33" borderId="13" xfId="0" applyFont="1" applyFill="1" applyBorder="1" applyAlignment="1">
      <alignment horizontal="center" vertical="center" wrapText="1"/>
    </xf>
    <xf numFmtId="0" fontId="51" fillId="33" borderId="16" xfId="0" applyFont="1" applyFill="1" applyBorder="1" applyAlignment="1">
      <alignment horizontal="center" vertical="center" wrapText="1"/>
    </xf>
    <xf numFmtId="0" fontId="51" fillId="34" borderId="10" xfId="0" applyFont="1" applyFill="1" applyBorder="1" applyAlignment="1">
      <alignment horizontal="left" vertical="top" wrapText="1"/>
    </xf>
    <xf numFmtId="0" fontId="51" fillId="34" borderId="11" xfId="0" applyFont="1" applyFill="1" applyBorder="1" applyAlignment="1">
      <alignment horizontal="left" vertical="top"/>
    </xf>
    <xf numFmtId="0" fontId="51" fillId="34" borderId="14" xfId="0" applyFont="1" applyFill="1" applyBorder="1" applyAlignment="1">
      <alignment horizontal="left" vertical="top"/>
    </xf>
    <xf numFmtId="0" fontId="55" fillId="34" borderId="10" xfId="0" applyFont="1" applyFill="1" applyBorder="1" applyAlignment="1">
      <alignment horizontal="center" vertical="center"/>
    </xf>
    <xf numFmtId="0" fontId="55" fillId="34" borderId="11" xfId="0" applyFont="1" applyFill="1" applyBorder="1" applyAlignment="1">
      <alignment horizontal="center" vertical="center"/>
    </xf>
    <xf numFmtId="0" fontId="55" fillId="34" borderId="14" xfId="0" applyFont="1" applyFill="1" applyBorder="1" applyAlignment="1">
      <alignment horizontal="center" vertical="center"/>
    </xf>
    <xf numFmtId="0" fontId="54" fillId="35" borderId="0" xfId="0" applyFont="1" applyFill="1" applyAlignment="1">
      <alignment horizontal="center"/>
    </xf>
    <xf numFmtId="0" fontId="56" fillId="33" borderId="20" xfId="0" applyFont="1" applyFill="1" applyBorder="1" applyAlignment="1">
      <alignment horizontal="center" vertical="center"/>
    </xf>
    <xf numFmtId="49" fontId="56" fillId="33" borderId="10" xfId="0" applyNumberFormat="1" applyFont="1" applyFill="1" applyBorder="1" applyAlignment="1">
      <alignment horizontal="center" vertical="center"/>
    </xf>
    <xf numFmtId="49" fontId="56" fillId="33" borderId="11" xfId="0" applyNumberFormat="1" applyFont="1" applyFill="1" applyBorder="1" applyAlignment="1">
      <alignment horizontal="center" vertical="center"/>
    </xf>
    <xf numFmtId="49" fontId="56" fillId="33" borderId="14" xfId="0" applyNumberFormat="1" applyFont="1" applyFill="1" applyBorder="1" applyAlignment="1">
      <alignment horizontal="center" vertical="center"/>
    </xf>
    <xf numFmtId="0" fontId="56" fillId="33" borderId="10" xfId="0" applyFont="1" applyFill="1" applyBorder="1" applyAlignment="1">
      <alignment horizontal="center" vertical="center" wrapText="1"/>
    </xf>
    <xf numFmtId="0" fontId="56" fillId="33" borderId="11" xfId="0" applyFont="1" applyFill="1" applyBorder="1" applyAlignment="1">
      <alignment horizontal="center" vertical="center" wrapText="1"/>
    </xf>
    <xf numFmtId="0" fontId="56" fillId="33" borderId="14" xfId="0" applyFont="1" applyFill="1" applyBorder="1" applyAlignment="1">
      <alignment horizontal="center" vertical="center" wrapText="1"/>
    </xf>
    <xf numFmtId="0" fontId="52" fillId="0" borderId="10" xfId="0" applyFont="1" applyBorder="1" applyAlignment="1">
      <alignment horizontal="center"/>
    </xf>
    <xf numFmtId="0" fontId="52" fillId="0" borderId="11" xfId="0" applyFont="1" applyBorder="1" applyAlignment="1">
      <alignment horizontal="center"/>
    </xf>
    <xf numFmtId="0" fontId="52" fillId="0" borderId="14" xfId="0" applyFont="1" applyBorder="1" applyAlignment="1">
      <alignment horizontal="center"/>
    </xf>
    <xf numFmtId="0" fontId="51" fillId="0" borderId="23" xfId="0" applyFont="1" applyBorder="1" applyAlignment="1">
      <alignment horizontal="left" vertical="center" wrapText="1"/>
    </xf>
    <xf numFmtId="0" fontId="51" fillId="0" borderId="12" xfId="0" applyFont="1" applyBorder="1" applyAlignment="1">
      <alignment horizontal="left" vertical="center" wrapText="1"/>
    </xf>
    <xf numFmtId="0" fontId="51" fillId="0" borderId="15" xfId="0" applyFont="1" applyBorder="1" applyAlignment="1">
      <alignment horizontal="left" vertical="center" wrapText="1"/>
    </xf>
    <xf numFmtId="0" fontId="51" fillId="0" borderId="24" xfId="0" applyFont="1" applyBorder="1" applyAlignment="1">
      <alignment horizontal="left" vertical="center" wrapText="1"/>
    </xf>
    <xf numFmtId="0" fontId="51" fillId="0" borderId="0" xfId="0" applyFont="1" applyBorder="1" applyAlignment="1">
      <alignment horizontal="left" vertical="center" wrapText="1"/>
    </xf>
    <xf numFmtId="0" fontId="51" fillId="0" borderId="18" xfId="0" applyFont="1" applyBorder="1" applyAlignment="1">
      <alignment horizontal="left" vertical="center" wrapText="1"/>
    </xf>
    <xf numFmtId="0" fontId="51" fillId="0" borderId="22" xfId="0" applyFont="1" applyBorder="1" applyAlignment="1">
      <alignment horizontal="left" vertical="center" wrapText="1"/>
    </xf>
    <xf numFmtId="0" fontId="51" fillId="0" borderId="13" xfId="0" applyFont="1" applyBorder="1" applyAlignment="1">
      <alignment horizontal="left" vertical="center" wrapText="1"/>
    </xf>
    <xf numFmtId="0" fontId="51" fillId="0" borderId="16" xfId="0" applyFont="1" applyBorder="1" applyAlignment="1">
      <alignment horizontal="left" vertical="center" wrapText="1"/>
    </xf>
    <xf numFmtId="0" fontId="51" fillId="34" borderId="11" xfId="0" applyFont="1" applyFill="1" applyBorder="1" applyAlignment="1">
      <alignment horizontal="left" vertical="center"/>
    </xf>
    <xf numFmtId="0" fontId="51" fillId="34" borderId="14" xfId="0" applyFont="1" applyFill="1" applyBorder="1" applyAlignment="1">
      <alignment horizontal="left" vertical="center"/>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14" xfId="0" applyFont="1" applyBorder="1" applyAlignment="1">
      <alignment horizontal="left" vertical="center" wrapText="1"/>
    </xf>
    <xf numFmtId="0" fontId="83" fillId="35" borderId="11" xfId="0" applyFont="1" applyFill="1" applyBorder="1" applyAlignment="1">
      <alignment horizontal="center" vertical="center" wrapText="1"/>
    </xf>
    <xf numFmtId="0" fontId="83" fillId="35" borderId="14" xfId="0" applyFont="1" applyFill="1" applyBorder="1" applyAlignment="1">
      <alignment horizontal="center" vertical="center" wrapText="1"/>
    </xf>
    <xf numFmtId="0" fontId="28" fillId="0" borderId="0" xfId="0" applyFont="1" applyAlignment="1">
      <alignment horizontal="center"/>
    </xf>
    <xf numFmtId="0" fontId="106" fillId="35" borderId="0" xfId="0" applyFont="1" applyFill="1" applyAlignment="1">
      <alignment horizontal="center"/>
    </xf>
    <xf numFmtId="0" fontId="80" fillId="33" borderId="20" xfId="0" applyFont="1" applyFill="1" applyBorder="1" applyAlignment="1">
      <alignment horizontal="center" vertical="center"/>
    </xf>
    <xf numFmtId="49" fontId="80" fillId="33" borderId="10" xfId="0" applyNumberFormat="1" applyFont="1" applyFill="1" applyBorder="1" applyAlignment="1">
      <alignment horizontal="center" vertical="center"/>
    </xf>
    <xf numFmtId="49" fontId="80" fillId="33" borderId="11" xfId="0" applyNumberFormat="1" applyFont="1" applyFill="1" applyBorder="1" applyAlignment="1">
      <alignment horizontal="center" vertical="center"/>
    </xf>
    <xf numFmtId="49" fontId="80" fillId="33" borderId="14" xfId="0" applyNumberFormat="1" applyFont="1" applyFill="1" applyBorder="1" applyAlignment="1">
      <alignment horizontal="center" vertical="center"/>
    </xf>
    <xf numFmtId="0" fontId="80" fillId="33" borderId="10" xfId="0" applyFont="1" applyFill="1" applyBorder="1" applyAlignment="1">
      <alignment horizontal="center" vertical="center" wrapText="1"/>
    </xf>
    <xf numFmtId="0" fontId="80" fillId="33" borderId="11" xfId="0" applyFont="1" applyFill="1" applyBorder="1" applyAlignment="1">
      <alignment horizontal="center" vertical="center" wrapText="1"/>
    </xf>
    <xf numFmtId="0" fontId="80" fillId="33" borderId="14"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8" fillId="34" borderId="14" xfId="0" applyFont="1" applyFill="1" applyBorder="1" applyAlignment="1">
      <alignment horizontal="center" vertical="center" wrapText="1"/>
    </xf>
    <xf numFmtId="9" fontId="18" fillId="34" borderId="10" xfId="0" applyNumberFormat="1" applyFont="1" applyFill="1" applyBorder="1" applyAlignment="1">
      <alignment horizontal="center" vertical="center"/>
    </xf>
    <xf numFmtId="9" fontId="18" fillId="34" borderId="11" xfId="0" applyNumberFormat="1" applyFont="1" applyFill="1" applyBorder="1" applyAlignment="1">
      <alignment horizontal="center" vertical="center"/>
    </xf>
    <xf numFmtId="9" fontId="18" fillId="34" borderId="14" xfId="0" applyNumberFormat="1" applyFont="1" applyFill="1" applyBorder="1" applyAlignment="1">
      <alignment horizontal="center" vertical="center"/>
    </xf>
    <xf numFmtId="9" fontId="18" fillId="34" borderId="10" xfId="0" applyNumberFormat="1" applyFont="1" applyFill="1" applyBorder="1" applyAlignment="1">
      <alignment horizontal="center" vertical="center" wrapText="1"/>
    </xf>
    <xf numFmtId="9" fontId="18" fillId="34" borderId="11" xfId="0" applyNumberFormat="1" applyFont="1" applyFill="1" applyBorder="1" applyAlignment="1">
      <alignment horizontal="center" vertical="center" wrapText="1"/>
    </xf>
    <xf numFmtId="9" fontId="18" fillId="34" borderId="14" xfId="0" applyNumberFormat="1" applyFont="1" applyFill="1" applyBorder="1" applyAlignment="1">
      <alignment horizontal="center" vertical="center" wrapText="1"/>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18" fillId="34" borderId="10"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4" borderId="10" xfId="0" applyFont="1" applyFill="1" applyBorder="1" applyAlignment="1">
      <alignment horizontal="center" vertical="center"/>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28" fillId="34" borderId="10" xfId="0" applyFont="1" applyFill="1" applyBorder="1" applyAlignment="1">
      <alignment horizontal="center" vertical="center"/>
    </xf>
    <xf numFmtId="0" fontId="28" fillId="34" borderId="11" xfId="0" applyFont="1" applyFill="1" applyBorder="1" applyAlignment="1">
      <alignment horizontal="center" vertical="center"/>
    </xf>
    <xf numFmtId="0" fontId="28" fillId="34" borderId="14" xfId="0" applyFont="1" applyFill="1" applyBorder="1" applyAlignment="1">
      <alignment horizontal="center" vertical="center"/>
    </xf>
    <xf numFmtId="0" fontId="18" fillId="33" borderId="19" xfId="0" applyFont="1" applyFill="1" applyBorder="1" applyAlignment="1">
      <alignment vertical="center" wrapText="1"/>
    </xf>
    <xf numFmtId="0" fontId="18" fillId="33" borderId="21" xfId="0" applyFont="1" applyFill="1" applyBorder="1" applyAlignment="1">
      <alignment vertical="center" wrapText="1"/>
    </xf>
    <xf numFmtId="0" fontId="18" fillId="33" borderId="17" xfId="0" applyFont="1" applyFill="1" applyBorder="1" applyAlignment="1">
      <alignment vertical="center" wrapText="1"/>
    </xf>
    <xf numFmtId="0" fontId="18" fillId="33" borderId="23" xfId="0" applyFont="1" applyFill="1" applyBorder="1" applyAlignment="1">
      <alignment horizontal="center" vertical="center"/>
    </xf>
    <xf numFmtId="0" fontId="18" fillId="33" borderId="12" xfId="0" applyFont="1" applyFill="1" applyBorder="1" applyAlignment="1">
      <alignment horizontal="center" vertical="center"/>
    </xf>
    <xf numFmtId="0" fontId="18" fillId="33" borderId="15" xfId="0" applyFont="1" applyFill="1" applyBorder="1" applyAlignment="1">
      <alignment horizontal="center" vertical="center"/>
    </xf>
    <xf numFmtId="0" fontId="18" fillId="33" borderId="24" xfId="0" applyFont="1" applyFill="1" applyBorder="1" applyAlignment="1">
      <alignment horizontal="center" vertical="center"/>
    </xf>
    <xf numFmtId="0" fontId="18" fillId="33" borderId="0" xfId="0" applyFont="1" applyFill="1" applyBorder="1" applyAlignment="1">
      <alignment horizontal="center" vertical="center"/>
    </xf>
    <xf numFmtId="0" fontId="18" fillId="33" borderId="18" xfId="0" applyFont="1" applyFill="1" applyBorder="1" applyAlignment="1">
      <alignment horizontal="center" vertical="center"/>
    </xf>
    <xf numFmtId="0" fontId="18" fillId="33" borderId="22"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16" xfId="0" applyFont="1" applyFill="1" applyBorder="1" applyAlignment="1">
      <alignment horizontal="center" vertical="center"/>
    </xf>
    <xf numFmtId="0" fontId="18" fillId="38" borderId="10" xfId="0" applyFont="1" applyFill="1" applyBorder="1" applyAlignment="1">
      <alignment horizontal="center" vertical="center"/>
    </xf>
    <xf numFmtId="0" fontId="18" fillId="38" borderId="11" xfId="0" applyFont="1" applyFill="1" applyBorder="1" applyAlignment="1">
      <alignment horizontal="center" vertical="center"/>
    </xf>
    <xf numFmtId="0" fontId="18" fillId="38" borderId="14"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8" fillId="33" borderId="10"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4"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34" borderId="10" xfId="0" applyFont="1" applyFill="1" applyBorder="1" applyAlignment="1">
      <alignment horizontal="left" vertical="center" wrapText="1"/>
    </xf>
    <xf numFmtId="0" fontId="18" fillId="34" borderId="11" xfId="0" applyFont="1" applyFill="1" applyBorder="1" applyAlignment="1">
      <alignment horizontal="left" vertical="center"/>
    </xf>
    <xf numFmtId="0" fontId="18" fillId="34" borderId="14" xfId="0" applyFont="1" applyFill="1" applyBorder="1" applyAlignment="1">
      <alignment horizontal="left" vertical="center"/>
    </xf>
    <xf numFmtId="0" fontId="28" fillId="33" borderId="20"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28" fillId="0" borderId="10" xfId="0" applyFont="1" applyBorder="1" applyAlignment="1">
      <alignment horizontal="center"/>
    </xf>
    <xf numFmtId="0" fontId="28" fillId="0" borderId="11" xfId="0" applyFont="1" applyBorder="1" applyAlignment="1">
      <alignment horizontal="center"/>
    </xf>
    <xf numFmtId="0" fontId="28" fillId="0" borderId="14" xfId="0" applyFont="1" applyBorder="1" applyAlignment="1">
      <alignment horizontal="center"/>
    </xf>
    <xf numFmtId="0" fontId="85" fillId="34" borderId="10" xfId="0" applyFont="1" applyFill="1" applyBorder="1" applyAlignment="1">
      <alignment horizontal="center" vertical="center"/>
    </xf>
    <xf numFmtId="0" fontId="85" fillId="34" borderId="11" xfId="0" applyFont="1" applyFill="1" applyBorder="1" applyAlignment="1">
      <alignment horizontal="center" vertical="center"/>
    </xf>
    <xf numFmtId="0" fontId="85" fillId="34" borderId="14" xfId="0" applyFont="1" applyFill="1" applyBorder="1" applyAlignment="1">
      <alignment horizontal="center" vertical="center"/>
    </xf>
    <xf numFmtId="0" fontId="85" fillId="33" borderId="10" xfId="0" applyFont="1" applyFill="1" applyBorder="1" applyAlignment="1">
      <alignment horizontal="center" vertical="center" wrapText="1"/>
    </xf>
    <xf numFmtId="0" fontId="85" fillId="33" borderId="11" xfId="0" applyFont="1" applyFill="1" applyBorder="1" applyAlignment="1">
      <alignment horizontal="center" vertical="center" wrapText="1"/>
    </xf>
    <xf numFmtId="0" fontId="85" fillId="33" borderId="14" xfId="0" applyFont="1" applyFill="1" applyBorder="1" applyAlignment="1">
      <alignment horizontal="center" vertical="center" wrapText="1"/>
    </xf>
    <xf numFmtId="0" fontId="85" fillId="33" borderId="10" xfId="0" applyFont="1" applyFill="1" applyBorder="1" applyAlignment="1">
      <alignment horizontal="center" vertical="center"/>
    </xf>
    <xf numFmtId="0" fontId="85" fillId="33" borderId="11" xfId="0" applyFont="1" applyFill="1" applyBorder="1" applyAlignment="1">
      <alignment horizontal="center" vertical="center"/>
    </xf>
    <xf numFmtId="0" fontId="85" fillId="33" borderId="14" xfId="0" applyFont="1" applyFill="1" applyBorder="1" applyAlignment="1">
      <alignment horizontal="center" vertical="center"/>
    </xf>
    <xf numFmtId="0" fontId="85" fillId="33" borderId="19" xfId="0" applyFont="1" applyFill="1" applyBorder="1" applyAlignment="1">
      <alignment horizontal="center" vertical="center" wrapText="1"/>
    </xf>
    <xf numFmtId="0" fontId="85" fillId="33" borderId="17" xfId="0" applyFont="1" applyFill="1" applyBorder="1" applyAlignment="1">
      <alignment horizontal="center" vertical="center" wrapText="1"/>
    </xf>
    <xf numFmtId="0" fontId="87" fillId="34" borderId="10" xfId="0" applyFont="1" applyFill="1" applyBorder="1" applyAlignment="1">
      <alignment horizontal="center" vertical="center" wrapText="1"/>
    </xf>
    <xf numFmtId="0" fontId="87" fillId="34" borderId="11" xfId="0" applyFont="1" applyFill="1" applyBorder="1" applyAlignment="1">
      <alignment horizontal="center" vertical="center" wrapText="1"/>
    </xf>
    <xf numFmtId="0" fontId="87" fillId="34" borderId="14" xfId="0" applyFont="1" applyFill="1" applyBorder="1" applyAlignment="1">
      <alignment horizontal="center" vertical="center" wrapText="1"/>
    </xf>
    <xf numFmtId="9" fontId="85" fillId="34" borderId="10" xfId="0" applyNumberFormat="1" applyFont="1" applyFill="1" applyBorder="1" applyAlignment="1">
      <alignment horizontal="center" vertical="center"/>
    </xf>
    <xf numFmtId="9" fontId="85" fillId="34" borderId="11" xfId="0" applyNumberFormat="1" applyFont="1" applyFill="1" applyBorder="1" applyAlignment="1">
      <alignment horizontal="center" vertical="center"/>
    </xf>
    <xf numFmtId="9" fontId="85" fillId="34" borderId="14" xfId="0" applyNumberFormat="1" applyFont="1" applyFill="1" applyBorder="1" applyAlignment="1">
      <alignment horizontal="center" vertical="center"/>
    </xf>
    <xf numFmtId="0" fontId="87" fillId="34" borderId="10" xfId="0" applyFont="1" applyFill="1" applyBorder="1" applyAlignment="1">
      <alignment horizontal="center" vertical="center"/>
    </xf>
    <xf numFmtId="0" fontId="87" fillId="34" borderId="11" xfId="0" applyFont="1" applyFill="1" applyBorder="1" applyAlignment="1">
      <alignment horizontal="center" vertical="center"/>
    </xf>
    <xf numFmtId="0" fontId="87" fillId="34" borderId="14" xfId="0" applyFont="1" applyFill="1" applyBorder="1" applyAlignment="1">
      <alignment horizontal="center" vertic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9" fontId="85" fillId="34" borderId="33" xfId="0" applyNumberFormat="1" applyFont="1" applyFill="1" applyBorder="1" applyAlignment="1">
      <alignment horizontal="center" vertical="center"/>
    </xf>
    <xf numFmtId="9" fontId="85" fillId="34" borderId="34" xfId="0" applyNumberFormat="1" applyFont="1" applyFill="1" applyBorder="1" applyAlignment="1">
      <alignment horizontal="center" vertical="center"/>
    </xf>
    <xf numFmtId="9" fontId="85" fillId="34" borderId="35" xfId="0" applyNumberFormat="1" applyFont="1" applyFill="1" applyBorder="1" applyAlignment="1">
      <alignment horizontal="center" vertical="center"/>
    </xf>
    <xf numFmtId="0" fontId="87" fillId="33" borderId="10" xfId="0" applyFont="1" applyFill="1" applyBorder="1" applyAlignment="1">
      <alignment horizontal="center" vertical="center" wrapText="1"/>
    </xf>
    <xf numFmtId="0" fontId="87" fillId="33" borderId="11" xfId="0" applyFont="1" applyFill="1" applyBorder="1" applyAlignment="1">
      <alignment horizontal="center" vertical="center" wrapText="1"/>
    </xf>
    <xf numFmtId="0" fontId="87" fillId="33" borderId="14" xfId="0" applyFont="1" applyFill="1" applyBorder="1" applyAlignment="1">
      <alignment horizontal="center" vertical="center" wrapText="1"/>
    </xf>
    <xf numFmtId="0" fontId="90" fillId="34" borderId="10" xfId="0" applyFont="1" applyFill="1" applyBorder="1" applyAlignment="1">
      <alignment horizontal="center" vertical="center" wrapText="1"/>
    </xf>
    <xf numFmtId="0" fontId="90" fillId="34" borderId="11" xfId="0" applyFont="1" applyFill="1" applyBorder="1" applyAlignment="1">
      <alignment horizontal="center" vertical="center" wrapText="1"/>
    </xf>
    <xf numFmtId="0" fontId="90" fillId="34" borderId="14" xfId="0" applyFont="1" applyFill="1" applyBorder="1" applyAlignment="1">
      <alignment horizontal="center" vertical="center" wrapText="1"/>
    </xf>
    <xf numFmtId="0" fontId="85" fillId="0" borderId="10" xfId="0" applyFont="1" applyBorder="1" applyAlignment="1">
      <alignment horizontal="center" vertical="center" wrapText="1"/>
    </xf>
    <xf numFmtId="0" fontId="85" fillId="0" borderId="11" xfId="0" applyFont="1" applyBorder="1" applyAlignment="1">
      <alignment horizontal="center" vertical="center" wrapText="1"/>
    </xf>
    <xf numFmtId="0" fontId="85" fillId="0" borderId="14" xfId="0" applyFont="1" applyBorder="1" applyAlignment="1">
      <alignment horizontal="center" vertical="center" wrapText="1"/>
    </xf>
    <xf numFmtId="0" fontId="85" fillId="34" borderId="11" xfId="0" applyFont="1" applyFill="1" applyBorder="1" applyAlignment="1">
      <alignment horizontal="center" vertical="center" wrapText="1"/>
    </xf>
    <xf numFmtId="0" fontId="85" fillId="34" borderId="10" xfId="0" applyFont="1" applyFill="1" applyBorder="1" applyAlignment="1">
      <alignment horizontal="center" vertical="center" wrapText="1"/>
    </xf>
    <xf numFmtId="0" fontId="85" fillId="34" borderId="14" xfId="0" applyFont="1" applyFill="1" applyBorder="1" applyAlignment="1">
      <alignment horizontal="center" vertical="center" wrapText="1"/>
    </xf>
    <xf numFmtId="0" fontId="87" fillId="0" borderId="0" xfId="0" applyFont="1" applyAlignment="1">
      <alignment horizontal="center"/>
    </xf>
    <xf numFmtId="0" fontId="90" fillId="33" borderId="20" xfId="0" applyFont="1" applyFill="1" applyBorder="1" applyAlignment="1">
      <alignment horizontal="center" vertical="center"/>
    </xf>
    <xf numFmtId="49" fontId="85" fillId="33" borderId="10" xfId="0" applyNumberFormat="1" applyFont="1" applyFill="1" applyBorder="1" applyAlignment="1">
      <alignment horizontal="center" vertical="center"/>
    </xf>
    <xf numFmtId="49" fontId="85" fillId="33" borderId="11" xfId="0" applyNumberFormat="1" applyFont="1" applyFill="1" applyBorder="1" applyAlignment="1">
      <alignment horizontal="center" vertical="center"/>
    </xf>
    <xf numFmtId="49" fontId="85" fillId="33" borderId="14" xfId="0" applyNumberFormat="1" applyFont="1" applyFill="1" applyBorder="1" applyAlignment="1">
      <alignment horizontal="center" vertical="center"/>
    </xf>
    <xf numFmtId="0" fontId="87" fillId="0" borderId="10" xfId="0" applyFont="1" applyBorder="1" applyAlignment="1">
      <alignment horizontal="center"/>
    </xf>
    <xf numFmtId="0" fontId="87" fillId="0" borderId="11" xfId="0" applyFont="1" applyBorder="1" applyAlignment="1">
      <alignment horizontal="center"/>
    </xf>
    <xf numFmtId="0" fontId="87" fillId="0" borderId="14" xfId="0" applyFont="1" applyBorder="1" applyAlignment="1">
      <alignment horizontal="center"/>
    </xf>
    <xf numFmtId="0" fontId="84" fillId="0" borderId="10" xfId="0" applyFont="1" applyFill="1" applyBorder="1" applyAlignment="1">
      <alignment horizontal="center" vertical="center"/>
    </xf>
    <xf numFmtId="0" fontId="84" fillId="0" borderId="11" xfId="0" applyFont="1" applyFill="1" applyBorder="1" applyAlignment="1">
      <alignment horizontal="center" vertical="center"/>
    </xf>
    <xf numFmtId="0" fontId="84" fillId="0" borderId="14" xfId="0" applyFont="1" applyFill="1" applyBorder="1" applyAlignment="1">
      <alignment horizontal="center" vertical="center"/>
    </xf>
    <xf numFmtId="0" fontId="45" fillId="33" borderId="19" xfId="0" applyFont="1" applyFill="1" applyBorder="1" applyAlignment="1">
      <alignment horizontal="center" vertical="center" wrapText="1"/>
    </xf>
    <xf numFmtId="0" fontId="45" fillId="33" borderId="17" xfId="0" applyFont="1" applyFill="1" applyBorder="1" applyAlignment="1">
      <alignment horizontal="center" vertical="center" wrapText="1"/>
    </xf>
    <xf numFmtId="0" fontId="98" fillId="34" borderId="10" xfId="0" applyFont="1" applyFill="1" applyBorder="1" applyAlignment="1">
      <alignment horizontal="center" vertical="center" wrapText="1"/>
    </xf>
    <xf numFmtId="0" fontId="98" fillId="34" borderId="11" xfId="0" applyFont="1" applyFill="1" applyBorder="1" applyAlignment="1">
      <alignment horizontal="center" vertical="center" wrapText="1"/>
    </xf>
    <xf numFmtId="0" fontId="98" fillId="34" borderId="14" xfId="0" applyFont="1" applyFill="1" applyBorder="1" applyAlignment="1">
      <alignment horizontal="center" vertical="center" wrapText="1"/>
    </xf>
    <xf numFmtId="9" fontId="84" fillId="0" borderId="10" xfId="0" applyNumberFormat="1" applyFont="1" applyFill="1" applyBorder="1" applyAlignment="1">
      <alignment horizontal="center" vertical="center"/>
    </xf>
    <xf numFmtId="9" fontId="84" fillId="0" borderId="11" xfId="0" applyNumberFormat="1" applyFont="1" applyFill="1" applyBorder="1" applyAlignment="1">
      <alignment horizontal="center" vertical="center"/>
    </xf>
    <xf numFmtId="9" fontId="84" fillId="0" borderId="14" xfId="0" applyNumberFormat="1" applyFont="1" applyFill="1" applyBorder="1" applyAlignment="1">
      <alignment horizontal="center" vertical="center"/>
    </xf>
    <xf numFmtId="0" fontId="84" fillId="0" borderId="10" xfId="0" applyFont="1" applyFill="1" applyBorder="1" applyAlignment="1">
      <alignment horizontal="center" vertical="center" wrapText="1"/>
    </xf>
    <xf numFmtId="0" fontId="84" fillId="0" borderId="11" xfId="0" applyFont="1" applyFill="1" applyBorder="1" applyAlignment="1">
      <alignment horizontal="center" vertical="center" wrapText="1"/>
    </xf>
    <xf numFmtId="0" fontId="84" fillId="0" borderId="14" xfId="0" applyFont="1" applyFill="1" applyBorder="1" applyAlignment="1">
      <alignment horizontal="center" vertical="center" wrapText="1"/>
    </xf>
    <xf numFmtId="0" fontId="84" fillId="33" borderId="10" xfId="0" applyFont="1" applyFill="1" applyBorder="1" applyAlignment="1">
      <alignment horizontal="center" vertical="center"/>
    </xf>
    <xf numFmtId="0" fontId="84" fillId="33" borderId="11" xfId="0" applyFont="1" applyFill="1" applyBorder="1" applyAlignment="1">
      <alignment horizontal="center" vertical="center"/>
    </xf>
    <xf numFmtId="0" fontId="84" fillId="33" borderId="14" xfId="0" applyFont="1" applyFill="1" applyBorder="1" applyAlignment="1">
      <alignment horizontal="center" vertical="center"/>
    </xf>
    <xf numFmtId="9" fontId="84" fillId="34" borderId="10" xfId="0" applyNumberFormat="1" applyFont="1" applyFill="1" applyBorder="1" applyAlignment="1">
      <alignment horizontal="center" vertical="center"/>
    </xf>
    <xf numFmtId="9" fontId="84" fillId="34" borderId="11" xfId="0" applyNumberFormat="1" applyFont="1" applyFill="1" applyBorder="1" applyAlignment="1">
      <alignment horizontal="center" vertical="center"/>
    </xf>
    <xf numFmtId="9" fontId="84" fillId="34" borderId="14" xfId="0" applyNumberFormat="1" applyFont="1" applyFill="1" applyBorder="1" applyAlignment="1">
      <alignment horizontal="center" vertical="center"/>
    </xf>
    <xf numFmtId="0" fontId="84" fillId="34" borderId="10" xfId="0" applyFont="1" applyFill="1" applyBorder="1" applyAlignment="1">
      <alignment horizontal="center" vertical="center"/>
    </xf>
    <xf numFmtId="0" fontId="84" fillId="34" borderId="11" xfId="0" applyFont="1" applyFill="1" applyBorder="1" applyAlignment="1">
      <alignment horizontal="center" vertical="center"/>
    </xf>
    <xf numFmtId="0" fontId="84" fillId="34" borderId="14" xfId="0" applyFont="1" applyFill="1" applyBorder="1" applyAlignment="1">
      <alignment horizontal="center" vertical="center"/>
    </xf>
    <xf numFmtId="9" fontId="84" fillId="33" borderId="10" xfId="0" applyNumberFormat="1" applyFont="1" applyFill="1" applyBorder="1" applyAlignment="1">
      <alignment horizontal="center" vertical="center"/>
    </xf>
    <xf numFmtId="9" fontId="84" fillId="33" borderId="11" xfId="0" applyNumberFormat="1" applyFont="1" applyFill="1" applyBorder="1" applyAlignment="1">
      <alignment horizontal="center" vertical="center"/>
    </xf>
    <xf numFmtId="9" fontId="84" fillId="33" borderId="14" xfId="0" applyNumberFormat="1" applyFont="1" applyFill="1" applyBorder="1" applyAlignment="1">
      <alignment horizontal="center" vertical="center"/>
    </xf>
    <xf numFmtId="0" fontId="84" fillId="34" borderId="10" xfId="0" applyFont="1" applyFill="1" applyBorder="1" applyAlignment="1">
      <alignment horizontal="center" vertical="center" wrapText="1"/>
    </xf>
    <xf numFmtId="0" fontId="84" fillId="34" borderId="11" xfId="0" applyFont="1" applyFill="1" applyBorder="1" applyAlignment="1">
      <alignment horizontal="center" vertical="center" wrapText="1"/>
    </xf>
    <xf numFmtId="0" fontId="84" fillId="34" borderId="14" xfId="0" applyFont="1" applyFill="1" applyBorder="1" applyAlignment="1">
      <alignment horizontal="center" vertical="center" wrapText="1"/>
    </xf>
    <xf numFmtId="0" fontId="45" fillId="33" borderId="19" xfId="0" applyFont="1" applyFill="1" applyBorder="1" applyAlignment="1">
      <alignment vertical="center" wrapText="1"/>
    </xf>
    <xf numFmtId="0" fontId="45" fillId="33" borderId="21" xfId="0" applyFont="1" applyFill="1" applyBorder="1" applyAlignment="1">
      <alignment vertical="center" wrapText="1"/>
    </xf>
    <xf numFmtId="0" fontId="45" fillId="33" borderId="17" xfId="0" applyFont="1" applyFill="1" applyBorder="1" applyAlignment="1">
      <alignment vertical="center" wrapText="1"/>
    </xf>
    <xf numFmtId="0" fontId="45" fillId="33" borderId="23"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15" xfId="0" applyFont="1" applyFill="1" applyBorder="1" applyAlignment="1">
      <alignment horizontal="center" vertical="center"/>
    </xf>
    <xf numFmtId="0" fontId="45" fillId="33" borderId="24" xfId="0" applyFont="1" applyFill="1" applyBorder="1" applyAlignment="1">
      <alignment horizontal="center" vertical="center"/>
    </xf>
    <xf numFmtId="0" fontId="45" fillId="33" borderId="0" xfId="0" applyFont="1" applyFill="1" applyBorder="1" applyAlignment="1">
      <alignment horizontal="center" vertical="center"/>
    </xf>
    <xf numFmtId="0" fontId="45" fillId="33" borderId="18" xfId="0" applyFont="1" applyFill="1" applyBorder="1" applyAlignment="1">
      <alignment horizontal="center" vertical="center"/>
    </xf>
    <xf numFmtId="0" fontId="45" fillId="33" borderId="22" xfId="0" applyFont="1" applyFill="1" applyBorder="1" applyAlignment="1">
      <alignment horizontal="center" vertical="center"/>
    </xf>
    <xf numFmtId="0" fontId="45" fillId="33" borderId="13" xfId="0" applyFont="1" applyFill="1" applyBorder="1" applyAlignment="1">
      <alignment horizontal="center" vertical="center"/>
    </xf>
    <xf numFmtId="0" fontId="45" fillId="33" borderId="16" xfId="0" applyFont="1" applyFill="1" applyBorder="1" applyAlignment="1">
      <alignment horizontal="center" vertical="center"/>
    </xf>
    <xf numFmtId="0" fontId="92" fillId="34" borderId="10" xfId="0" applyFont="1" applyFill="1" applyBorder="1" applyAlignment="1">
      <alignment horizontal="center" vertical="center"/>
    </xf>
    <xf numFmtId="0" fontId="92" fillId="34" borderId="11" xfId="0" applyFont="1" applyFill="1" applyBorder="1" applyAlignment="1">
      <alignment horizontal="center" vertical="center"/>
    </xf>
    <xf numFmtId="0" fontId="92" fillId="34" borderId="14" xfId="0" applyFont="1" applyFill="1" applyBorder="1" applyAlignment="1">
      <alignment horizontal="center" vertical="center"/>
    </xf>
    <xf numFmtId="0" fontId="82" fillId="33" borderId="0" xfId="0" applyFont="1" applyFill="1" applyAlignment="1">
      <alignment horizontal="center"/>
    </xf>
    <xf numFmtId="0" fontId="82" fillId="33" borderId="18" xfId="0" applyFont="1" applyFill="1" applyBorder="1" applyAlignment="1">
      <alignment horizontal="center"/>
    </xf>
    <xf numFmtId="0" fontId="84" fillId="33" borderId="10" xfId="0" applyFont="1" applyFill="1" applyBorder="1" applyAlignment="1">
      <alignment horizontal="center" vertical="center" wrapText="1"/>
    </xf>
    <xf numFmtId="0" fontId="84" fillId="33" borderId="11" xfId="0" applyFont="1" applyFill="1" applyBorder="1" applyAlignment="1">
      <alignment horizontal="center" vertical="center" wrapText="1"/>
    </xf>
    <xf numFmtId="0" fontId="84" fillId="33" borderId="14" xfId="0" applyFont="1" applyFill="1" applyBorder="1" applyAlignment="1">
      <alignment horizontal="center" vertical="center" wrapText="1"/>
    </xf>
    <xf numFmtId="0" fontId="84" fillId="37" borderId="10" xfId="0" applyFont="1" applyFill="1" applyBorder="1" applyAlignment="1">
      <alignment horizontal="center" vertical="center" wrapText="1"/>
    </xf>
    <xf numFmtId="0" fontId="84" fillId="37" borderId="11" xfId="0" applyFont="1" applyFill="1" applyBorder="1" applyAlignment="1">
      <alignment horizontal="center" vertical="center" wrapText="1"/>
    </xf>
    <xf numFmtId="0" fontId="84" fillId="37" borderId="14" xfId="0" applyFont="1" applyFill="1" applyBorder="1" applyAlignment="1">
      <alignment horizontal="center" vertical="center" wrapText="1"/>
    </xf>
    <xf numFmtId="0" fontId="45" fillId="33" borderId="10" xfId="0" applyFont="1" applyFill="1" applyBorder="1" applyAlignment="1">
      <alignment horizontal="center" vertical="center" wrapText="1"/>
    </xf>
    <xf numFmtId="0" fontId="45" fillId="33" borderId="11" xfId="0" applyFont="1" applyFill="1" applyBorder="1" applyAlignment="1">
      <alignment horizontal="center" vertical="center" wrapText="1"/>
    </xf>
    <xf numFmtId="0" fontId="45" fillId="33" borderId="14" xfId="0" applyFont="1" applyFill="1" applyBorder="1" applyAlignment="1">
      <alignment horizontal="center" vertical="center" wrapText="1"/>
    </xf>
    <xf numFmtId="0" fontId="92" fillId="33" borderId="10" xfId="0" applyFont="1" applyFill="1" applyBorder="1" applyAlignment="1">
      <alignment horizontal="center" vertical="center" wrapText="1"/>
    </xf>
    <xf numFmtId="0" fontId="92" fillId="33" borderId="11" xfId="0" applyFont="1" applyFill="1" applyBorder="1" applyAlignment="1">
      <alignment horizontal="center" vertical="center" wrapText="1"/>
    </xf>
    <xf numFmtId="0" fontId="92" fillId="33" borderId="14" xfId="0" applyFont="1" applyFill="1" applyBorder="1" applyAlignment="1">
      <alignment horizontal="center" vertical="center" wrapText="1"/>
    </xf>
    <xf numFmtId="0" fontId="101" fillId="34" borderId="10" xfId="0" applyFont="1" applyFill="1" applyBorder="1" applyAlignment="1">
      <alignment horizontal="center" vertical="center" wrapText="1"/>
    </xf>
    <xf numFmtId="0" fontId="101" fillId="34" borderId="11" xfId="0" applyFont="1" applyFill="1" applyBorder="1" applyAlignment="1">
      <alignment horizontal="center" vertical="center" wrapText="1"/>
    </xf>
    <xf numFmtId="0" fontId="101" fillId="34" borderId="14" xfId="0" applyFont="1" applyFill="1" applyBorder="1" applyAlignment="1">
      <alignment horizontal="center" vertical="center" wrapText="1"/>
    </xf>
    <xf numFmtId="0" fontId="98" fillId="34" borderId="10" xfId="0" applyFont="1" applyFill="1" applyBorder="1" applyAlignment="1">
      <alignment horizontal="center" vertical="center"/>
    </xf>
    <xf numFmtId="0" fontId="98" fillId="34" borderId="13" xfId="0" applyFont="1" applyFill="1" applyBorder="1" applyAlignment="1">
      <alignment horizontal="center" vertical="center"/>
    </xf>
    <xf numFmtId="0" fontId="98" fillId="34" borderId="11" xfId="0" applyFont="1" applyFill="1" applyBorder="1" applyAlignment="1">
      <alignment horizontal="center" vertical="center"/>
    </xf>
    <xf numFmtId="0" fontId="98" fillId="34" borderId="14" xfId="0" applyFont="1" applyFill="1" applyBorder="1" applyAlignment="1">
      <alignment horizontal="center" vertical="center"/>
    </xf>
    <xf numFmtId="0" fontId="92" fillId="0" borderId="10" xfId="0" applyFont="1" applyBorder="1" applyAlignment="1">
      <alignment horizontal="center"/>
    </xf>
    <xf numFmtId="0" fontId="92" fillId="0" borderId="11" xfId="0" applyFont="1" applyBorder="1" applyAlignment="1">
      <alignment horizontal="center"/>
    </xf>
    <xf numFmtId="0" fontId="92" fillId="0" borderId="14" xfId="0" applyFont="1" applyBorder="1" applyAlignment="1">
      <alignment horizontal="center"/>
    </xf>
    <xf numFmtId="0" fontId="85" fillId="0" borderId="23" xfId="0" applyFont="1" applyBorder="1" applyAlignment="1">
      <alignment horizontal="center" vertical="center" wrapText="1"/>
    </xf>
    <xf numFmtId="0" fontId="85" fillId="0" borderId="12"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24" xfId="0" applyFont="1" applyBorder="1" applyAlignment="1">
      <alignment horizontal="center" vertical="center" wrapText="1"/>
    </xf>
    <xf numFmtId="0" fontId="85" fillId="0" borderId="0" xfId="0" applyFont="1" applyBorder="1" applyAlignment="1">
      <alignment horizontal="center" vertical="center" wrapText="1"/>
    </xf>
    <xf numFmtId="0" fontId="85" fillId="0" borderId="18" xfId="0" applyFont="1" applyBorder="1" applyAlignment="1">
      <alignment horizontal="center" vertical="center" wrapText="1"/>
    </xf>
    <xf numFmtId="0" fontId="85" fillId="0" borderId="22"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4" fillId="34" borderId="10" xfId="0" applyFont="1" applyFill="1" applyBorder="1" applyAlignment="1">
      <alignment horizontal="left" vertical="center" wrapText="1"/>
    </xf>
    <xf numFmtId="0" fontId="84" fillId="34" borderId="11" xfId="0" applyFont="1" applyFill="1" applyBorder="1" applyAlignment="1">
      <alignment horizontal="left" vertical="center"/>
    </xf>
    <xf numFmtId="0" fontId="84" fillId="34" borderId="14" xfId="0" applyFont="1" applyFill="1" applyBorder="1" applyAlignment="1">
      <alignment horizontal="left" vertical="center"/>
    </xf>
    <xf numFmtId="0" fontId="45" fillId="35" borderId="19" xfId="0" applyFont="1" applyFill="1" applyBorder="1" applyAlignment="1">
      <alignment horizontal="center" vertical="center" wrapText="1"/>
    </xf>
    <xf numFmtId="0" fontId="45" fillId="35" borderId="17" xfId="0" applyFont="1" applyFill="1" applyBorder="1" applyAlignment="1">
      <alignment horizontal="center" vertical="center" wrapText="1"/>
    </xf>
    <xf numFmtId="0" fontId="97" fillId="39" borderId="10" xfId="0" applyFont="1" applyFill="1" applyBorder="1" applyAlignment="1">
      <alignment horizontal="center" vertical="center" wrapText="1"/>
    </xf>
    <xf numFmtId="0" fontId="97" fillId="39" borderId="11" xfId="0" applyFont="1" applyFill="1" applyBorder="1" applyAlignment="1">
      <alignment horizontal="center" vertical="center" wrapText="1"/>
    </xf>
    <xf numFmtId="0" fontId="97" fillId="39" borderId="14" xfId="0" applyFont="1" applyFill="1" applyBorder="1" applyAlignment="1">
      <alignment horizontal="center" vertical="center" wrapText="1"/>
    </xf>
    <xf numFmtId="0" fontId="44" fillId="33" borderId="10"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44" fillId="33" borderId="14" xfId="0" applyFont="1" applyFill="1" applyBorder="1" applyAlignment="1">
      <alignment horizontal="center" vertical="center" wrapText="1"/>
    </xf>
    <xf numFmtId="0" fontId="84" fillId="33" borderId="19" xfId="0" applyFont="1" applyFill="1" applyBorder="1" applyAlignment="1">
      <alignment horizontal="center" vertical="center" wrapText="1"/>
    </xf>
    <xf numFmtId="0" fontId="84" fillId="33" borderId="17" xfId="0" applyFont="1" applyFill="1" applyBorder="1" applyAlignment="1">
      <alignment horizontal="center" vertical="center" wrapText="1"/>
    </xf>
    <xf numFmtId="0" fontId="81" fillId="0" borderId="0" xfId="0" applyFont="1" applyAlignment="1">
      <alignment horizontal="center"/>
    </xf>
    <xf numFmtId="0" fontId="92" fillId="33" borderId="10" xfId="0" applyFont="1" applyFill="1" applyBorder="1" applyAlignment="1">
      <alignment horizontal="center" vertical="center"/>
    </xf>
    <xf numFmtId="0" fontId="92" fillId="33" borderId="11" xfId="0" applyFont="1" applyFill="1" applyBorder="1" applyAlignment="1">
      <alignment horizontal="center" vertical="center"/>
    </xf>
    <xf numFmtId="0" fontId="92" fillId="33" borderId="14" xfId="0" applyFont="1" applyFill="1" applyBorder="1" applyAlignment="1">
      <alignment horizontal="center" vertical="center"/>
    </xf>
    <xf numFmtId="49" fontId="84" fillId="33" borderId="10" xfId="0" applyNumberFormat="1" applyFont="1" applyFill="1" applyBorder="1" applyAlignment="1">
      <alignment horizontal="center" vertical="center"/>
    </xf>
    <xf numFmtId="49" fontId="84" fillId="33" borderId="11" xfId="0" applyNumberFormat="1" applyFont="1" applyFill="1" applyBorder="1" applyAlignment="1">
      <alignment horizontal="center" vertical="center"/>
    </xf>
    <xf numFmtId="49" fontId="84" fillId="33" borderId="14" xfId="0" applyNumberFormat="1" applyFont="1" applyFill="1" applyBorder="1" applyAlignment="1">
      <alignment horizontal="center" vertical="center"/>
    </xf>
    <xf numFmtId="0" fontId="92" fillId="34" borderId="10" xfId="0" applyFont="1" applyFill="1" applyBorder="1" applyAlignment="1">
      <alignment horizontal="center" vertical="center" wrapText="1"/>
    </xf>
    <xf numFmtId="0" fontId="92" fillId="34" borderId="11" xfId="0" applyFont="1" applyFill="1" applyBorder="1" applyAlignment="1">
      <alignment horizontal="center" vertical="center" wrapText="1"/>
    </xf>
    <xf numFmtId="0" fontId="92" fillId="34" borderId="14" xfId="0" applyFont="1" applyFill="1" applyBorder="1" applyAlignment="1">
      <alignment horizontal="center" vertical="center" wrapText="1"/>
    </xf>
    <xf numFmtId="0" fontId="95" fillId="34" borderId="10" xfId="0" applyFont="1" applyFill="1" applyBorder="1" applyAlignment="1">
      <alignment horizontal="center" vertical="center" wrapText="1"/>
    </xf>
    <xf numFmtId="0" fontId="95" fillId="34" borderId="11" xfId="0" applyFont="1" applyFill="1" applyBorder="1" applyAlignment="1">
      <alignment horizontal="center" vertical="center" wrapText="1"/>
    </xf>
    <xf numFmtId="0" fontId="95" fillId="34" borderId="14" xfId="0" applyFont="1" applyFill="1" applyBorder="1" applyAlignment="1">
      <alignment horizontal="center" vertical="center" wrapText="1"/>
    </xf>
    <xf numFmtId="0" fontId="84" fillId="33" borderId="19" xfId="0" applyFont="1" applyFill="1" applyBorder="1" applyAlignment="1">
      <alignment vertical="center" wrapText="1"/>
    </xf>
    <xf numFmtId="0" fontId="84" fillId="33" borderId="21" xfId="0" applyFont="1" applyFill="1" applyBorder="1" applyAlignment="1">
      <alignment vertical="center" wrapText="1"/>
    </xf>
    <xf numFmtId="0" fontId="84" fillId="33" borderId="17" xfId="0" applyFont="1" applyFill="1" applyBorder="1" applyAlignment="1">
      <alignment vertical="center" wrapText="1"/>
    </xf>
    <xf numFmtId="0" fontId="84" fillId="33" borderId="23" xfId="0" applyFont="1" applyFill="1" applyBorder="1" applyAlignment="1">
      <alignment horizontal="center" vertical="center"/>
    </xf>
    <xf numFmtId="0" fontId="84" fillId="33" borderId="12" xfId="0" applyFont="1" applyFill="1" applyBorder="1" applyAlignment="1">
      <alignment horizontal="center" vertical="center"/>
    </xf>
    <xf numFmtId="0" fontId="84" fillId="33" borderId="15" xfId="0" applyFont="1" applyFill="1" applyBorder="1" applyAlignment="1">
      <alignment horizontal="center" vertical="center"/>
    </xf>
    <xf numFmtId="0" fontId="84" fillId="33" borderId="24" xfId="0" applyFont="1" applyFill="1" applyBorder="1" applyAlignment="1">
      <alignment horizontal="center" vertical="center"/>
    </xf>
    <xf numFmtId="0" fontId="84" fillId="33" borderId="0" xfId="0" applyFont="1" applyFill="1" applyBorder="1" applyAlignment="1">
      <alignment horizontal="center" vertical="center"/>
    </xf>
    <xf numFmtId="0" fontId="84" fillId="33" borderId="18" xfId="0" applyFont="1" applyFill="1" applyBorder="1" applyAlignment="1">
      <alignment horizontal="center" vertical="center"/>
    </xf>
    <xf numFmtId="0" fontId="84" fillId="33" borderId="22" xfId="0" applyFont="1" applyFill="1" applyBorder="1" applyAlignment="1">
      <alignment horizontal="center" vertical="center"/>
    </xf>
    <xf numFmtId="0" fontId="84" fillId="33" borderId="13" xfId="0" applyFont="1" applyFill="1" applyBorder="1" applyAlignment="1">
      <alignment horizontal="center" vertical="center"/>
    </xf>
    <xf numFmtId="0" fontId="84" fillId="33" borderId="16" xfId="0" applyFont="1" applyFill="1" applyBorder="1" applyAlignment="1">
      <alignment horizontal="center" vertical="center"/>
    </xf>
    <xf numFmtId="0" fontId="84" fillId="0" borderId="10" xfId="0" applyFont="1" applyBorder="1" applyAlignment="1">
      <alignment horizontal="center" vertical="center" wrapText="1"/>
    </xf>
    <xf numFmtId="0" fontId="84" fillId="0" borderId="11" xfId="0" applyFont="1" applyBorder="1" applyAlignment="1">
      <alignment horizontal="center" vertical="center" wrapText="1"/>
    </xf>
    <xf numFmtId="0" fontId="84" fillId="0" borderId="14" xfId="0" applyFont="1" applyBorder="1" applyAlignment="1">
      <alignment horizontal="center" vertical="center" wrapText="1"/>
    </xf>
    <xf numFmtId="0" fontId="92" fillId="0" borderId="0" xfId="0" applyFont="1" applyAlignment="1">
      <alignment horizontal="center"/>
    </xf>
    <xf numFmtId="0" fontId="92" fillId="33" borderId="20" xfId="0" applyFont="1" applyFill="1" applyBorder="1" applyAlignment="1">
      <alignment horizontal="center" vertical="center"/>
    </xf>
    <xf numFmtId="0" fontId="69" fillId="33" borderId="19" xfId="0" applyFont="1" applyFill="1" applyBorder="1" applyAlignment="1">
      <alignment horizontal="center" vertical="center" wrapText="1"/>
    </xf>
    <xf numFmtId="0" fontId="69" fillId="33" borderId="17" xfId="0" applyFont="1" applyFill="1" applyBorder="1" applyAlignment="1">
      <alignment horizontal="center" vertical="center" wrapText="1"/>
    </xf>
    <xf numFmtId="0" fontId="70" fillId="34" borderId="10" xfId="0" applyFont="1" applyFill="1" applyBorder="1" applyAlignment="1">
      <alignment horizontal="center" vertical="center" wrapText="1"/>
    </xf>
    <xf numFmtId="0" fontId="70" fillId="34" borderId="11" xfId="0" applyFont="1" applyFill="1" applyBorder="1" applyAlignment="1">
      <alignment horizontal="center" vertical="center" wrapText="1"/>
    </xf>
    <xf numFmtId="0" fontId="70" fillId="34" borderId="14" xfId="0" applyFont="1" applyFill="1" applyBorder="1" applyAlignment="1">
      <alignment horizontal="center" vertical="center" wrapText="1"/>
    </xf>
    <xf numFmtId="9" fontId="69" fillId="34" borderId="10" xfId="0" applyNumberFormat="1" applyFont="1" applyFill="1" applyBorder="1" applyAlignment="1">
      <alignment horizontal="center" vertical="center"/>
    </xf>
    <xf numFmtId="9" fontId="69" fillId="34" borderId="11" xfId="0" applyNumberFormat="1" applyFont="1" applyFill="1" applyBorder="1" applyAlignment="1">
      <alignment horizontal="center" vertical="center"/>
    </xf>
    <xf numFmtId="9" fontId="69" fillId="34" borderId="14" xfId="0" applyNumberFormat="1" applyFont="1" applyFill="1" applyBorder="1" applyAlignment="1">
      <alignment horizontal="center" vertical="center"/>
    </xf>
    <xf numFmtId="0" fontId="69" fillId="34" borderId="10" xfId="0" applyFont="1" applyFill="1" applyBorder="1" applyAlignment="1">
      <alignment horizontal="center" vertical="center"/>
    </xf>
    <xf numFmtId="0" fontId="69" fillId="34" borderId="11" xfId="0" applyFont="1" applyFill="1" applyBorder="1" applyAlignment="1">
      <alignment horizontal="center" vertical="center"/>
    </xf>
    <xf numFmtId="0" fontId="69" fillId="34" borderId="14" xfId="0" applyFont="1" applyFill="1" applyBorder="1" applyAlignment="1">
      <alignment horizontal="center" vertical="center"/>
    </xf>
    <xf numFmtId="0" fontId="69" fillId="33" borderId="10" xfId="0" applyFont="1" applyFill="1" applyBorder="1" applyAlignment="1">
      <alignment horizontal="center" vertical="center" wrapText="1"/>
    </xf>
    <xf numFmtId="0" fontId="69" fillId="33" borderId="11" xfId="0" applyFont="1" applyFill="1" applyBorder="1" applyAlignment="1">
      <alignment horizontal="center" vertical="center" wrapText="1"/>
    </xf>
    <xf numFmtId="0" fontId="69" fillId="33" borderId="14" xfId="0" applyFont="1" applyFill="1" applyBorder="1" applyAlignment="1">
      <alignment horizontal="center" vertical="center" wrapText="1"/>
    </xf>
    <xf numFmtId="0" fontId="69" fillId="33" borderId="10" xfId="0" applyFont="1" applyFill="1" applyBorder="1" applyAlignment="1">
      <alignment horizontal="center" vertical="center"/>
    </xf>
    <xf numFmtId="0" fontId="69" fillId="33" borderId="11" xfId="0" applyFont="1" applyFill="1" applyBorder="1" applyAlignment="1">
      <alignment horizontal="center" vertical="center"/>
    </xf>
    <xf numFmtId="0" fontId="69" fillId="33" borderId="14" xfId="0" applyFont="1" applyFill="1" applyBorder="1" applyAlignment="1">
      <alignment horizontal="center" vertical="center"/>
    </xf>
    <xf numFmtId="0" fontId="66" fillId="34" borderId="10" xfId="0" applyFont="1" applyFill="1" applyBorder="1" applyAlignment="1">
      <alignment horizontal="center" vertical="center"/>
    </xf>
    <xf numFmtId="0" fontId="66" fillId="34" borderId="11" xfId="0" applyFont="1" applyFill="1" applyBorder="1" applyAlignment="1">
      <alignment horizontal="center" vertical="center"/>
    </xf>
    <xf numFmtId="0" fontId="66" fillId="34" borderId="14" xfId="0" applyFont="1" applyFill="1" applyBorder="1" applyAlignment="1">
      <alignment horizontal="center" vertical="center"/>
    </xf>
    <xf numFmtId="0" fontId="71" fillId="0" borderId="10" xfId="0" applyFont="1" applyBorder="1" applyAlignment="1">
      <alignment horizontal="left" wrapText="1"/>
    </xf>
    <xf numFmtId="0" fontId="71" fillId="0" borderId="11" xfId="0" applyFont="1" applyBorder="1" applyAlignment="1">
      <alignment horizontal="left" wrapText="1"/>
    </xf>
    <xf numFmtId="0" fontId="71" fillId="0" borderId="14" xfId="0" applyFont="1" applyBorder="1" applyAlignment="1">
      <alignment horizontal="left" wrapText="1"/>
    </xf>
    <xf numFmtId="0" fontId="69" fillId="34" borderId="10" xfId="0" applyFont="1" applyFill="1" applyBorder="1" applyAlignment="1">
      <alignment horizontal="left" vertical="center" wrapText="1"/>
    </xf>
    <xf numFmtId="0" fontId="69" fillId="34" borderId="11" xfId="0" applyFont="1" applyFill="1" applyBorder="1" applyAlignment="1">
      <alignment horizontal="left" vertical="center" wrapText="1"/>
    </xf>
    <xf numFmtId="0" fontId="69" fillId="34" borderId="14" xfId="0" applyFont="1" applyFill="1" applyBorder="1" applyAlignment="1">
      <alignment horizontal="left" vertical="center" wrapText="1"/>
    </xf>
    <xf numFmtId="0" fontId="69" fillId="33" borderId="10" xfId="0" applyFont="1" applyFill="1" applyBorder="1" applyAlignment="1">
      <alignment horizontal="left" vertical="center" wrapText="1"/>
    </xf>
    <xf numFmtId="0" fontId="69" fillId="33" borderId="11" xfId="0" applyFont="1" applyFill="1" applyBorder="1" applyAlignment="1">
      <alignment horizontal="left" vertical="center" wrapText="1"/>
    </xf>
    <xf numFmtId="0" fontId="69" fillId="33" borderId="14" xfId="0" applyFont="1" applyFill="1" applyBorder="1" applyAlignment="1">
      <alignment horizontal="left" vertical="center" wrapText="1"/>
    </xf>
    <xf numFmtId="0" fontId="76" fillId="0" borderId="10" xfId="0" applyFont="1" applyBorder="1" applyAlignment="1">
      <alignment horizontal="left" vertical="center" wrapText="1"/>
    </xf>
    <xf numFmtId="0" fontId="76" fillId="0" borderId="11" xfId="0" applyFont="1" applyBorder="1" applyAlignment="1">
      <alignment horizontal="left" vertical="center" wrapText="1"/>
    </xf>
    <xf numFmtId="0" fontId="76" fillId="0" borderId="14" xfId="0" applyFont="1" applyBorder="1" applyAlignment="1">
      <alignment horizontal="left" vertical="center" wrapText="1"/>
    </xf>
    <xf numFmtId="0" fontId="70" fillId="0" borderId="10" xfId="0" applyFont="1" applyBorder="1" applyAlignment="1">
      <alignment horizontal="center"/>
    </xf>
    <xf numFmtId="0" fontId="70" fillId="0" borderId="11" xfId="0" applyFont="1" applyBorder="1" applyAlignment="1">
      <alignment horizontal="center"/>
    </xf>
    <xf numFmtId="0" fontId="70" fillId="0" borderId="14" xfId="0" applyFont="1" applyBorder="1" applyAlignment="1">
      <alignment horizontal="center"/>
    </xf>
    <xf numFmtId="0" fontId="70" fillId="33" borderId="10" xfId="0" applyFont="1" applyFill="1" applyBorder="1" applyAlignment="1">
      <alignment horizontal="center" vertical="center" wrapText="1"/>
    </xf>
    <xf numFmtId="0" fontId="70" fillId="33" borderId="11" xfId="0" applyFont="1" applyFill="1" applyBorder="1" applyAlignment="1">
      <alignment horizontal="center" vertical="center" wrapText="1"/>
    </xf>
    <xf numFmtId="0" fontId="70" fillId="33" borderId="14" xfId="0" applyFont="1" applyFill="1" applyBorder="1" applyAlignment="1">
      <alignment horizontal="center" vertical="center" wrapText="1"/>
    </xf>
    <xf numFmtId="0" fontId="77" fillId="34" borderId="10" xfId="0" applyFont="1" applyFill="1" applyBorder="1" applyAlignment="1">
      <alignment horizontal="center" vertical="center" wrapText="1"/>
    </xf>
    <xf numFmtId="0" fontId="77" fillId="34" borderId="11" xfId="0" applyFont="1" applyFill="1" applyBorder="1" applyAlignment="1">
      <alignment horizontal="center" vertical="center" wrapText="1"/>
    </xf>
    <xf numFmtId="0" fontId="77" fillId="34" borderId="14" xfId="0" applyFont="1" applyFill="1" applyBorder="1" applyAlignment="1">
      <alignment horizontal="center" vertical="center" wrapText="1"/>
    </xf>
    <xf numFmtId="9" fontId="69" fillId="0" borderId="25" xfId="0" applyNumberFormat="1" applyFont="1" applyFill="1" applyBorder="1" applyAlignment="1">
      <alignment horizontal="center" vertical="center"/>
    </xf>
    <xf numFmtId="0" fontId="71" fillId="33" borderId="10" xfId="52" applyFont="1" applyFill="1" applyBorder="1" applyAlignment="1">
      <alignment horizontal="center" wrapText="1"/>
    </xf>
    <xf numFmtId="0" fontId="71" fillId="33" borderId="11" xfId="52" applyFont="1" applyFill="1" applyBorder="1" applyAlignment="1">
      <alignment horizontal="center" wrapText="1"/>
    </xf>
    <xf numFmtId="0" fontId="71" fillId="33" borderId="14" xfId="52" applyFont="1" applyFill="1" applyBorder="1" applyAlignment="1">
      <alignment horizontal="center" wrapText="1"/>
    </xf>
    <xf numFmtId="0" fontId="71" fillId="33" borderId="10" xfId="52" applyFont="1" applyFill="1" applyBorder="1" applyAlignment="1">
      <alignment horizontal="left" wrapText="1"/>
    </xf>
    <xf numFmtId="0" fontId="71" fillId="33" borderId="11" xfId="52" applyFont="1" applyFill="1" applyBorder="1" applyAlignment="1">
      <alignment horizontal="left" wrapText="1"/>
    </xf>
    <xf numFmtId="0" fontId="71" fillId="33" borderId="14" xfId="52" applyFont="1" applyFill="1" applyBorder="1" applyAlignment="1">
      <alignment horizontal="left" wrapText="1"/>
    </xf>
    <xf numFmtId="0" fontId="43" fillId="0" borderId="25" xfId="0" applyFont="1" applyBorder="1" applyAlignment="1">
      <alignment horizontal="left" wrapText="1"/>
    </xf>
    <xf numFmtId="0" fontId="69" fillId="0" borderId="10" xfId="0" applyFont="1" applyFill="1" applyBorder="1" applyAlignment="1">
      <alignment horizontal="left" vertical="center"/>
    </xf>
    <xf numFmtId="0" fontId="69" fillId="0" borderId="11" xfId="0" applyFont="1" applyFill="1" applyBorder="1" applyAlignment="1">
      <alignment horizontal="left" vertical="center"/>
    </xf>
    <xf numFmtId="0" fontId="69" fillId="0" borderId="14" xfId="0" applyFont="1" applyFill="1" applyBorder="1" applyAlignment="1">
      <alignment horizontal="left" vertical="center"/>
    </xf>
    <xf numFmtId="0" fontId="71" fillId="0" borderId="10" xfId="0" applyFont="1" applyFill="1" applyBorder="1" applyAlignment="1">
      <alignment horizontal="left" wrapText="1"/>
    </xf>
    <xf numFmtId="0" fontId="71" fillId="0" borderId="11" xfId="0" applyFont="1" applyFill="1" applyBorder="1" applyAlignment="1">
      <alignment horizontal="left" wrapText="1"/>
    </xf>
    <xf numFmtId="0" fontId="71" fillId="0" borderId="14" xfId="0" applyFont="1" applyFill="1" applyBorder="1" applyAlignment="1">
      <alignment horizontal="left" wrapText="1"/>
    </xf>
    <xf numFmtId="0" fontId="69" fillId="33" borderId="19" xfId="0" applyFont="1" applyFill="1" applyBorder="1" applyAlignment="1">
      <alignment vertical="center" wrapText="1"/>
    </xf>
    <xf numFmtId="0" fontId="69" fillId="33" borderId="21" xfId="0" applyFont="1" applyFill="1" applyBorder="1" applyAlignment="1">
      <alignment vertical="center" wrapText="1"/>
    </xf>
    <xf numFmtId="0" fontId="69" fillId="33" borderId="17" xfId="0" applyFont="1" applyFill="1" applyBorder="1" applyAlignment="1">
      <alignment vertical="center" wrapText="1"/>
    </xf>
    <xf numFmtId="0" fontId="69" fillId="33" borderId="23" xfId="0" applyFont="1" applyFill="1" applyBorder="1" applyAlignment="1">
      <alignment horizontal="center" vertical="center"/>
    </xf>
    <xf numFmtId="0" fontId="69" fillId="33" borderId="12" xfId="0" applyFont="1" applyFill="1" applyBorder="1" applyAlignment="1">
      <alignment horizontal="center" vertical="center"/>
    </xf>
    <xf numFmtId="0" fontId="69" fillId="33" borderId="15" xfId="0" applyFont="1" applyFill="1" applyBorder="1" applyAlignment="1">
      <alignment horizontal="center" vertical="center"/>
    </xf>
    <xf numFmtId="0" fontId="69" fillId="33" borderId="24" xfId="0" applyFont="1" applyFill="1" applyBorder="1" applyAlignment="1">
      <alignment horizontal="center" vertical="center"/>
    </xf>
    <xf numFmtId="0" fontId="69" fillId="33" borderId="0" xfId="0" applyFont="1" applyFill="1" applyBorder="1" applyAlignment="1">
      <alignment horizontal="center" vertical="center"/>
    </xf>
    <xf numFmtId="0" fontId="69" fillId="33" borderId="18" xfId="0" applyFont="1" applyFill="1" applyBorder="1" applyAlignment="1">
      <alignment horizontal="center" vertical="center"/>
    </xf>
    <xf numFmtId="0" fontId="69" fillId="33" borderId="22" xfId="0" applyFont="1" applyFill="1" applyBorder="1" applyAlignment="1">
      <alignment horizontal="center" vertical="center"/>
    </xf>
    <xf numFmtId="0" fontId="69" fillId="33" borderId="13" xfId="0" applyFont="1" applyFill="1" applyBorder="1" applyAlignment="1">
      <alignment horizontal="center" vertical="center"/>
    </xf>
    <xf numFmtId="0" fontId="69" fillId="33" borderId="16" xfId="0" applyFont="1" applyFill="1" applyBorder="1" applyAlignment="1">
      <alignment horizontal="center" vertical="center"/>
    </xf>
    <xf numFmtId="0" fontId="69" fillId="0" borderId="25" xfId="0" applyFont="1" applyBorder="1" applyAlignment="1">
      <alignment horizontal="center"/>
    </xf>
    <xf numFmtId="0" fontId="76" fillId="0" borderId="25" xfId="0" applyFont="1" applyBorder="1" applyAlignment="1">
      <alignment horizontal="left" vertical="center" wrapText="1"/>
    </xf>
    <xf numFmtId="0" fontId="69" fillId="33" borderId="25" xfId="0" applyFont="1" applyFill="1" applyBorder="1" applyAlignment="1">
      <alignment horizontal="center" vertical="center"/>
    </xf>
    <xf numFmtId="0" fontId="43" fillId="0" borderId="29" xfId="0" applyNumberFormat="1" applyFont="1" applyFill="1" applyBorder="1" applyAlignment="1">
      <alignment vertical="top" wrapText="1"/>
    </xf>
    <xf numFmtId="0" fontId="43" fillId="0" borderId="31" xfId="0" applyNumberFormat="1" applyFont="1" applyFill="1" applyBorder="1" applyAlignment="1">
      <alignment vertical="top" wrapText="1"/>
    </xf>
    <xf numFmtId="0" fontId="43" fillId="0" borderId="30" xfId="0" applyNumberFormat="1" applyFont="1" applyFill="1" applyBorder="1" applyAlignment="1">
      <alignment vertical="top" wrapText="1"/>
    </xf>
    <xf numFmtId="0" fontId="43" fillId="0" borderId="28" xfId="0" applyNumberFormat="1" applyFont="1" applyFill="1" applyBorder="1" applyAlignment="1">
      <alignment vertical="top" wrapText="1"/>
    </xf>
    <xf numFmtId="0" fontId="43" fillId="0" borderId="26" xfId="0" applyNumberFormat="1" applyFont="1" applyFill="1" applyBorder="1" applyAlignment="1">
      <alignment vertical="top" wrapText="1"/>
    </xf>
    <xf numFmtId="0" fontId="43" fillId="0" borderId="27" xfId="0" applyNumberFormat="1" applyFont="1" applyFill="1" applyBorder="1" applyAlignment="1">
      <alignment vertical="top" wrapText="1"/>
    </xf>
    <xf numFmtId="0" fontId="71" fillId="0" borderId="25" xfId="0" applyFont="1" applyBorder="1" applyAlignment="1">
      <alignment horizontal="left" vertical="top" wrapText="1"/>
    </xf>
    <xf numFmtId="0" fontId="70" fillId="34" borderId="10" xfId="0" applyFont="1" applyFill="1" applyBorder="1" applyAlignment="1">
      <alignment horizontal="center" vertical="center"/>
    </xf>
    <xf numFmtId="0" fontId="70" fillId="34" borderId="11" xfId="0" applyFont="1" applyFill="1" applyBorder="1" applyAlignment="1">
      <alignment horizontal="center" vertical="center"/>
    </xf>
    <xf numFmtId="0" fontId="70" fillId="34" borderId="14" xfId="0" applyFont="1" applyFill="1" applyBorder="1" applyAlignment="1">
      <alignment horizontal="center" vertical="center"/>
    </xf>
    <xf numFmtId="0" fontId="68" fillId="0" borderId="0" xfId="0" applyFont="1" applyAlignment="1">
      <alignment horizontal="center"/>
    </xf>
    <xf numFmtId="0" fontId="79" fillId="33" borderId="20" xfId="0" applyFont="1" applyFill="1" applyBorder="1" applyAlignment="1">
      <alignment horizontal="center" vertical="center"/>
    </xf>
    <xf numFmtId="49" fontId="79" fillId="33" borderId="10" xfId="0" applyNumberFormat="1" applyFont="1" applyFill="1" applyBorder="1" applyAlignment="1">
      <alignment horizontal="center" vertical="center"/>
    </xf>
    <xf numFmtId="49" fontId="79" fillId="33" borderId="11" xfId="0" applyNumberFormat="1" applyFont="1" applyFill="1" applyBorder="1" applyAlignment="1">
      <alignment horizontal="center" vertical="center"/>
    </xf>
    <xf numFmtId="49" fontId="79" fillId="33" borderId="14" xfId="0" applyNumberFormat="1" applyFont="1" applyFill="1" applyBorder="1" applyAlignment="1">
      <alignment horizontal="center" vertical="center"/>
    </xf>
    <xf numFmtId="0" fontId="79" fillId="33" borderId="10" xfId="0" applyFont="1" applyFill="1" applyBorder="1" applyAlignment="1">
      <alignment horizontal="center" vertical="center" wrapText="1"/>
    </xf>
    <xf numFmtId="0" fontId="79" fillId="33" borderId="11" xfId="0" applyFont="1" applyFill="1" applyBorder="1" applyAlignment="1">
      <alignment horizontal="center" vertical="center" wrapText="1"/>
    </xf>
    <xf numFmtId="0" fontId="79" fillId="33" borderId="14" xfId="0" applyFont="1" applyFill="1" applyBorder="1" applyAlignment="1">
      <alignment horizontal="center" vertical="center" wrapText="1"/>
    </xf>
    <xf numFmtId="0" fontId="66" fillId="0" borderId="10" xfId="0" applyFont="1" applyBorder="1" applyAlignment="1">
      <alignment horizontal="center"/>
    </xf>
    <xf numFmtId="0" fontId="66" fillId="0" borderId="11" xfId="0" applyFont="1" applyBorder="1" applyAlignment="1">
      <alignment horizontal="center"/>
    </xf>
    <xf numFmtId="0" fontId="66" fillId="0" borderId="14" xfId="0" applyFont="1" applyBorder="1" applyAlignment="1">
      <alignment horizontal="center"/>
    </xf>
    <xf numFmtId="0" fontId="69" fillId="0" borderId="25" xfId="0" applyFont="1" applyBorder="1" applyAlignment="1">
      <alignment horizontal="left" vertical="top" wrapText="1"/>
    </xf>
    <xf numFmtId="0" fontId="43" fillId="0" borderId="25" xfId="0" applyFont="1" applyBorder="1" applyAlignment="1">
      <alignment horizontal="left" vertical="top"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39" fillId="34" borderId="10" xfId="0" applyFont="1" applyFill="1" applyBorder="1" applyAlignment="1">
      <alignment horizontal="center" vertical="center" wrapText="1"/>
    </xf>
    <xf numFmtId="0" fontId="39" fillId="34" borderId="11" xfId="0" applyFont="1" applyFill="1" applyBorder="1" applyAlignment="1">
      <alignment horizontal="center" vertical="center" wrapText="1"/>
    </xf>
    <xf numFmtId="0" fontId="39" fillId="34" borderId="14"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19" xfId="0" applyFont="1" applyFill="1" applyBorder="1" applyAlignment="1">
      <alignment vertical="center" wrapText="1"/>
    </xf>
    <xf numFmtId="0" fontId="19" fillId="33" borderId="21" xfId="0" applyFont="1" applyFill="1" applyBorder="1" applyAlignment="1">
      <alignment vertical="center" wrapText="1"/>
    </xf>
    <xf numFmtId="0" fontId="19" fillId="33" borderId="17" xfId="0" applyFont="1" applyFill="1" applyBorder="1" applyAlignment="1">
      <alignment vertical="center" wrapText="1"/>
    </xf>
    <xf numFmtId="0" fontId="19" fillId="33" borderId="23"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6"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16" fillId="0" borderId="0" xfId="0" applyFont="1" applyAlignment="1">
      <alignment horizontal="center"/>
    </xf>
    <xf numFmtId="0" fontId="18" fillId="33" borderId="20" xfId="0" applyFont="1" applyFill="1" applyBorder="1" applyAlignment="1">
      <alignment horizontal="center" vertical="center"/>
    </xf>
    <xf numFmtId="0" fontId="83" fillId="35" borderId="0" xfId="0" applyFont="1" applyFill="1"/>
    <xf numFmtId="0" fontId="113" fillId="35" borderId="0" xfId="0" applyFont="1" applyFill="1"/>
    <xf numFmtId="0" fontId="113" fillId="0" borderId="0" xfId="0" applyFont="1"/>
    <xf numFmtId="0" fontId="37" fillId="0" borderId="0" xfId="0" applyFont="1"/>
    <xf numFmtId="0" fontId="113" fillId="35" borderId="10" xfId="0" applyFont="1" applyFill="1" applyBorder="1" applyAlignment="1">
      <alignment horizontal="center" vertical="center"/>
    </xf>
    <xf numFmtId="0" fontId="113" fillId="35" borderId="11" xfId="0" applyFont="1" applyFill="1" applyBorder="1" applyAlignment="1">
      <alignment horizontal="center" vertical="center"/>
    </xf>
    <xf numFmtId="0" fontId="113" fillId="35" borderId="14" xfId="0" applyFont="1" applyFill="1" applyBorder="1" applyAlignment="1">
      <alignment horizontal="center" vertical="center"/>
    </xf>
    <xf numFmtId="49" fontId="113" fillId="33" borderId="10" xfId="0" applyNumberFormat="1" applyFont="1" applyFill="1" applyBorder="1" applyAlignment="1">
      <alignment horizontal="center" vertical="center"/>
    </xf>
    <xf numFmtId="49" fontId="113" fillId="33" borderId="11" xfId="0" applyNumberFormat="1" applyFont="1" applyFill="1" applyBorder="1" applyAlignment="1">
      <alignment horizontal="center" vertical="center"/>
    </xf>
    <xf numFmtId="49" fontId="113" fillId="33" borderId="14" xfId="0" applyNumberFormat="1" applyFont="1" applyFill="1" applyBorder="1" applyAlignment="1">
      <alignment horizontal="center" vertical="center"/>
    </xf>
    <xf numFmtId="0" fontId="113" fillId="33" borderId="10" xfId="0" applyFont="1" applyFill="1" applyBorder="1" applyAlignment="1">
      <alignment horizontal="left" vertical="center" wrapText="1"/>
    </xf>
    <xf numFmtId="0" fontId="113" fillId="33" borderId="11" xfId="0" applyFont="1" applyFill="1" applyBorder="1" applyAlignment="1">
      <alignment horizontal="left" vertical="center" wrapText="1"/>
    </xf>
    <xf numFmtId="0" fontId="113" fillId="33" borderId="14" xfId="0" applyFont="1" applyFill="1" applyBorder="1" applyAlignment="1">
      <alignment horizontal="left" vertical="center" wrapText="1"/>
    </xf>
    <xf numFmtId="49" fontId="113" fillId="33" borderId="20" xfId="0" applyNumberFormat="1" applyFont="1" applyFill="1" applyBorder="1" applyAlignment="1">
      <alignment horizontal="center" vertical="center" wrapText="1"/>
    </xf>
    <xf numFmtId="0" fontId="38" fillId="33" borderId="0" xfId="0" applyFont="1" applyFill="1" applyBorder="1" applyAlignment="1">
      <alignment horizontal="center" vertical="center" wrapText="1"/>
    </xf>
    <xf numFmtId="3" fontId="74" fillId="33" borderId="16" xfId="0" applyNumberFormat="1" applyFont="1" applyFill="1" applyBorder="1" applyAlignment="1">
      <alignment horizontal="center" vertical="center"/>
    </xf>
    <xf numFmtId="0" fontId="69" fillId="33" borderId="18" xfId="0" applyFont="1" applyFill="1" applyBorder="1" applyAlignment="1">
      <alignment horizontal="center" vertical="center" wrapText="1"/>
    </xf>
    <xf numFmtId="0" fontId="69" fillId="33" borderId="16" xfId="0" applyFont="1" applyFill="1" applyBorder="1" applyAlignment="1">
      <alignment horizontal="center" vertical="center" wrapText="1"/>
    </xf>
  </cellXfs>
  <cellStyles count="5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5"/>
    <cellStyle name="Comma 2 2" xfId="48"/>
    <cellStyle name="Comma 2 2 2" xfId="57"/>
    <cellStyle name="Comma 2 2 3 3" xfId="51"/>
    <cellStyle name="Comma 2 3" xfId="50"/>
    <cellStyle name="Comma 2 3 2" xfId="54"/>
    <cellStyle name="Comma 2 4" xfId="53"/>
    <cellStyle name="Comma 2 5" xfId="56"/>
    <cellStyle name="Comma 3 2" xfId="4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3" xfId="49"/>
    <cellStyle name="Normal 3" xfId="44"/>
    <cellStyle name="Normal 4" xfId="55"/>
    <cellStyle name="Normal 4 2" xfId="47"/>
    <cellStyle name="Normal_detajim 2009 Vitorja 2" xfId="52"/>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My_data\Redi\redi\2005\2005%20buletini%20Korrik%202006\Sample%20Buletini%202005%20Prill_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My_data\Redi\redi\2007\File-i%20i%20punes\buletini%2020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esjola.mullaymeri/AppData/Local/Microsoft/Windows/Temporary%20Internet%20Files/Content.Outlook/7IZZ80UC/tabela%202%20.1%20perfundimtar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esjola.mullaymeri/AppData/Local/Microsoft/Windows/Temporary%20Internet%20Files/Content.Outlook/7IZZ80UC/Formatet%20GJC%20te%20PBA%202019-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O2/ALB/Exchange%20rate/alb%20Ex%20rate%20and%20reserves%202004%20to%202005%20c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xml:space="preserve">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xml:space="preserve"> </v>
          </cell>
          <cell r="BS12" t="str">
            <v xml:space="preserve"> </v>
          </cell>
          <cell r="BT12" t="str">
            <v xml:space="preserve"> </v>
          </cell>
          <cell r="BV12" t="str">
            <v xml:space="preserve"> </v>
          </cell>
          <cell r="CE12" t="str">
            <v xml:space="preserve">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xml:space="preserve"> </v>
          </cell>
          <cell r="BS15" t="str">
            <v xml:space="preserve"> </v>
          </cell>
          <cell r="BT15" t="str">
            <v xml:space="preserve"> </v>
          </cell>
          <cell r="BV15" t="str">
            <v xml:space="preserve">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xml:space="preserve">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xml:space="preserve">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xml:space="preserve">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xml:space="preserve">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
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
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
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xml:space="preserve">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112.03170776367187</v>
          </cell>
          <cell r="GA9">
            <v>109.38948059082031</v>
          </cell>
          <cell r="GB9">
            <v>3426.303955078125</v>
          </cell>
          <cell r="GC9">
            <v>115114.71875</v>
          </cell>
          <cell r="GD9">
            <v>125.74517822265625</v>
          </cell>
          <cell r="GE9">
            <v>105.95030212402344</v>
          </cell>
        </row>
        <row r="10">
          <cell r="CG10">
            <v>80.690689086914062</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80.690689086914062</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117.89999389648437</v>
          </cell>
          <cell r="FU10">
            <v>1.2105646133422852</v>
          </cell>
          <cell r="FV10">
            <v>114.19757080078125</v>
          </cell>
          <cell r="FW10">
            <v>47.628189086914063</v>
          </cell>
          <cell r="FX10">
            <v>141.59141540527344</v>
          </cell>
          <cell r="FY10">
            <v>110.5</v>
          </cell>
          <cell r="FZ10">
            <v>112.50743103027344</v>
          </cell>
          <cell r="GA10">
            <v>109.19241333007812</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142.32504272460937</v>
          </cell>
          <cell r="FY11">
            <v>110.5</v>
          </cell>
          <cell r="FZ11">
            <v>112.42814636230469</v>
          </cell>
          <cell r="GA11">
            <v>109.32379150390625</v>
          </cell>
          <cell r="GB11">
            <v>4419.12890625</v>
          </cell>
          <cell r="GC11">
            <v>213109.765625</v>
          </cell>
          <cell r="GD11">
            <v>127.89056396484375</v>
          </cell>
          <cell r="GE11">
            <v>106.57022094726562</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108.60903930664062</v>
          </cell>
          <cell r="FT12">
            <v>118.89999389648437</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1.2229995727539062</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114.61209106445312</v>
          </cell>
          <cell r="FW13">
            <v>57.964080810546875</v>
          </cell>
          <cell r="FX13">
            <v>142.04287719726562</v>
          </cell>
          <cell r="FY13">
            <v>110</v>
          </cell>
          <cell r="FZ13">
            <v>112.50743103027344</v>
          </cell>
          <cell r="GA13">
            <v>109.63346862792969</v>
          </cell>
          <cell r="GB13">
            <v>5430.1953125</v>
          </cell>
          <cell r="GC13">
            <v>397592.40625</v>
          </cell>
          <cell r="GD13">
            <v>132.92599487304687</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21.753646850585937</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142.60720825195312</v>
          </cell>
          <cell r="FY14">
            <v>110.39999389648437</v>
          </cell>
          <cell r="FZ14">
            <v>112.03170776367187</v>
          </cell>
          <cell r="GA14">
            <v>110.07452392578125</v>
          </cell>
          <cell r="GB14">
            <v>5685.41015625</v>
          </cell>
          <cell r="GC14">
            <v>565336.75</v>
          </cell>
          <cell r="GD14">
            <v>135.14950561523437</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112.27755737304687</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137.95101928710937</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140.02871704101562</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109.50912475585937</v>
          </cell>
          <cell r="FT17">
            <v>120.69999694824219</v>
          </cell>
          <cell r="FU17">
            <v>8.5858249664306641</v>
          </cell>
          <cell r="FV17">
            <v>116.37374877929687</v>
          </cell>
          <cell r="FW17">
            <v>65.603927612304687</v>
          </cell>
          <cell r="FX17">
            <v>147.9683837890625</v>
          </cell>
          <cell r="FY17">
            <v>111.89999389648437</v>
          </cell>
          <cell r="FZ17">
            <v>114.33100891113281</v>
          </cell>
          <cell r="GA17">
            <v>110.63755798339844</v>
          </cell>
          <cell r="GB17">
            <v>6918.3359375</v>
          </cell>
          <cell r="GC17">
            <v>1661113.25</v>
          </cell>
          <cell r="GD17">
            <v>141.58049011230469</v>
          </cell>
          <cell r="GE17">
            <v>107.52828979492187</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4.3479995727539062</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35.470596313476562</v>
          </cell>
          <cell r="FO18">
            <v>21.599990844726562</v>
          </cell>
          <cell r="FP18">
            <v>30.0250244140625</v>
          </cell>
          <cell r="FQ18">
            <v>954.18017578125</v>
          </cell>
          <cell r="FR18">
            <v>112.88984680175781</v>
          </cell>
          <cell r="FS18">
            <v>109.70913696289062</v>
          </cell>
          <cell r="FT18">
            <v>121.39999389648437</v>
          </cell>
          <cell r="FU18">
            <v>12.303420066833496</v>
          </cell>
          <cell r="FV18">
            <v>116.68463134765625</v>
          </cell>
          <cell r="FW18">
            <v>69.736953735351563</v>
          </cell>
          <cell r="FX18">
            <v>150.33859252929687</v>
          </cell>
          <cell r="FY18">
            <v>112</v>
          </cell>
          <cell r="FZ18">
            <v>114.72744750976562</v>
          </cell>
          <cell r="GA18">
            <v>110.96600341796875</v>
          </cell>
          <cell r="GB18">
            <v>7264.25390625</v>
          </cell>
          <cell r="GC18">
            <v>2341339.25</v>
          </cell>
          <cell r="GD18">
            <v>142.13766479492187</v>
          </cell>
          <cell r="GE18">
            <v>108.03549194335937</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109.70913696289062</v>
          </cell>
          <cell r="FT19">
            <v>121.59999084472656</v>
          </cell>
          <cell r="FU19">
            <v>14.395940780639648</v>
          </cell>
          <cell r="FV19">
            <v>116.99551391601562</v>
          </cell>
          <cell r="FW19">
            <v>71.201416015625</v>
          </cell>
          <cell r="FX19">
            <v>151.29795837402344</v>
          </cell>
          <cell r="FY19">
            <v>111.69999694824219</v>
          </cell>
          <cell r="FZ19">
            <v>114.72744750976562</v>
          </cell>
          <cell r="GA19">
            <v>111.20059204101562</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4.7435989379882812</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38.001846313476562</v>
          </cell>
          <cell r="FO20">
            <v>39.5</v>
          </cell>
          <cell r="FP20">
            <v>33.513320922851562</v>
          </cell>
          <cell r="FQ20">
            <v>979.526123046875</v>
          </cell>
          <cell r="FR20">
            <v>113.57865905761719</v>
          </cell>
          <cell r="FS20">
            <v>109.70913696289062</v>
          </cell>
          <cell r="FT20">
            <v>121.89999389648437</v>
          </cell>
          <cell r="FU20">
            <v>16.05096435546875</v>
          </cell>
          <cell r="FV20">
            <v>117.306396484375</v>
          </cell>
          <cell r="FW20">
            <v>72.696609497070312</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30.225997924804687</v>
          </cell>
          <cell r="FN21">
            <v>39.407928466796875</v>
          </cell>
          <cell r="FO21">
            <v>44.79998779296875</v>
          </cell>
          <cell r="FP21">
            <v>35.054931640625</v>
          </cell>
          <cell r="FQ21">
            <v>999.429931640625</v>
          </cell>
          <cell r="FR21">
            <v>114.03787231445312</v>
          </cell>
          <cell r="FS21">
            <v>109.70913696289062</v>
          </cell>
          <cell r="FT21">
            <v>122.09999084472656</v>
          </cell>
          <cell r="FU21">
            <v>16.997848510742188</v>
          </cell>
          <cell r="FV21">
            <v>117.51365661621094</v>
          </cell>
          <cell r="FW21">
            <v>74.295928955078125</v>
          </cell>
          <cell r="FX21">
            <v>153.5552978515625</v>
          </cell>
          <cell r="FY21">
            <v>112.59999084472656</v>
          </cell>
          <cell r="FZ21">
            <v>114.72744750976562</v>
          </cell>
          <cell r="GA21">
            <v>112.06393432617187</v>
          </cell>
          <cell r="GB21">
            <v>7707.05078125</v>
          </cell>
          <cell r="GC21">
            <v>4422915</v>
          </cell>
          <cell r="GD21">
            <v>155.29122924804687</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114.34402465820312</v>
          </cell>
          <cell r="FS22">
            <v>110.0091552734375</v>
          </cell>
          <cell r="FT22">
            <v>122.5</v>
          </cell>
          <cell r="FU22">
            <v>19.819503784179688</v>
          </cell>
          <cell r="FV22">
            <v>117.306396484375</v>
          </cell>
          <cell r="FW22">
            <v>76.004745483398438</v>
          </cell>
          <cell r="FX22">
            <v>153.44583129882813</v>
          </cell>
          <cell r="FY22">
            <v>113.5</v>
          </cell>
          <cell r="FZ22">
            <v>114.96530151367187</v>
          </cell>
          <cell r="GA22">
            <v>111.87625122070312</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115.12387084960937</v>
          </cell>
          <cell r="GA23">
            <v>111.64164733886719</v>
          </cell>
          <cell r="GB23">
            <v>8362.55078125</v>
          </cell>
          <cell r="GC23">
            <v>4606004</v>
          </cell>
          <cell r="GD23">
            <v>160.11837768554687</v>
          </cell>
          <cell r="GE23">
            <v>108.65542602539062</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155.04391479492187</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123.89999389648437</v>
          </cell>
          <cell r="FU25">
            <v>62.459976196289063</v>
          </cell>
          <cell r="FV25">
            <v>117.51365661621094</v>
          </cell>
          <cell r="FW25">
            <v>84.021560668945313</v>
          </cell>
          <cell r="FX25">
            <v>156.20845031738281</v>
          </cell>
          <cell r="FY25">
            <v>112.89999389648437</v>
          </cell>
          <cell r="FZ25">
            <v>115.75816345214844</v>
          </cell>
          <cell r="GA25">
            <v>111.6697998046875</v>
          </cell>
          <cell r="GB25">
            <v>8777.23046875</v>
          </cell>
          <cell r="GC25">
            <v>4746675</v>
          </cell>
          <cell r="GD25">
            <v>163.76345825195312</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124.39999389648437</v>
          </cell>
          <cell r="FU26">
            <v>79.823394775390625</v>
          </cell>
          <cell r="FV26">
            <v>117.92816162109375</v>
          </cell>
          <cell r="FW26">
            <v>88.810745239257813</v>
          </cell>
          <cell r="FX26">
            <v>156.98983764648437</v>
          </cell>
          <cell r="FY26">
            <v>113.09999084472656</v>
          </cell>
          <cell r="FZ26">
            <v>115.75816345214844</v>
          </cell>
          <cell r="GA26">
            <v>112.13900756835937</v>
          </cell>
          <cell r="GB26">
            <v>8794.78515625</v>
          </cell>
          <cell r="GC26">
            <v>4811228.5</v>
          </cell>
          <cell r="GD26">
            <v>163.79991149902344</v>
          </cell>
          <cell r="GE26">
            <v>108.99356079101562</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1.5717391967773437</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91.186721801757812</v>
          </cell>
          <cell r="FO28">
            <v>90.699996948242188</v>
          </cell>
          <cell r="FP28">
            <v>79.524505615234375</v>
          </cell>
          <cell r="FQ28">
            <v>1544.882080078125</v>
          </cell>
          <cell r="FR28">
            <v>115.87472534179687</v>
          </cell>
          <cell r="FS28">
            <v>111.20925903320313</v>
          </cell>
          <cell r="FT28">
            <v>126.39999389648438</v>
          </cell>
          <cell r="FU28">
            <v>92.046920776367188</v>
          </cell>
          <cell r="FV28">
            <v>118.44630432128906</v>
          </cell>
          <cell r="FW28">
            <v>93.566207885742188</v>
          </cell>
          <cell r="FX28">
            <v>157.38204956054687</v>
          </cell>
          <cell r="FY28">
            <v>114.29998779296875</v>
          </cell>
          <cell r="FZ28">
            <v>116.94746398925781</v>
          </cell>
          <cell r="GA28">
            <v>112.35482788085937</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93.599990844726562</v>
          </cell>
          <cell r="FP29">
            <v>86.284103393554688</v>
          </cell>
          <cell r="FQ29">
            <v>1634.84716796875</v>
          </cell>
          <cell r="FR29">
            <v>116.25740051269531</v>
          </cell>
          <cell r="FS29">
            <v>111.30926513671875</v>
          </cell>
          <cell r="FT29">
            <v>126.89999389648437</v>
          </cell>
          <cell r="FU29">
            <v>97.2008056640625</v>
          </cell>
          <cell r="FV29">
            <v>118.75718688964844</v>
          </cell>
          <cell r="FW29">
            <v>94.876129150390625</v>
          </cell>
          <cell r="FX29">
            <v>162.75393676757812</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95.790878295898437</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105.27853393554687</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100.57980346679687</v>
          </cell>
          <cell r="FV31">
            <v>119.17169189453125</v>
          </cell>
          <cell r="FW31">
            <v>97.93304443359375</v>
          </cell>
          <cell r="FX31">
            <v>165.1241455078125</v>
          </cell>
          <cell r="FY31">
            <v>114.09999084472656</v>
          </cell>
          <cell r="FZ31">
            <v>118.77105712890625</v>
          </cell>
          <cell r="GA31">
            <v>112.61758422851562</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104.70254516601562</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113.21817016601562</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95.139999389648437</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119.48257446289062</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129.39999389648437</v>
          </cell>
          <cell r="FU34">
            <v>105.90350341796875</v>
          </cell>
          <cell r="FV34">
            <v>119.37895202636719</v>
          </cell>
          <cell r="FW34">
            <v>102.99917602539062</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122.20999145507812</v>
          </cell>
          <cell r="FN35">
            <v>102.77972412109375</v>
          </cell>
          <cell r="FO35">
            <v>110.09999084472656</v>
          </cell>
          <cell r="FP35">
            <v>119.82623291015625</v>
          </cell>
          <cell r="FQ35">
            <v>2133.040283203125</v>
          </cell>
          <cell r="FR35">
            <v>117.63504028320312</v>
          </cell>
          <cell r="FS35">
            <v>112.30935668945312</v>
          </cell>
          <cell r="FT35">
            <v>129.89999389648437</v>
          </cell>
          <cell r="FU35">
            <v>107.38673400878906</v>
          </cell>
          <cell r="FV35">
            <v>119.27532958984375</v>
          </cell>
          <cell r="FW35">
            <v>106.29513549804687</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122.32998657226562</v>
          </cell>
          <cell r="FN36">
            <v>105.55477905273437</v>
          </cell>
          <cell r="FO36">
            <v>114.89999389648437</v>
          </cell>
          <cell r="FP36">
            <v>125.21841430664062</v>
          </cell>
          <cell r="FQ36">
            <v>2233.646240234375</v>
          </cell>
          <cell r="FR36">
            <v>117.55851745605469</v>
          </cell>
          <cell r="FS36">
            <v>112.40936279296875</v>
          </cell>
          <cell r="FT36">
            <v>130.59999084472656</v>
          </cell>
          <cell r="FU36">
            <v>110.07156372070312</v>
          </cell>
          <cell r="FV36">
            <v>119.27532958984375</v>
          </cell>
          <cell r="FW36">
            <v>110.86582946777344</v>
          </cell>
          <cell r="FX36">
            <v>168.73588562011719</v>
          </cell>
          <cell r="FY36">
            <v>115.09999084472656</v>
          </cell>
          <cell r="FZ36">
            <v>118.77105712890625</v>
          </cell>
          <cell r="GA36">
            <v>113.28384399414062</v>
          </cell>
          <cell r="GB36">
            <v>10620.90625</v>
          </cell>
          <cell r="GC36">
            <v>5433266</v>
          </cell>
          <cell r="GD36">
            <v>178.05999755859375</v>
          </cell>
          <cell r="GE36">
            <v>110.96603393554687</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112.50936889648437</v>
          </cell>
          <cell r="FT37">
            <v>130.79998779296875</v>
          </cell>
          <cell r="FU37">
            <v>115.24443054199219</v>
          </cell>
          <cell r="FV37">
            <v>119.58621215820312</v>
          </cell>
          <cell r="FW37">
            <v>113.85906982421875</v>
          </cell>
          <cell r="FX37">
            <v>167.49435424804687</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129.77999877929687</v>
          </cell>
          <cell r="FN38">
            <v>117.66571044921875</v>
          </cell>
          <cell r="FO38">
            <v>123.89999389648437</v>
          </cell>
          <cell r="FP38">
            <v>134.52365112304688</v>
          </cell>
          <cell r="FQ38">
            <v>2510.312744140625</v>
          </cell>
          <cell r="FR38">
            <v>118.17079162597656</v>
          </cell>
          <cell r="FS38">
            <v>112.70938110351562</v>
          </cell>
          <cell r="FT38">
            <v>131.33999633789062</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110.79696655273437</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1.5361099243164062</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121.66635131835937</v>
          </cell>
          <cell r="FO39">
            <v>127</v>
          </cell>
          <cell r="FP39">
            <v>138.29031372070312</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113.80947875976562</v>
          </cell>
          <cell r="FT40">
            <v>132.3599853515625</v>
          </cell>
          <cell r="FU40">
            <v>120.5841064453125</v>
          </cell>
          <cell r="FV40">
            <v>120.41523742675781</v>
          </cell>
          <cell r="FW40">
            <v>123.09007263183594</v>
          </cell>
          <cell r="FX40">
            <v>169.01805114746094</v>
          </cell>
          <cell r="FY40">
            <v>116.59999084472656</v>
          </cell>
          <cell r="FZ40">
            <v>120.11892700195312</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130.82022094726562</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119.62496948242187</v>
          </cell>
          <cell r="FS41">
            <v>114.00949096679687</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178.01998901367187</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119.89199829101562</v>
          </cell>
          <cell r="FO43">
            <v>139</v>
          </cell>
          <cell r="FP43">
            <v>149.385986328125</v>
          </cell>
          <cell r="FQ43">
            <v>3168.12109375</v>
          </cell>
          <cell r="FR43">
            <v>119.93110656738281</v>
          </cell>
          <cell r="FS43">
            <v>114.1094970703125</v>
          </cell>
          <cell r="FT43">
            <v>133.50999450683594</v>
          </cell>
          <cell r="FU43">
            <v>116.85598754882812</v>
          </cell>
          <cell r="FV43">
            <v>120.82974243164062</v>
          </cell>
          <cell r="FW43">
            <v>125.55999755859375</v>
          </cell>
          <cell r="FX43">
            <v>172.91195678710937</v>
          </cell>
          <cell r="FY43">
            <v>116.09999084472656</v>
          </cell>
          <cell r="FZ43">
            <v>121.30821228027344</v>
          </cell>
          <cell r="GA43">
            <v>114.64453125</v>
          </cell>
          <cell r="GB43">
            <v>12518.140625</v>
          </cell>
          <cell r="GC43">
            <v>5803782</v>
          </cell>
          <cell r="GD43">
            <v>179.56999206542969</v>
          </cell>
          <cell r="GE43">
            <v>112.60037231445312</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112.43130493164062</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1.5496597290039062</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116.28298950195312</v>
          </cell>
          <cell r="FO45">
            <v>142.5</v>
          </cell>
          <cell r="FP45">
            <v>150.13099670410156</v>
          </cell>
          <cell r="FQ45">
            <v>3389.647705078125</v>
          </cell>
          <cell r="FR45">
            <v>120.39031982421875</v>
          </cell>
          <cell r="FS45">
            <v>113.60946655273437</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114.00949096679687</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113.22030639648437</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148.39999389648437</v>
          </cell>
          <cell r="FP47">
            <v>152.38798522949219</v>
          </cell>
          <cell r="FQ47">
            <v>3830.76611328125</v>
          </cell>
          <cell r="FR47">
            <v>121.15568542480469</v>
          </cell>
          <cell r="FS47">
            <v>114.30952453613281</v>
          </cell>
          <cell r="FT47">
            <v>133.89999389648437</v>
          </cell>
          <cell r="FU47">
            <v>119.90699768066406</v>
          </cell>
          <cell r="FV47">
            <v>121.03700256347656</v>
          </cell>
          <cell r="FW47">
            <v>126.18998718261719</v>
          </cell>
          <cell r="FX47">
            <v>179.40179443359375</v>
          </cell>
          <cell r="FY47">
            <v>117.89999389648437</v>
          </cell>
          <cell r="FZ47">
            <v>121.9425048828125</v>
          </cell>
          <cell r="GA47">
            <v>115.77999877929687</v>
          </cell>
          <cell r="GB47">
            <v>14780.4765625</v>
          </cell>
          <cell r="GC47">
            <v>5887593</v>
          </cell>
          <cell r="GD47">
            <v>184.90998840332031</v>
          </cell>
          <cell r="GE47">
            <v>113.38937377929687</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121.38528442382812</v>
          </cell>
          <cell r="FS48">
            <v>114.20950317382813</v>
          </cell>
          <cell r="FT48">
            <v>134.27999877929687</v>
          </cell>
          <cell r="FU48">
            <v>120.86599731445312</v>
          </cell>
          <cell r="FV48">
            <v>120.93336486816406</v>
          </cell>
          <cell r="FW48">
            <v>127.57998657226562</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131.38558959960937</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121.38528442382812</v>
          </cell>
          <cell r="FS49">
            <v>114.40953063964844</v>
          </cell>
          <cell r="FT49">
            <v>134.40998840332031</v>
          </cell>
          <cell r="FU49">
            <v>122.92098999023437</v>
          </cell>
          <cell r="FV49">
            <v>121.24424743652344</v>
          </cell>
          <cell r="FW49">
            <v>128.72999572753906</v>
          </cell>
          <cell r="FX49">
            <v>180.98193359375</v>
          </cell>
          <cell r="FY49">
            <v>117.69999694824219</v>
          </cell>
          <cell r="FZ49">
            <v>122.41822814941406</v>
          </cell>
          <cell r="GA49">
            <v>116.15536499023437</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156.39999389648437</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132.32998657226562</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181.48983764648437</v>
          </cell>
          <cell r="FY51">
            <v>118.19999694824219</v>
          </cell>
          <cell r="FZ51">
            <v>122.89395141601562</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118.89999389648437</v>
          </cell>
          <cell r="FZ52">
            <v>123.21109008789062</v>
          </cell>
          <cell r="GA52">
            <v>116.24920654296875</v>
          </cell>
          <cell r="GB52">
            <v>30451.04296875</v>
          </cell>
          <cell r="GC52">
            <v>6146027</v>
          </cell>
          <cell r="GD52">
            <v>182.06298828125</v>
          </cell>
          <cell r="GE52">
            <v>113.89657592773437</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137.48635864257812</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149.51998901367187</v>
          </cell>
          <cell r="FN53">
            <v>128.83358764648437</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182.05416870117187</v>
          </cell>
          <cell r="FY53">
            <v>118.89999389648437</v>
          </cell>
          <cell r="FZ53">
            <v>123.92466735839844</v>
          </cell>
          <cell r="GA53">
            <v>116.24920654296875</v>
          </cell>
          <cell r="GB53">
            <v>32552.1640625</v>
          </cell>
          <cell r="GC53">
            <v>6182289.5</v>
          </cell>
          <cell r="GD53">
            <v>181.40399169921875</v>
          </cell>
          <cell r="GE53">
            <v>114.23471069335937</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137.95590209960937</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125.80599975585937</v>
          </cell>
          <cell r="FV54">
            <v>122.69503784179687</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146.82998657226562</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183.91647338867187</v>
          </cell>
          <cell r="FY56">
            <v>119.29998779296875</v>
          </cell>
          <cell r="FZ56">
            <v>124.87611389160156</v>
          </cell>
          <cell r="GA56">
            <v>117.544189453125</v>
          </cell>
          <cell r="GB56">
            <v>34975.9296875</v>
          </cell>
          <cell r="GC56">
            <v>6249860.5</v>
          </cell>
          <cell r="GD56">
            <v>183.989990234375</v>
          </cell>
          <cell r="GE56">
            <v>115.02371215820312</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136.93075561523437</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123.06906127929687</v>
          </cell>
          <cell r="FS57">
            <v>115.30960083007812</v>
          </cell>
          <cell r="FT57">
            <v>135.489990234375</v>
          </cell>
          <cell r="FU57">
            <v>120.4949951171875</v>
          </cell>
          <cell r="FV57">
            <v>123.627685546875</v>
          </cell>
          <cell r="FW57">
            <v>136.6199951171875</v>
          </cell>
          <cell r="FX57">
            <v>184.59367370605469</v>
          </cell>
          <cell r="FY57">
            <v>119.5</v>
          </cell>
          <cell r="FZ57">
            <v>125.66897583007812</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136.29214477539062</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123.37521362304687</v>
          </cell>
          <cell r="FS58">
            <v>115.50961303710937</v>
          </cell>
          <cell r="FT58">
            <v>135.70999145507812</v>
          </cell>
          <cell r="FU58">
            <v>121.57899475097656</v>
          </cell>
          <cell r="FV58">
            <v>123.31680297851562</v>
          </cell>
          <cell r="FW58">
            <v>137.02999877929687</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135.53286743164062</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171.99899291992187</v>
          </cell>
          <cell r="FQ59">
            <v>7396.95703125</v>
          </cell>
          <cell r="FR59">
            <v>123.68135070800781</v>
          </cell>
          <cell r="FS59">
            <v>115.50961303710937</v>
          </cell>
          <cell r="FT59">
            <v>136.03999328613281</v>
          </cell>
          <cell r="FU59">
            <v>123.28099060058594</v>
          </cell>
          <cell r="FV59">
            <v>123.21318054199219</v>
          </cell>
          <cell r="FW59">
            <v>137.57798767089844</v>
          </cell>
          <cell r="FX59" t="e">
            <v>#N/A</v>
          </cell>
          <cell r="FY59">
            <v>120.89999389648437</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136.45999145507812</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135.98410034179687</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3280.5480346679687</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123.89999389648437</v>
          </cell>
          <cell r="FU82">
            <v>62.459976196289063</v>
          </cell>
          <cell r="FV82">
            <v>117.51365661621094</v>
          </cell>
          <cell r="FW82">
            <v>84.021560668945313</v>
          </cell>
          <cell r="FX82">
            <v>156.20845031738281</v>
          </cell>
          <cell r="FY82">
            <v>112.89999389648437</v>
          </cell>
          <cell r="FZ82">
            <v>115.75816345214844</v>
          </cell>
          <cell r="GA82">
            <v>111.6697998046875</v>
          </cell>
          <cell r="GB82">
            <v>8777.23046875</v>
          </cell>
          <cell r="GC82">
            <v>4746675</v>
          </cell>
          <cell r="GD82">
            <v>163.76345825195312</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112.50936889648437</v>
          </cell>
          <cell r="FT83">
            <v>130.79998779296875</v>
          </cell>
          <cell r="FU83">
            <v>115.24443054199219</v>
          </cell>
          <cell r="FV83">
            <v>119.58621215820312</v>
          </cell>
          <cell r="FW83">
            <v>113.85906982421875</v>
          </cell>
          <cell r="FX83">
            <v>167.49435424804687</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121.38528442382812</v>
          </cell>
          <cell r="FS84">
            <v>114.20950317382813</v>
          </cell>
          <cell r="FT84">
            <v>134.27999877929687</v>
          </cell>
          <cell r="FU84">
            <v>120.86599731445312</v>
          </cell>
          <cell r="FV84">
            <v>120.93336486816406</v>
          </cell>
          <cell r="FW84">
            <v>127.57998657226562</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136.45999145507812</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-3.5536486700485169E-2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16293.761262138569</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5833.8886451869821</v>
          </cell>
          <cell r="E14">
            <v>6879.992387598686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2664</v>
          </cell>
          <cell r="E15">
            <v>2288</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7563.0490658838298</v>
          </cell>
          <cell r="E23">
            <v>8217.7790088887741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1297.2715316612591</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230.78434120577614</v>
          </cell>
          <cell r="E35">
            <v>-404.5448317635587</v>
          </cell>
          <cell r="F35">
            <v>184.18975550916016</v>
          </cell>
          <cell r="G35">
            <v>367.05258853241634</v>
          </cell>
          <cell r="H35">
            <v>195.07873019935388</v>
          </cell>
          <cell r="I35">
            <v>129.1911674972699</v>
          </cell>
          <cell r="J35">
            <v>122.3323125350463</v>
          </cell>
          <cell r="K35">
            <v>121.73099174663952</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885.30401564245801</v>
          </cell>
          <cell r="E37">
            <v>706.55673345238506</v>
          </cell>
          <cell r="F37">
            <v>1021.8876739631822</v>
          </cell>
          <cell r="G37">
            <v>949.48991348789855</v>
          </cell>
          <cell r="H37">
            <v>1189.0918140796159</v>
          </cell>
          <cell r="I37">
            <v>1402.8174011010049</v>
          </cell>
          <cell r="J37">
            <v>1501.8496720286307</v>
          </cell>
          <cell r="K37">
            <v>1494.4673753145551</v>
          </cell>
        </row>
        <row r="38">
          <cell r="A38" t="str">
            <v>Change in net international reserves</v>
          </cell>
          <cell r="B38" t="str">
            <v>CNIR</v>
          </cell>
          <cell r="C38" t="str">
            <v>END</v>
          </cell>
          <cell r="D38">
            <v>238.20719999999997</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0.1572167971376075</v>
          </cell>
          <cell r="G40">
            <v>0.17161634104536461</v>
          </cell>
          <cell r="H40">
            <v>0.18043191452557039</v>
          </cell>
          <cell r="I40">
            <v>0.19970316536637256</v>
          </cell>
          <cell r="J40">
            <v>0.21171832201048346</v>
          </cell>
          <cell r="K40">
            <v>0.21067762699135528</v>
          </cell>
        </row>
        <row r="42">
          <cell r="A42" t="str">
            <v>Public Sector:</v>
          </cell>
        </row>
        <row r="44">
          <cell r="A44" t="str">
            <v>Total revenue</v>
          </cell>
          <cell r="B44" t="str">
            <v>RVN</v>
          </cell>
          <cell r="C44" t="str">
            <v>END</v>
          </cell>
          <cell r="D44">
            <v>2614</v>
          </cell>
          <cell r="E44">
            <v>2645</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3282.2251396648044</v>
          </cell>
          <cell r="E46">
            <v>2945</v>
          </cell>
          <cell r="F46">
            <v>3895.149112986167</v>
          </cell>
          <cell r="G46">
            <v>4577.2474644482108</v>
          </cell>
          <cell r="H46">
            <v>4964.6253383591793</v>
          </cell>
          <cell r="I46">
            <v>5259.6874413174173</v>
          </cell>
          <cell r="J46">
            <v>5589.6721961121038</v>
          </cell>
          <cell r="K46">
            <v>5949.1274528874983</v>
          </cell>
        </row>
        <row r="47">
          <cell r="A47" t="str">
            <v xml:space="preserve">   Consumption</v>
          </cell>
          <cell r="B47" t="str">
            <v>CG</v>
          </cell>
          <cell r="C47" t="str">
            <v>END</v>
          </cell>
          <cell r="D47">
            <v>2664</v>
          </cell>
          <cell r="E47">
            <v>2288</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v>
          </cell>
          <cell r="F49">
            <v>256.2</v>
          </cell>
          <cell r="G49">
            <v>269.01</v>
          </cell>
          <cell r="H49">
            <v>282.46050000000002</v>
          </cell>
          <cell r="I49">
            <v>296.58352500000007</v>
          </cell>
          <cell r="J49">
            <v>311.41270125000005</v>
          </cell>
          <cell r="K49">
            <v>326.98333631250006</v>
          </cell>
        </row>
        <row r="50">
          <cell r="A50" t="str">
            <v xml:space="preserve">   Foreign interest payments </v>
          </cell>
          <cell r="B50" t="str">
            <v>INTGF</v>
          </cell>
          <cell r="C50" t="str">
            <v>EXOG</v>
          </cell>
          <cell r="D50">
            <v>141.52513966480447</v>
          </cell>
          <cell r="E50">
            <v>177</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v>
          </cell>
          <cell r="E51">
            <v>30</v>
          </cell>
          <cell r="F51">
            <v>30</v>
          </cell>
          <cell r="G51">
            <v>30</v>
          </cell>
          <cell r="H51">
            <v>30</v>
          </cell>
          <cell r="I51">
            <v>30</v>
          </cell>
          <cell r="J51">
            <v>30</v>
          </cell>
          <cell r="K51">
            <v>30</v>
          </cell>
        </row>
        <row r="52">
          <cell r="A52" t="str">
            <v>Balance of the rest of public sector</v>
          </cell>
          <cell r="B52" t="str">
            <v>REST</v>
          </cell>
          <cell r="C52" t="str">
            <v>EXOG</v>
          </cell>
          <cell r="D52">
            <v>0.1999999999998181</v>
          </cell>
          <cell r="E52">
            <v>0</v>
          </cell>
          <cell r="F52">
            <v>0</v>
          </cell>
          <cell r="G52">
            <v>0</v>
          </cell>
          <cell r="H52">
            <v>0</v>
          </cell>
          <cell r="I52">
            <v>0</v>
          </cell>
          <cell r="J52">
            <v>0</v>
          </cell>
          <cell r="K52">
            <v>0</v>
          </cell>
        </row>
        <row r="54">
          <cell r="A54" t="str">
            <v>Overall balance (excl. foreign grants)</v>
          </cell>
          <cell r="C54" t="str">
            <v>END</v>
          </cell>
          <cell r="D54">
            <v>-668.02513966480456</v>
          </cell>
          <cell r="E54">
            <v>-300</v>
          </cell>
          <cell r="F54">
            <v>-401.76280361930003</v>
          </cell>
          <cell r="G54">
            <v>-514.0431068064795</v>
          </cell>
          <cell r="H54">
            <v>-524.14689481920868</v>
          </cell>
          <cell r="I54">
            <v>-460.72551167034635</v>
          </cell>
          <cell r="J54">
            <v>-388.07957988213911</v>
          </cell>
          <cell r="K54">
            <v>-396.9213208865167</v>
          </cell>
        </row>
        <row r="55">
          <cell r="A55" t="str">
            <v>Overall balance (incl. foreign grants)</v>
          </cell>
          <cell r="C55" t="str">
            <v>END</v>
          </cell>
          <cell r="D55">
            <v>-668.02513966480456</v>
          </cell>
          <cell r="E55">
            <v>-300</v>
          </cell>
          <cell r="F55">
            <v>-401.76280361930003</v>
          </cell>
          <cell r="G55">
            <v>-514.0431068064795</v>
          </cell>
          <cell r="H55">
            <v>-524.14689481920868</v>
          </cell>
          <cell r="I55">
            <v>-460.72551167034635</v>
          </cell>
          <cell r="J55">
            <v>-388.07957988213911</v>
          </cell>
          <cell r="K55">
            <v>-396.9213208865167</v>
          </cell>
        </row>
        <row r="57">
          <cell r="A57" t="str">
            <v>Total financing</v>
          </cell>
          <cell r="C57" t="str">
            <v>END</v>
          </cell>
          <cell r="D57">
            <v>637.78434120577617</v>
          </cell>
          <cell r="E57">
            <v>199.4551682364413</v>
          </cell>
          <cell r="F57">
            <v>388.92672572851313</v>
          </cell>
          <cell r="G57">
            <v>364.68597298243486</v>
          </cell>
          <cell r="H57">
            <v>311.4240963685819</v>
          </cell>
          <cell r="I57">
            <v>251.28025932791058</v>
          </cell>
          <cell r="J57">
            <v>181.76344923100086</v>
          </cell>
          <cell r="K57">
            <v>196.45678619026225</v>
          </cell>
        </row>
        <row r="58">
          <cell r="A58" t="str">
            <v xml:space="preserve">   Net foreign financing </v>
          </cell>
          <cell r="B58" t="str">
            <v>CFCG</v>
          </cell>
          <cell r="C58" t="str">
            <v>EXOG</v>
          </cell>
          <cell r="D58">
            <v>230.78434120577614</v>
          </cell>
          <cell r="E58">
            <v>-404.5448317635587</v>
          </cell>
          <cell r="F58">
            <v>184.18975550916016</v>
          </cell>
          <cell r="G58">
            <v>367.05258853241634</v>
          </cell>
          <cell r="H58">
            <v>195.07873019935388</v>
          </cell>
          <cell r="I58">
            <v>129.1911674972699</v>
          </cell>
          <cell r="J58">
            <v>122.3323125350463</v>
          </cell>
          <cell r="K58">
            <v>121.73099174663952</v>
          </cell>
        </row>
        <row r="59">
          <cell r="A59" t="str">
            <v xml:space="preserve">   Net domestic credit, central bank</v>
          </cell>
          <cell r="B59" t="str">
            <v>CDCGCB</v>
          </cell>
          <cell r="C59" t="str">
            <v>END</v>
          </cell>
          <cell r="D59">
            <v>142</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0.1572167971376075</v>
          </cell>
          <cell r="G64">
            <v>0.17161634104536461</v>
          </cell>
          <cell r="H64">
            <v>0.18043191452557039</v>
          </cell>
          <cell r="I64">
            <v>0.19970316536637256</v>
          </cell>
          <cell r="J64">
            <v>0.21171832201048346</v>
          </cell>
          <cell r="K64">
            <v>0.21067762699135528</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161.02913645585247</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57.655567404009112</v>
          </cell>
          <cell r="E14">
            <v>67.97653559590195</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26.327967656872787</v>
          </cell>
          <cell r="E15">
            <v>22.6061752224857</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74.744636334058342</v>
          </cell>
          <cell r="E23">
            <v>81.194297296592879</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12.820766864774569</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2.2808118134303186</v>
          </cell>
          <cell r="E33">
            <v>-3.9970329336529749</v>
          </cell>
          <cell r="F33">
            <v>1.4206664649263931</v>
          </cell>
          <cell r="G33">
            <v>2.5158935689444775</v>
          </cell>
          <cell r="H33">
            <v>1.2527148969125368</v>
          </cell>
          <cell r="I33">
            <v>0.77114599146237839</v>
          </cell>
          <cell r="J33">
            <v>0.67297127956524716</v>
          </cell>
          <cell r="K33">
            <v>0.61958236467949024</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8.7493451540293687</v>
          </cell>
          <cell r="E35">
            <v>6.981007570389747</v>
          </cell>
          <cell r="F35">
            <v>7.8818799954861181</v>
          </cell>
          <cell r="G35">
            <v>6.5081016774000577</v>
          </cell>
          <cell r="H35">
            <v>7.6358556761777665</v>
          </cell>
          <cell r="I35">
            <v>8.3734595527637108</v>
          </cell>
          <cell r="J35">
            <v>8.2619356616037489</v>
          </cell>
          <cell r="K35">
            <v>7.606490484041462</v>
          </cell>
        </row>
        <row r="36">
          <cell r="A36" t="str">
            <v>Change in net international reserves</v>
          </cell>
          <cell r="B36" t="str">
            <v>CNIR</v>
          </cell>
          <cell r="C36" t="str">
            <v>END</v>
          </cell>
          <cell r="D36">
            <v>2.3541709674302651</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25.833824119769321</v>
          </cell>
          <cell r="E40">
            <v>26.133449940329839</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32.43780680167783</v>
          </cell>
          <cell r="E42">
            <v>29.097546341879539</v>
          </cell>
          <cell r="F42">
            <v>30.043515207511255</v>
          </cell>
          <cell r="G42">
            <v>31.373889788698882</v>
          </cell>
          <cell r="H42">
            <v>31.880769946556615</v>
          </cell>
          <cell r="I42">
            <v>31.39523363160761</v>
          </cell>
          <cell r="J42">
            <v>30.749756725886972</v>
          </cell>
          <cell r="K42">
            <v>30.279671611575964</v>
          </cell>
        </row>
        <row r="43">
          <cell r="A43" t="str">
            <v xml:space="preserve">   Consumption</v>
          </cell>
          <cell r="B43" t="str">
            <v>CG</v>
          </cell>
          <cell r="C43" t="str">
            <v>END</v>
          </cell>
          <cell r="D43">
            <v>26.327967656872787</v>
          </cell>
          <cell r="E43">
            <v>22.6061752224857</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2.4107984065937544</v>
          </cell>
          <cell r="F45">
            <v>1.9760857345621516</v>
          </cell>
          <cell r="G45">
            <v>1.8438789157918771</v>
          </cell>
          <cell r="H45">
            <v>1.8138444707824719</v>
          </cell>
          <cell r="I45">
            <v>1.7703160430248863</v>
          </cell>
          <cell r="J45">
            <v>1.7131353089809656</v>
          </cell>
          <cell r="K45">
            <v>1.6642689410183054</v>
          </cell>
        </row>
        <row r="46">
          <cell r="A46" t="str">
            <v xml:space="preserve">   Foreign interest payments </v>
          </cell>
          <cell r="B46" t="str">
            <v>INTGF</v>
          </cell>
          <cell r="C46" t="str">
            <v>EXOG</v>
          </cell>
          <cell r="D46">
            <v>1.3986746620605768</v>
          </cell>
          <cell r="E46">
            <v>1.748816876914322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0.29648612226208093</v>
          </cell>
          <cell r="E47">
            <v>0.29640964015496984</v>
          </cell>
          <cell r="F47">
            <v>0.23139177219697327</v>
          </cell>
          <cell r="G47">
            <v>0.20562940958981568</v>
          </cell>
          <cell r="H47">
            <v>0.19264758832995818</v>
          </cell>
          <cell r="I47">
            <v>0.17907090857709163</v>
          </cell>
          <cell r="J47">
            <v>0.16503520589601819</v>
          </cell>
          <cell r="K47">
            <v>0.15269300507360589</v>
          </cell>
        </row>
        <row r="48">
          <cell r="A48" t="str">
            <v>Balance of the rest of public sector</v>
          </cell>
          <cell r="B48" t="str">
            <v>REST</v>
          </cell>
          <cell r="C48" t="str">
            <v>EXOG</v>
          </cell>
          <cell r="D48">
            <v>1.9765741484120756E-3</v>
          </cell>
          <cell r="E48">
            <v>0</v>
          </cell>
          <cell r="F48">
            <v>0</v>
          </cell>
          <cell r="G48">
            <v>0</v>
          </cell>
          <cell r="H48">
            <v>0</v>
          </cell>
          <cell r="I48">
            <v>0</v>
          </cell>
          <cell r="J48">
            <v>0</v>
          </cell>
          <cell r="K48">
            <v>0</v>
          </cell>
        </row>
        <row r="50">
          <cell r="A50" t="str">
            <v>Overall balance (excl. foreign grants)</v>
          </cell>
          <cell r="C50" t="str">
            <v>END</v>
          </cell>
          <cell r="D50">
            <v>-6.6020061077600989</v>
          </cell>
          <cell r="E50">
            <v>-2.9640964015496984</v>
          </cell>
          <cell r="F50">
            <v>-3.098820237743146</v>
          </cell>
          <cell r="G50">
            <v>-3.5234126852110319</v>
          </cell>
          <cell r="H50">
            <v>-3.3658545072518935</v>
          </cell>
          <cell r="I50">
            <v>-2.7500845326484789</v>
          </cell>
          <cell r="J50">
            <v>-2.1348931123296357</v>
          </cell>
          <cell r="K50">
            <v>-2.0202369754649085</v>
          </cell>
        </row>
        <row r="51">
          <cell r="A51" t="str">
            <v>Overall balance (incl. foreign grants)</v>
          </cell>
          <cell r="C51" t="str">
            <v>END</v>
          </cell>
          <cell r="D51">
            <v>-6.6020061077600989</v>
          </cell>
          <cell r="E51">
            <v>-2.9640964015496984</v>
          </cell>
          <cell r="F51">
            <v>-3.098820237743146</v>
          </cell>
          <cell r="G51">
            <v>-3.5234126852110319</v>
          </cell>
          <cell r="H51">
            <v>-3.3658545072518935</v>
          </cell>
          <cell r="I51">
            <v>-2.7500845326484789</v>
          </cell>
          <cell r="J51">
            <v>-2.1348931123296357</v>
          </cell>
          <cell r="K51">
            <v>-2.0202369754649085</v>
          </cell>
        </row>
        <row r="53">
          <cell r="A53" t="str">
            <v>Total financing</v>
          </cell>
          <cell r="C53" t="str">
            <v>END</v>
          </cell>
          <cell r="D53">
            <v>6.3031402054525509</v>
          </cell>
          <cell r="E53">
            <v>1.9706811548004177</v>
          </cell>
          <cell r="F53">
            <v>2.9998148107028939</v>
          </cell>
          <cell r="G53">
            <v>2.499672043668852</v>
          </cell>
          <cell r="H53">
            <v>1.9998367037747928</v>
          </cell>
          <cell r="I53">
            <v>1.4998994781778718</v>
          </cell>
          <cell r="J53">
            <v>0.99991227560695584</v>
          </cell>
          <cell r="K53">
            <v>0.9999192350164674</v>
          </cell>
        </row>
        <row r="54">
          <cell r="A54" t="str">
            <v xml:space="preserve">   Net foreign financing </v>
          </cell>
          <cell r="B54" t="str">
            <v>CFCG</v>
          </cell>
          <cell r="C54" t="str">
            <v>EXOG</v>
          </cell>
          <cell r="D54">
            <v>2.2808118134303186</v>
          </cell>
          <cell r="E54">
            <v>-3.9970329336529749</v>
          </cell>
          <cell r="F54">
            <v>1.4206664649263931</v>
          </cell>
          <cell r="G54">
            <v>2.5158935689444775</v>
          </cell>
          <cell r="H54">
            <v>1.2527148969125368</v>
          </cell>
          <cell r="I54">
            <v>0.77114599146237839</v>
          </cell>
          <cell r="J54">
            <v>0.67297127956524716</v>
          </cell>
          <cell r="K54">
            <v>0.61958236467949024</v>
          </cell>
        </row>
        <row r="55">
          <cell r="A55" t="str">
            <v xml:space="preserve">   Net domestic credit, central bank</v>
          </cell>
          <cell r="B55" t="str">
            <v>CDCGCB</v>
          </cell>
          <cell r="C55" t="str">
            <v>END</v>
          </cell>
          <cell r="D55">
            <v>1.4033676453738497</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1.8678625702511098</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0.75109817639727172</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18176.876790039736</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6283.0980708663801</v>
          </cell>
          <cell r="E15">
            <v>6879.992387598686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2869.1280000000002</v>
          </cell>
          <cell r="E16">
            <v>2288</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8145.4038439568849</v>
          </cell>
          <cell r="E24">
            <v>8217.7790088887741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280.79470382278333</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49.95332060731085</v>
          </cell>
          <cell r="E17">
            <v>-75.334233103083562</v>
          </cell>
          <cell r="F17">
            <v>21.532564476303062</v>
          </cell>
          <cell r="G17">
            <v>38.314856412270402</v>
          </cell>
          <cell r="H17">
            <v>19.989656888854242</v>
          </cell>
          <cell r="I17">
            <v>13.011350470634781</v>
          </cell>
          <cell r="J17">
            <v>12.08793235469277</v>
          </cell>
          <cell r="K17">
            <v>12.087932354692768</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191.62424581005584</v>
          </cell>
          <cell r="E19">
            <v>131.57481069876818</v>
          </cell>
          <cell r="F19">
            <v>119.46300795245523</v>
          </cell>
          <cell r="G19">
            <v>99.112690760863572</v>
          </cell>
          <cell r="H19">
            <v>121.84586883719375</v>
          </cell>
          <cell r="I19">
            <v>141.28325647661583</v>
          </cell>
          <cell r="J19">
            <v>148.40116128106953</v>
          </cell>
          <cell r="K19">
            <v>148.40116128106951</v>
          </cell>
        </row>
        <row r="21">
          <cell r="A21" t="str">
            <v>Change in net international reserves</v>
          </cell>
          <cell r="B21" t="str">
            <v>CNIR</v>
          </cell>
          <cell r="C21" t="str">
            <v>END</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1.837931111730606E-2</v>
          </cell>
          <cell r="G23">
            <v>1.7914205404307236E-2</v>
          </cell>
          <cell r="H23">
            <v>1.8488802236304353E-2</v>
          </cell>
          <cell r="I23">
            <v>2.0112891035928733E-2</v>
          </cell>
          <cell r="J23">
            <v>2.0920366023315418E-2</v>
          </cell>
          <cell r="K23">
            <v>2.0920366023297436E-2</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407</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-6.6020061077600986E-2</v>
          </cell>
          <cell r="E26">
            <v>-2.9640964015496984E-2</v>
          </cell>
          <cell r="F26">
            <v>-3.098820237743146E-2</v>
          </cell>
          <cell r="G26">
            <v>-3.5234126852110317E-2</v>
          </cell>
          <cell r="H26">
            <v>-3.3658545072518933E-2</v>
          </cell>
          <cell r="I26">
            <v>-2.750084532648479E-2</v>
          </cell>
          <cell r="J26">
            <v>-2.1348931123296357E-2</v>
          </cell>
          <cell r="K26">
            <v>-2.0202369754649084E-2</v>
          </cell>
        </row>
        <row r="27">
          <cell r="A27" t="str">
            <v>Overall balance, incl. grants</v>
          </cell>
          <cell r="D27">
            <v>-6.6020061077600986E-2</v>
          </cell>
          <cell r="E27">
            <v>-2.9640964015496984E-2</v>
          </cell>
          <cell r="F27">
            <v>-3.098820237743146E-2</v>
          </cell>
          <cell r="G27">
            <v>-3.5234126852110317E-2</v>
          </cell>
          <cell r="H27">
            <v>-3.3658545072518933E-2</v>
          </cell>
          <cell r="I27">
            <v>-2.750084532648479E-2</v>
          </cell>
          <cell r="J27">
            <v>-2.1348931123296357E-2</v>
          </cell>
          <cell r="K27">
            <v>-2.0202369754649084E-2</v>
          </cell>
        </row>
        <row r="28">
          <cell r="A28" t="str">
            <v xml:space="preserve">  Total revenue, incl. grants</v>
          </cell>
          <cell r="D28">
            <v>0.25833824119769322</v>
          </cell>
          <cell r="E28">
            <v>0.26133449940329839</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0.32437806801677832</v>
          </cell>
          <cell r="E29">
            <v>0.29097546341879538</v>
          </cell>
          <cell r="F29">
            <v>0.30043515207511257</v>
          </cell>
          <cell r="G29">
            <v>0.31373889788698883</v>
          </cell>
          <cell r="H29">
            <v>0.31880769946556614</v>
          </cell>
          <cell r="I29">
            <v>0.31395233631607611</v>
          </cell>
          <cell r="J29">
            <v>0.30749756725886973</v>
          </cell>
          <cell r="K29">
            <v>0.30279671611575965</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0.12820766864774569</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0.83983535060881909</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0.57655567404009112</v>
          </cell>
          <cell r="E39">
            <v>0.67976535595901955</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0.26327967656872786</v>
          </cell>
          <cell r="E40">
            <v>0.226061752224857</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1.2814770938324171E-2</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1.2814770938324171</v>
          </cell>
          <cell r="G13">
            <v>-1.1645291711924632</v>
          </cell>
          <cell r="H13">
            <v>1.7473278426364702</v>
          </cell>
          <cell r="I13">
            <v>3.6830348873326368</v>
          </cell>
          <cell r="J13">
            <v>4.9989698647455727</v>
          </cell>
          <cell r="K13">
            <v>4.2229296593661036</v>
          </cell>
        </row>
        <row r="14">
          <cell r="A14" t="str">
            <v xml:space="preserve">      Public consumption</v>
          </cell>
          <cell r="E14">
            <v>-20.254516354794916</v>
          </cell>
          <cell r="F14">
            <v>-6.2909785098746891</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3.5272747178441408</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5.8900144637682059</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-0.63234056566393559</v>
          </cell>
          <cell r="F45">
            <v>-0.8320564667318292</v>
          </cell>
          <cell r="G45">
            <v>-1.2824112768068912</v>
          </cell>
          <cell r="H45">
            <v>-1.1378349201354394</v>
          </cell>
          <cell r="I45">
            <v>-0.53564162525797354</v>
          </cell>
          <cell r="J45">
            <v>6.5514092362872145E-2</v>
          </cell>
        </row>
        <row r="46">
          <cell r="A46" t="str">
            <v xml:space="preserve">    Private</v>
          </cell>
          <cell r="E46">
            <v>20.119609107862598</v>
          </cell>
          <cell r="F46">
            <v>12.809452218771371</v>
          </cell>
          <cell r="G46">
            <v>14.555290752346284</v>
          </cell>
          <cell r="H46">
            <v>15.358460557359708</v>
          </cell>
          <cell r="I46">
            <v>15.081092828957878</v>
          </cell>
          <cell r="J46">
            <v>14.576446063397842</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25.833824119769321</v>
          </cell>
          <cell r="E68">
            <v>34.630526291438976</v>
          </cell>
          <cell r="F68">
            <v>35.441771320877244</v>
          </cell>
          <cell r="G68">
            <v>36.347553454596984</v>
          </cell>
          <cell r="H68">
            <v>37.011991790413859</v>
          </cell>
          <cell r="I68">
            <v>37.142225450068267</v>
          </cell>
          <cell r="J68">
            <v>37.111939964666476</v>
          </cell>
          <cell r="K68">
            <v>28.259434636111052</v>
          </cell>
        </row>
        <row r="69">
          <cell r="A69" t="str">
            <v xml:space="preserve">   Total expenditures</v>
          </cell>
          <cell r="D69">
            <v>32.43780680167783</v>
          </cell>
          <cell r="E69">
            <v>37.594622692988679</v>
          </cell>
          <cell r="F69">
            <v>38.540591558620392</v>
          </cell>
          <cell r="G69">
            <v>39.870966139808019</v>
          </cell>
          <cell r="H69">
            <v>40.377846297665755</v>
          </cell>
          <cell r="I69">
            <v>39.892309982716746</v>
          </cell>
          <cell r="J69">
            <v>39.246833076996111</v>
          </cell>
          <cell r="K69">
            <v>30.279671611575964</v>
          </cell>
        </row>
        <row r="70">
          <cell r="A70" t="str">
            <v xml:space="preserve">   Overall balance, incl. grants</v>
          </cell>
          <cell r="D70">
            <v>-6.6020061077600989</v>
          </cell>
          <cell r="E70">
            <v>-2.9640964015496984</v>
          </cell>
          <cell r="F70">
            <v>-3.098820237743146</v>
          </cell>
          <cell r="G70">
            <v>-3.5234126852110319</v>
          </cell>
          <cell r="H70">
            <v>-3.3658545072518935</v>
          </cell>
          <cell r="I70">
            <v>-2.7500845326484789</v>
          </cell>
          <cell r="J70">
            <v>-2.1348931123296357</v>
          </cell>
          <cell r="K70">
            <v>-2.0202369754649085</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51.559999999999995</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t="str">
            <v/>
          </cell>
          <cell r="E10" t="str">
            <v/>
          </cell>
          <cell r="F10" t="str">
            <v/>
          </cell>
          <cell r="G10" t="str">
            <v/>
          </cell>
          <cell r="H10" t="str">
            <v/>
          </cell>
          <cell r="I10" t="str">
            <v/>
          </cell>
          <cell r="J10" t="str">
            <v/>
          </cell>
          <cell r="K10" t="str">
            <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t="str">
            <v/>
          </cell>
          <cell r="E12" t="str">
            <v/>
          </cell>
          <cell r="F12" t="str">
            <v/>
          </cell>
          <cell r="G12" t="str">
            <v/>
          </cell>
          <cell r="H12" t="str">
            <v/>
          </cell>
          <cell r="I12" t="str">
            <v/>
          </cell>
          <cell r="J12" t="str">
            <v/>
          </cell>
          <cell r="K12" t="str">
            <v/>
          </cell>
        </row>
        <row r="13">
          <cell r="A13" t="str">
            <v xml:space="preserve">      Private consumption</v>
          </cell>
          <cell r="D13" t="str">
            <v/>
          </cell>
          <cell r="E13">
            <v>-3.5527136788005009E-15</v>
          </cell>
          <cell r="F13">
            <v>0.13713457941648688</v>
          </cell>
          <cell r="G13">
            <v>8.3270167946986398</v>
          </cell>
          <cell r="H13">
            <v>0.1759024569464529</v>
          </cell>
          <cell r="I13">
            <v>6.7479763404812427</v>
          </cell>
          <cell r="J13">
            <v>0.73975821137832742</v>
          </cell>
          <cell r="K13">
            <v>-2.1288339824926394</v>
          </cell>
        </row>
        <row r="14">
          <cell r="A14" t="str">
            <v xml:space="preserve">      Public consumption</v>
          </cell>
          <cell r="D14" t="str">
            <v/>
          </cell>
          <cell r="E14">
            <v>14.392047724672864</v>
          </cell>
          <cell r="F14">
            <v>-9.6870768714160214</v>
          </cell>
          <cell r="G14">
            <v>0.67290971676656763</v>
          </cell>
          <cell r="H14">
            <v>-3.3420618566172733</v>
          </cell>
          <cell r="I14">
            <v>-1.1797672501061784</v>
          </cell>
          <cell r="J14">
            <v>-0.25052927916635603</v>
          </cell>
          <cell r="K14" t="str">
            <v/>
          </cell>
        </row>
        <row r="15">
          <cell r="A15" t="str">
            <v xml:space="preserve">      Total investments (excluding stocks)</v>
          </cell>
          <cell r="D15" t="str">
            <v/>
          </cell>
          <cell r="E15">
            <v>5.5772484427668685</v>
          </cell>
          <cell r="F15">
            <v>-36.433510758961262</v>
          </cell>
          <cell r="G15">
            <v>-35.327063515185706</v>
          </cell>
          <cell r="H15">
            <v>-9.0617616631266671</v>
          </cell>
          <cell r="I15">
            <v>-8.0314933491818721</v>
          </cell>
          <cell r="J15">
            <v>2.0547489081473858</v>
          </cell>
          <cell r="K15" t="str">
            <v/>
          </cell>
        </row>
        <row r="16">
          <cell r="A16" t="str">
            <v xml:space="preserve">      Export of goods and services</v>
          </cell>
          <cell r="D16" t="str">
            <v/>
          </cell>
          <cell r="E16">
            <v>4.3406495849400279</v>
          </cell>
          <cell r="F16">
            <v>-26.856899703702098</v>
          </cell>
          <cell r="G16">
            <v>-7.019227780730696</v>
          </cell>
          <cell r="H16">
            <v>2.7677377918799984E-2</v>
          </cell>
          <cell r="I16">
            <v>-1.7755293387436755</v>
          </cell>
          <cell r="J16">
            <v>-1.8119556684892402E-2</v>
          </cell>
          <cell r="K16" t="str">
            <v/>
          </cell>
        </row>
        <row r="17">
          <cell r="A17" t="str">
            <v xml:space="preserve">      Import of goods and services</v>
          </cell>
          <cell r="D17" t="str">
            <v/>
          </cell>
          <cell r="E17">
            <v>7.6892194640908453</v>
          </cell>
          <cell r="F17">
            <v>-28.278268233849538</v>
          </cell>
          <cell r="G17">
            <v>-9.8933475824764088</v>
          </cell>
          <cell r="H17">
            <v>-2.9737275205556246</v>
          </cell>
          <cell r="I17">
            <v>2.0102759385799196</v>
          </cell>
          <cell r="J17">
            <v>1.5156915457013476</v>
          </cell>
          <cell r="K17" t="str">
            <v/>
          </cell>
        </row>
        <row r="18">
          <cell r="A18" t="str">
            <v xml:space="preserve">  Long-term real GDP growth</v>
          </cell>
          <cell r="D18" t="str">
            <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t="str">
            <v/>
          </cell>
          <cell r="E19">
            <v>0</v>
          </cell>
          <cell r="F19">
            <v>-0.5</v>
          </cell>
          <cell r="G19">
            <v>-0.5</v>
          </cell>
          <cell r="H19">
            <v>-1</v>
          </cell>
          <cell r="I19">
            <v>-0.5</v>
          </cell>
          <cell r="J19">
            <v>0</v>
          </cell>
          <cell r="K19" t="str">
            <v/>
          </cell>
        </row>
        <row r="20">
          <cell r="D20" t="str">
            <v/>
          </cell>
          <cell r="E20" t="str">
            <v/>
          </cell>
          <cell r="F20" t="str">
            <v/>
          </cell>
          <cell r="G20" t="str">
            <v/>
          </cell>
          <cell r="H20" t="str">
            <v/>
          </cell>
          <cell r="I20" t="str">
            <v/>
          </cell>
          <cell r="J20" t="str">
            <v/>
          </cell>
          <cell r="K20" t="str">
            <v/>
          </cell>
        </row>
        <row r="21">
          <cell r="A21" t="str">
            <v>Key prices</v>
          </cell>
          <cell r="D21" t="str">
            <v/>
          </cell>
          <cell r="E21" t="str">
            <v/>
          </cell>
          <cell r="F21" t="str">
            <v/>
          </cell>
          <cell r="G21" t="str">
            <v/>
          </cell>
          <cell r="H21" t="str">
            <v/>
          </cell>
          <cell r="I21" t="str">
            <v/>
          </cell>
          <cell r="J21" t="str">
            <v/>
          </cell>
          <cell r="K21" t="str">
            <v/>
          </cell>
        </row>
        <row r="22">
          <cell r="D22" t="str">
            <v/>
          </cell>
          <cell r="E22" t="str">
            <v/>
          </cell>
          <cell r="F22" t="str">
            <v/>
          </cell>
          <cell r="G22" t="str">
            <v/>
          </cell>
          <cell r="H22" t="str">
            <v/>
          </cell>
          <cell r="I22" t="str">
            <v/>
          </cell>
          <cell r="J22" t="str">
            <v/>
          </cell>
          <cell r="K22" t="str">
            <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t="str">
            <v/>
          </cell>
          <cell r="E24">
            <v>0</v>
          </cell>
          <cell r="F24">
            <v>28.764353700097381</v>
          </cell>
          <cell r="G24">
            <v>4.1657258974937772</v>
          </cell>
          <cell r="H24">
            <v>-1.0243902439024355</v>
          </cell>
          <cell r="I24">
            <v>-3.0243902439024195</v>
          </cell>
          <cell r="J24">
            <v>-4.0000000000000258</v>
          </cell>
          <cell r="K24" t="str">
            <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t="str">
            <v/>
          </cell>
          <cell r="E26">
            <v>-1.1066628451556371</v>
          </cell>
          <cell r="F26">
            <v>-5.2342016421380366</v>
          </cell>
          <cell r="G26">
            <v>-2.1878040596602144</v>
          </cell>
          <cell r="H26">
            <v>-3.1732441712705173</v>
          </cell>
          <cell r="I26">
            <v>0</v>
          </cell>
          <cell r="J26">
            <v>0</v>
          </cell>
          <cell r="K26" t="str">
            <v/>
          </cell>
        </row>
        <row r="27">
          <cell r="D27" t="str">
            <v/>
          </cell>
          <cell r="E27" t="str">
            <v/>
          </cell>
          <cell r="F27" t="str">
            <v/>
          </cell>
          <cell r="G27" t="str">
            <v/>
          </cell>
          <cell r="H27" t="str">
            <v/>
          </cell>
          <cell r="I27" t="str">
            <v/>
          </cell>
          <cell r="J27" t="str">
            <v/>
          </cell>
          <cell r="K27" t="str">
            <v/>
          </cell>
        </row>
        <row r="28">
          <cell r="A28" t="str">
            <v>Saving-investment balance (domestic)</v>
          </cell>
          <cell r="D28" t="str">
            <v/>
          </cell>
          <cell r="E28" t="str">
            <v/>
          </cell>
          <cell r="F28" t="str">
            <v/>
          </cell>
          <cell r="G28" t="str">
            <v/>
          </cell>
          <cell r="H28" t="str">
            <v/>
          </cell>
          <cell r="I28" t="str">
            <v/>
          </cell>
          <cell r="J28" t="str">
            <v/>
          </cell>
          <cell r="K28" t="str">
            <v/>
          </cell>
        </row>
        <row r="29">
          <cell r="D29" t="str">
            <v/>
          </cell>
          <cell r="E29" t="str">
            <v/>
          </cell>
          <cell r="F29" t="str">
            <v/>
          </cell>
          <cell r="G29" t="str">
            <v/>
          </cell>
          <cell r="H29" t="str">
            <v/>
          </cell>
          <cell r="I29" t="str">
            <v/>
          </cell>
          <cell r="J29" t="str">
            <v/>
          </cell>
          <cell r="K29" t="str">
            <v/>
          </cell>
        </row>
        <row r="30">
          <cell r="A30" t="str">
            <v xml:space="preserve">  Foreign saving</v>
          </cell>
          <cell r="D30" t="str">
            <v/>
          </cell>
          <cell r="E30">
            <v>-1.0181482193971689</v>
          </cell>
          <cell r="F30">
            <v>-1.427834284006547</v>
          </cell>
          <cell r="G30">
            <v>-3.584268698475805</v>
          </cell>
          <cell r="H30">
            <v>-3.291468038779545</v>
          </cell>
          <cell r="I30">
            <v>-1.1378161982764006</v>
          </cell>
          <cell r="J30">
            <v>-0.19077907574748565</v>
          </cell>
          <cell r="K30">
            <v>5.6966972617377429</v>
          </cell>
        </row>
        <row r="31">
          <cell r="D31" t="str">
            <v/>
          </cell>
          <cell r="E31" t="str">
            <v/>
          </cell>
          <cell r="F31" t="str">
            <v/>
          </cell>
          <cell r="G31" t="str">
            <v/>
          </cell>
          <cell r="H31" t="str">
            <v/>
          </cell>
          <cell r="I31" t="str">
            <v/>
          </cell>
          <cell r="J31" t="str">
            <v/>
          </cell>
          <cell r="K31" t="str">
            <v/>
          </cell>
        </row>
        <row r="32">
          <cell r="A32" t="str">
            <v xml:space="preserve">  Domestic saving</v>
          </cell>
          <cell r="D32" t="str">
            <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t="str">
            <v/>
          </cell>
          <cell r="E33">
            <v>6.1108732258187626</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t="str">
            <v/>
          </cell>
          <cell r="E34">
            <v>-0.90415505648164451</v>
          </cell>
          <cell r="F34">
            <v>-7.193930492953994</v>
          </cell>
          <cell r="G34">
            <v>-2.0825671845719471</v>
          </cell>
          <cell r="H34">
            <v>-2.8423187657147029</v>
          </cell>
          <cell r="I34">
            <v>-2.3201814946662047</v>
          </cell>
          <cell r="J34">
            <v>-3.5552199339041879</v>
          </cell>
          <cell r="K34">
            <v>-16.773238283436541</v>
          </cell>
        </row>
        <row r="35">
          <cell r="D35" t="str">
            <v/>
          </cell>
          <cell r="E35" t="str">
            <v/>
          </cell>
          <cell r="F35" t="str">
            <v/>
          </cell>
          <cell r="G35" t="str">
            <v/>
          </cell>
          <cell r="H35" t="str">
            <v/>
          </cell>
          <cell r="I35" t="str">
            <v/>
          </cell>
          <cell r="J35" t="str">
            <v/>
          </cell>
          <cell r="K35" t="str">
            <v/>
          </cell>
        </row>
        <row r="36">
          <cell r="A36" t="str">
            <v xml:space="preserve">  Investment</v>
          </cell>
          <cell r="D36" t="str">
            <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t="str">
            <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t="str">
            <v/>
          </cell>
          <cell r="E38">
            <v>3.7868220325977759</v>
          </cell>
          <cell r="F38">
            <v>-3.7911553033735252</v>
          </cell>
          <cell r="G38">
            <v>-11.709851009136052</v>
          </cell>
          <cell r="H38">
            <v>-13.560552083748739</v>
          </cell>
          <cell r="I38">
            <v>-16.234317533274226</v>
          </cell>
          <cell r="J38">
            <v>-15.862843026215451</v>
          </cell>
          <cell r="K38">
            <v>0.13691480426590877</v>
          </cell>
        </row>
        <row r="39">
          <cell r="D39" t="str">
            <v/>
          </cell>
          <cell r="E39" t="str">
            <v/>
          </cell>
          <cell r="F39" t="str">
            <v/>
          </cell>
          <cell r="G39" t="str">
            <v/>
          </cell>
          <cell r="H39" t="str">
            <v/>
          </cell>
          <cell r="I39" t="str">
            <v/>
          </cell>
          <cell r="J39" t="str">
            <v/>
          </cell>
          <cell r="K39" t="str">
            <v/>
          </cell>
        </row>
        <row r="40">
          <cell r="A40" t="str">
            <v>Saving-investment balance</v>
          </cell>
          <cell r="D40" t="str">
            <v/>
          </cell>
          <cell r="E40" t="str">
            <v/>
          </cell>
          <cell r="F40" t="str">
            <v/>
          </cell>
          <cell r="G40" t="str">
            <v/>
          </cell>
          <cell r="H40" t="str">
            <v/>
          </cell>
          <cell r="I40" t="str">
            <v/>
          </cell>
          <cell r="J40" t="str">
            <v/>
          </cell>
          <cell r="K40" t="str">
            <v/>
          </cell>
        </row>
        <row r="41">
          <cell r="D41" t="str">
            <v/>
          </cell>
          <cell r="E41" t="str">
            <v/>
          </cell>
          <cell r="F41" t="str">
            <v/>
          </cell>
          <cell r="G41" t="str">
            <v/>
          </cell>
          <cell r="H41" t="str">
            <v/>
          </cell>
          <cell r="I41" t="str">
            <v/>
          </cell>
          <cell r="J41" t="str">
            <v/>
          </cell>
          <cell r="K41" t="str">
            <v/>
          </cell>
        </row>
        <row r="42">
          <cell r="A42" t="str">
            <v xml:space="preserve">  Foreign saving 1/</v>
          </cell>
          <cell r="D42" t="str">
            <v/>
          </cell>
          <cell r="E42">
            <v>-2.229782582049582</v>
          </cell>
          <cell r="F42">
            <v>-1.8616392268080908</v>
          </cell>
          <cell r="G42">
            <v>-1.9268643641285479</v>
          </cell>
          <cell r="H42">
            <v>-2.3005940259942239</v>
          </cell>
          <cell r="I42">
            <v>-0.77783482981664154</v>
          </cell>
          <cell r="J42">
            <v>-0.68224358717868139</v>
          </cell>
          <cell r="K42" t="str">
            <v/>
          </cell>
        </row>
        <row r="43">
          <cell r="D43" t="str">
            <v/>
          </cell>
          <cell r="E43" t="str">
            <v/>
          </cell>
          <cell r="F43" t="str">
            <v/>
          </cell>
          <cell r="G43" t="str">
            <v/>
          </cell>
          <cell r="H43" t="str">
            <v/>
          </cell>
          <cell r="I43" t="str">
            <v/>
          </cell>
          <cell r="J43" t="str">
            <v/>
          </cell>
          <cell r="K43" t="str">
            <v/>
          </cell>
        </row>
        <row r="44">
          <cell r="A44" t="str">
            <v xml:space="preserve">  National saving</v>
          </cell>
          <cell r="D44" t="str">
            <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t="str">
            <v/>
          </cell>
          <cell r="E45">
            <v>0.917818539120838</v>
          </cell>
          <cell r="F45">
            <v>-0.86082037144838797</v>
          </cell>
          <cell r="G45">
            <v>-12.248973903628718</v>
          </cell>
          <cell r="H45">
            <v>-13.68467360572544</v>
          </cell>
          <cell r="I45">
            <v>-18.604663605483516</v>
          </cell>
          <cell r="J45">
            <v>-17.342242720797557</v>
          </cell>
          <cell r="K45" t="str">
            <v/>
          </cell>
        </row>
        <row r="46">
          <cell r="A46" t="str">
            <v xml:space="preserve">    Private</v>
          </cell>
          <cell r="D46" t="str">
            <v/>
          </cell>
          <cell r="E46">
            <v>5.5005339928686912</v>
          </cell>
          <cell r="F46">
            <v>-0.66692198477050546</v>
          </cell>
          <cell r="G46">
            <v>2.8677609790044762</v>
          </cell>
          <cell r="H46">
            <v>2.8264892683687943</v>
          </cell>
          <cell r="I46">
            <v>3.5499546224486274</v>
          </cell>
          <cell r="J46">
            <v>2.5634170021697891</v>
          </cell>
          <cell r="K46" t="str">
            <v/>
          </cell>
        </row>
        <row r="47">
          <cell r="D47" t="str">
            <v/>
          </cell>
          <cell r="E47" t="str">
            <v/>
          </cell>
          <cell r="F47" t="str">
            <v/>
          </cell>
          <cell r="G47" t="str">
            <v/>
          </cell>
          <cell r="H47" t="str">
            <v/>
          </cell>
          <cell r="I47" t="str">
            <v/>
          </cell>
          <cell r="J47" t="str">
            <v/>
          </cell>
          <cell r="K47" t="str">
            <v/>
          </cell>
        </row>
        <row r="48">
          <cell r="A48" t="str">
            <v xml:space="preserve">  Fixed investment</v>
          </cell>
          <cell r="D48" t="str">
            <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t="str">
            <v/>
          </cell>
          <cell r="E49">
            <v>0.40174791734217008</v>
          </cell>
          <cell r="F49">
            <v>0.40177372034653569</v>
          </cell>
          <cell r="G49">
            <v>0.40177372038326231</v>
          </cell>
          <cell r="H49">
            <v>0.40177372039787507</v>
          </cell>
          <cell r="I49">
            <v>0.40177372042269277</v>
          </cell>
          <cell r="J49">
            <v>0.4017737204089924</v>
          </cell>
          <cell r="K49" t="str">
            <v/>
          </cell>
        </row>
        <row r="50">
          <cell r="A50" t="str">
            <v xml:space="preserve">    Private</v>
          </cell>
          <cell r="D50" t="str">
            <v/>
          </cell>
          <cell r="E50">
            <v>3.8629318967385977</v>
          </cell>
          <cell r="F50">
            <v>-4.0265853965219236</v>
          </cell>
          <cell r="G50">
            <v>-11.915420827131104</v>
          </cell>
          <cell r="H50">
            <v>-13.888792383893955</v>
          </cell>
          <cell r="I50">
            <v>-16.601346090271832</v>
          </cell>
          <cell r="J50">
            <v>-16.220150595950759</v>
          </cell>
          <cell r="K50" t="str">
            <v/>
          </cell>
        </row>
        <row r="51">
          <cell r="D51" t="str">
            <v/>
          </cell>
          <cell r="E51" t="str">
            <v/>
          </cell>
          <cell r="F51" t="str">
            <v/>
          </cell>
          <cell r="G51" t="str">
            <v/>
          </cell>
          <cell r="H51" t="str">
            <v/>
          </cell>
          <cell r="I51" t="str">
            <v/>
          </cell>
          <cell r="J51" t="str">
            <v/>
          </cell>
          <cell r="K51" t="str">
            <v/>
          </cell>
        </row>
        <row r="52">
          <cell r="A52" t="str">
            <v xml:space="preserve">  Changes in stocks</v>
          </cell>
          <cell r="D52" t="str">
            <v/>
          </cell>
          <cell r="E52">
            <v>-7.6109864140825323E-2</v>
          </cell>
          <cell r="F52">
            <v>0.23543009314839924</v>
          </cell>
          <cell r="G52">
            <v>0.20556981799505358</v>
          </cell>
          <cell r="H52">
            <v>0.32824030014521455</v>
          </cell>
          <cell r="I52">
            <v>0.36702855699761239</v>
          </cell>
          <cell r="J52">
            <v>0.35730756973531408</v>
          </cell>
          <cell r="K52" t="str">
            <v/>
          </cell>
        </row>
        <row r="53">
          <cell r="D53" t="str">
            <v/>
          </cell>
          <cell r="E53" t="str">
            <v/>
          </cell>
          <cell r="F53" t="str">
            <v/>
          </cell>
          <cell r="G53" t="str">
            <v/>
          </cell>
          <cell r="H53" t="str">
            <v/>
          </cell>
          <cell r="I53" t="str">
            <v/>
          </cell>
          <cell r="J53" t="str">
            <v/>
          </cell>
          <cell r="K53" t="str">
            <v/>
          </cell>
        </row>
        <row r="54">
          <cell r="A54" t="str">
            <v>Monetary indicators</v>
          </cell>
          <cell r="D54" t="str">
            <v/>
          </cell>
          <cell r="E54" t="str">
            <v/>
          </cell>
          <cell r="F54" t="str">
            <v/>
          </cell>
          <cell r="G54" t="str">
            <v/>
          </cell>
          <cell r="H54" t="str">
            <v/>
          </cell>
          <cell r="I54" t="str">
            <v/>
          </cell>
          <cell r="J54" t="str">
            <v/>
          </cell>
          <cell r="K54" t="str">
            <v/>
          </cell>
        </row>
        <row r="55">
          <cell r="D55" t="str">
            <v/>
          </cell>
          <cell r="E55" t="str">
            <v/>
          </cell>
          <cell r="F55" t="str">
            <v/>
          </cell>
          <cell r="G55" t="str">
            <v/>
          </cell>
          <cell r="H55" t="str">
            <v/>
          </cell>
          <cell r="I55" t="str">
            <v/>
          </cell>
          <cell r="J55" t="str">
            <v/>
          </cell>
          <cell r="K55" t="str">
            <v/>
          </cell>
        </row>
        <row r="56">
          <cell r="A56" t="str">
            <v xml:space="preserve">  Reserve money</v>
          </cell>
          <cell r="D56" t="str">
            <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t="str">
            <v/>
          </cell>
          <cell r="E57" t="str">
            <v/>
          </cell>
          <cell r="F57" t="str">
            <v/>
          </cell>
          <cell r="G57" t="str">
            <v/>
          </cell>
          <cell r="H57" t="str">
            <v/>
          </cell>
          <cell r="I57" t="str">
            <v/>
          </cell>
          <cell r="J57" t="str">
            <v/>
          </cell>
          <cell r="K57" t="str">
            <v/>
          </cell>
        </row>
        <row r="58">
          <cell r="A58" t="str">
            <v xml:space="preserve">      Net foreign assets</v>
          </cell>
          <cell r="D58" t="str">
            <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t="str">
            <v/>
          </cell>
          <cell r="E59">
            <v>3.0998637128884923</v>
          </cell>
          <cell r="F59">
            <v>0</v>
          </cell>
          <cell r="G59">
            <v>0</v>
          </cell>
          <cell r="H59">
            <v>0</v>
          </cell>
          <cell r="I59">
            <v>0</v>
          </cell>
          <cell r="J59">
            <v>0</v>
          </cell>
          <cell r="K59">
            <v>0</v>
          </cell>
        </row>
        <row r="60">
          <cell r="A60" t="str">
            <v xml:space="preserve">      Claims on banks and other private sector</v>
          </cell>
          <cell r="D60" t="str">
            <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t="str">
            <v/>
          </cell>
          <cell r="E61">
            <v>-3.4594983740953467</v>
          </cell>
          <cell r="F61">
            <v>0</v>
          </cell>
          <cell r="G61">
            <v>0</v>
          </cell>
          <cell r="H61">
            <v>0</v>
          </cell>
          <cell r="I61">
            <v>1.5987211554602254E-14</v>
          </cell>
          <cell r="J61">
            <v>0</v>
          </cell>
          <cell r="K61">
            <v>32.107938490950957</v>
          </cell>
        </row>
        <row r="62">
          <cell r="A62" t="str">
            <v xml:space="preserve">  Ruble broad money</v>
          </cell>
          <cell r="D62" t="str">
            <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t="str">
            <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t="str">
            <v/>
          </cell>
          <cell r="E64">
            <v>7.2429556824249453E-4</v>
          </cell>
          <cell r="F64">
            <v>7.2429556824249453E-4</v>
          </cell>
          <cell r="G64">
            <v>7.2429556824271657E-4</v>
          </cell>
          <cell r="H64">
            <v>7.2429556824071817E-4</v>
          </cell>
          <cell r="I64">
            <v>7.242955682433827E-4</v>
          </cell>
          <cell r="J64" t="str">
            <v/>
          </cell>
          <cell r="K64" t="str">
            <v/>
          </cell>
        </row>
        <row r="65">
          <cell r="D65" t="str">
            <v/>
          </cell>
          <cell r="E65" t="str">
            <v/>
          </cell>
          <cell r="F65" t="str">
            <v/>
          </cell>
          <cell r="G65" t="str">
            <v/>
          </cell>
          <cell r="H65" t="str">
            <v/>
          </cell>
          <cell r="I65" t="str">
            <v/>
          </cell>
          <cell r="J65" t="str">
            <v/>
          </cell>
          <cell r="K65" t="str">
            <v/>
          </cell>
        </row>
        <row r="66">
          <cell r="A66" t="str">
            <v>General government finances</v>
          </cell>
          <cell r="D66" t="str">
            <v/>
          </cell>
          <cell r="E66" t="str">
            <v/>
          </cell>
          <cell r="F66" t="str">
            <v/>
          </cell>
          <cell r="G66" t="str">
            <v/>
          </cell>
          <cell r="H66" t="str">
            <v/>
          </cell>
          <cell r="I66" t="str">
            <v/>
          </cell>
          <cell r="J66" t="str">
            <v/>
          </cell>
          <cell r="K66" t="str">
            <v/>
          </cell>
        </row>
        <row r="67">
          <cell r="D67" t="str">
            <v/>
          </cell>
          <cell r="E67" t="str">
            <v/>
          </cell>
          <cell r="F67" t="str">
            <v/>
          </cell>
          <cell r="G67" t="str">
            <v/>
          </cell>
          <cell r="H67" t="str">
            <v/>
          </cell>
          <cell r="I67" t="str">
            <v/>
          </cell>
          <cell r="J67" t="str">
            <v/>
          </cell>
          <cell r="K67" t="str">
            <v/>
          </cell>
        </row>
        <row r="68">
          <cell r="A68" t="str">
            <v xml:space="preserve">   Total revenue, incl. grants</v>
          </cell>
          <cell r="D68">
            <v>-5.1301431350196935E-3</v>
          </cell>
          <cell r="E68">
            <v>4.642688356465051</v>
          </cell>
          <cell r="F68">
            <v>4.0356697098104846</v>
          </cell>
          <cell r="G68">
            <v>-6.0022829893531338</v>
          </cell>
          <cell r="H68">
            <v>-6.8866070488530511</v>
          </cell>
          <cell r="I68">
            <v>-12.2699921020969</v>
          </cell>
          <cell r="J68">
            <v>-11.539988261750381</v>
          </cell>
          <cell r="K68">
            <v>5.144724355456944</v>
          </cell>
        </row>
        <row r="69">
          <cell r="A69" t="str">
            <v xml:space="preserve">   Total expenditures</v>
          </cell>
          <cell r="D69">
            <v>-8.6868214935904575E-3</v>
          </cell>
          <cell r="E69">
            <v>4.8050380491722322</v>
          </cell>
          <cell r="F69">
            <v>5.8509280399150683</v>
          </cell>
          <cell r="G69">
            <v>7.1536972714255498</v>
          </cell>
          <cell r="H69">
            <v>7.6604818975163695</v>
          </cell>
          <cell r="I69">
            <v>7.1583091145174294</v>
          </cell>
          <cell r="J69">
            <v>6.5849907337076061</v>
          </cell>
          <cell r="K69">
            <v>-1.098257949261118</v>
          </cell>
        </row>
        <row r="70">
          <cell r="A70" t="str">
            <v xml:space="preserve">   Overall balance, incl. grants</v>
          </cell>
          <cell r="D70">
            <v>3.5562858457058866E-3</v>
          </cell>
          <cell r="E70">
            <v>-0.15933381896246246</v>
          </cell>
          <cell r="F70">
            <v>-1.8152583301045768</v>
          </cell>
          <cell r="G70">
            <v>-13.15598026077868</v>
          </cell>
          <cell r="H70">
            <v>-14.547088946369417</v>
          </cell>
          <cell r="I70">
            <v>-19.428301216614329</v>
          </cell>
          <cell r="J70">
            <v>-18.124978995457987</v>
          </cell>
          <cell r="K70">
            <v>6.2429823047180664</v>
          </cell>
        </row>
        <row r="71">
          <cell r="D71" t="str">
            <v/>
          </cell>
          <cell r="E71" t="str">
            <v/>
          </cell>
          <cell r="F71" t="str">
            <v/>
          </cell>
          <cell r="G71" t="str">
            <v/>
          </cell>
          <cell r="H71" t="str">
            <v/>
          </cell>
          <cell r="I71" t="str">
            <v/>
          </cell>
          <cell r="J71" t="str">
            <v/>
          </cell>
          <cell r="K71" t="str">
            <v/>
          </cell>
        </row>
        <row r="72">
          <cell r="A72" t="str">
            <v>External sector</v>
          </cell>
          <cell r="D72" t="str">
            <v/>
          </cell>
          <cell r="E72" t="str">
            <v/>
          </cell>
          <cell r="F72" t="str">
            <v/>
          </cell>
          <cell r="G72" t="str">
            <v/>
          </cell>
          <cell r="H72" t="str">
            <v/>
          </cell>
          <cell r="I72" t="str">
            <v/>
          </cell>
          <cell r="J72" t="str">
            <v/>
          </cell>
          <cell r="K72" t="str">
            <v/>
          </cell>
        </row>
        <row r="73">
          <cell r="D73" t="str">
            <v/>
          </cell>
          <cell r="E73" t="str">
            <v/>
          </cell>
          <cell r="F73" t="str">
            <v/>
          </cell>
          <cell r="G73" t="str">
            <v/>
          </cell>
          <cell r="H73" t="str">
            <v/>
          </cell>
          <cell r="I73" t="str">
            <v/>
          </cell>
          <cell r="J73" t="str">
            <v/>
          </cell>
          <cell r="K73" t="str">
            <v/>
          </cell>
        </row>
        <row r="74">
          <cell r="A74" t="str">
            <v xml:space="preserve">  Current account</v>
          </cell>
          <cell r="D74" t="str">
            <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t="str">
            <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t="str">
            <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t="str">
            <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t="str">
            <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0.55999999999999517</v>
          </cell>
          <cell r="E79">
            <v>-0.70199876668615957</v>
          </cell>
          <cell r="F79">
            <v>-18.106946946618862</v>
          </cell>
          <cell r="G79">
            <v>-17.021939381122486</v>
          </cell>
          <cell r="H79">
            <v>-9.4666623404767378</v>
          </cell>
          <cell r="I79">
            <v>-0.73089848050533845</v>
          </cell>
          <cell r="J79">
            <v>-10.76096713984241</v>
          </cell>
          <cell r="K79">
            <v>-141.59655384089677</v>
          </cell>
        </row>
        <row r="80">
          <cell r="D80" t="str">
            <v/>
          </cell>
          <cell r="E80" t="str">
            <v/>
          </cell>
          <cell r="F80" t="str">
            <v/>
          </cell>
          <cell r="G80" t="str">
            <v/>
          </cell>
          <cell r="H80" t="str">
            <v/>
          </cell>
          <cell r="I80" t="str">
            <v/>
          </cell>
          <cell r="J80" t="str">
            <v/>
          </cell>
          <cell r="K80" t="str">
            <v/>
          </cell>
        </row>
        <row r="81">
          <cell r="A81" t="str">
            <v>Memorandum items:</v>
          </cell>
          <cell r="D81" t="str">
            <v/>
          </cell>
          <cell r="E81" t="str">
            <v/>
          </cell>
          <cell r="F81" t="str">
            <v/>
          </cell>
          <cell r="G81" t="str">
            <v/>
          </cell>
          <cell r="H81" t="str">
            <v/>
          </cell>
          <cell r="I81" t="str">
            <v/>
          </cell>
          <cell r="J81" t="str">
            <v/>
          </cell>
          <cell r="K81" t="str">
            <v/>
          </cell>
        </row>
        <row r="82">
          <cell r="D82" t="str">
            <v/>
          </cell>
          <cell r="E82" t="str">
            <v/>
          </cell>
          <cell r="F82" t="str">
            <v/>
          </cell>
          <cell r="G82" t="str">
            <v/>
          </cell>
          <cell r="H82" t="str">
            <v/>
          </cell>
          <cell r="I82" t="str">
            <v/>
          </cell>
          <cell r="J82" t="str">
            <v/>
          </cell>
          <cell r="K82" t="str">
            <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2954.5194724888038</v>
          </cell>
          <cell r="F8">
            <v>488.95458196945782</v>
          </cell>
          <cell r="G8">
            <v>699.27602879955759</v>
          </cell>
          <cell r="H8">
            <v>719.06766984415935</v>
          </cell>
          <cell r="I8">
            <v>765.2589335960173</v>
          </cell>
          <cell r="J8">
            <v>722.43294750499126</v>
          </cell>
        </row>
        <row r="10">
          <cell r="A10" t="str">
            <v>Simultaneous equations:</v>
          </cell>
          <cell r="N10" t="str">
            <v>Simultaneous equations using variable names:</v>
          </cell>
        </row>
        <row r="12">
          <cell r="A12" t="str">
            <v>GAP_V</v>
          </cell>
          <cell r="B12" t="e">
            <v>#N/A</v>
          </cell>
          <cell r="C12" t="e">
            <v>#N/A</v>
          </cell>
          <cell r="D12" t="e">
            <v>#N/A</v>
          </cell>
          <cell r="E12">
            <v>0.1572167971376075</v>
          </cell>
          <cell r="F12">
            <v>0.17161634104536461</v>
          </cell>
          <cell r="G12">
            <v>0.18043191452557039</v>
          </cell>
          <cell r="H12">
            <v>0.19970316536637256</v>
          </cell>
          <cell r="I12">
            <v>0.21171832201048346</v>
          </cell>
          <cell r="J12">
            <v>0.21067762699135528</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6.3103705442792882E-2</v>
          </cell>
          <cell r="F24">
            <v>6.3107939572785814E-3</v>
          </cell>
          <cell r="G24">
            <v>1.2620818026019071E-2</v>
          </cell>
          <cell r="H24">
            <v>1.2620818066880066E-2</v>
          </cell>
          <cell r="I24">
            <v>1.2620818043804868E-2</v>
          </cell>
          <cell r="J24">
            <v>1.2620817989944078E-2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9.3965993303295363</v>
          </cell>
          <cell r="F25">
            <v>94.632938491801269</v>
          </cell>
          <cell r="G25">
            <v>128.36769287031711</v>
          </cell>
          <cell r="H25">
            <v>122.71597674198438</v>
          </cell>
          <cell r="I25">
            <v>117.36306441302577</v>
          </cell>
          <cell r="J25">
            <v>110.71618474009574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-12.67886109364963</v>
          </cell>
          <cell r="F28">
            <v>-149.19991702690595</v>
          </cell>
          <cell r="G28">
            <v>-212.56558165348906</v>
          </cell>
          <cell r="H28">
            <v>-209.28803554529895</v>
          </cell>
          <cell r="I28">
            <v>-206.15891385400118</v>
          </cell>
          <cell r="J28">
            <v>-200.30731789911624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12.812068053011217</v>
          </cell>
          <cell r="F43">
            <v>149.30928711790409</v>
          </cell>
          <cell r="G43">
            <v>212.69736918468766</v>
          </cell>
          <cell r="H43">
            <v>209.42841178085177</v>
          </cell>
          <cell r="I43">
            <v>206.30018416398084</v>
          </cell>
          <cell r="J43">
            <v>200.44866658556549</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8145.4038439568849</v>
          </cell>
          <cell r="D53">
            <v>8217.7790088887741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5383.9743537843869</v>
          </cell>
          <cell r="C54">
            <v>6283.0980708663801</v>
          </cell>
          <cell r="D54">
            <v>6879.992387598686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2869.1280000000002</v>
          </cell>
          <cell r="D55">
            <v>2288</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2614</v>
          </cell>
          <cell r="D58">
            <v>2645</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238.20719999999997</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115.39217060288807</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4471.4201093479924</v>
          </cell>
          <cell r="C84">
            <v>5833.8886451869821</v>
          </cell>
          <cell r="D84">
            <v>6879.992387598686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2664</v>
          </cell>
          <cell r="D85">
            <v>2288</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7563.0490658838298</v>
          </cell>
          <cell r="D92">
            <v>8217.7790088887741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230.78434120577614</v>
          </cell>
          <cell r="D97">
            <v>-404.5448317635587</v>
          </cell>
          <cell r="E97">
            <v>184.18975550916016</v>
          </cell>
          <cell r="F97">
            <v>367.05258853241634</v>
          </cell>
          <cell r="G97">
            <v>195.07873019935388</v>
          </cell>
          <cell r="H97">
            <v>129.1911674972699</v>
          </cell>
          <cell r="I97">
            <v>122.3323125350463</v>
          </cell>
          <cell r="J97">
            <v>121.73099174663952</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885.30401564245801</v>
          </cell>
          <cell r="D99">
            <v>706.55673345238506</v>
          </cell>
          <cell r="E99">
            <v>1021.8876739631822</v>
          </cell>
          <cell r="F99">
            <v>949.48991348789855</v>
          </cell>
          <cell r="G99">
            <v>1189.0918140796159</v>
          </cell>
          <cell r="H99">
            <v>1402.8174011010049</v>
          </cell>
          <cell r="I99">
            <v>1501.8496720286307</v>
          </cell>
          <cell r="J99">
            <v>1494.4673753145551</v>
          </cell>
        </row>
        <row r="100">
          <cell r="A100" t="str">
            <v>INTGF_V</v>
          </cell>
          <cell r="B100" t="e">
            <v>#N/A</v>
          </cell>
          <cell r="C100">
            <v>141.52513966480447</v>
          </cell>
          <cell r="D100">
            <v>177</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189</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268.2493316612593</v>
          </cell>
          <cell r="D118">
            <v>-404.5448317635587</v>
          </cell>
          <cell r="E118">
            <v>115.62987123774747</v>
          </cell>
          <cell r="F118">
            <v>205.75077893389206</v>
          </cell>
          <cell r="G118">
            <v>107.34445749314727</v>
          </cell>
          <cell r="H118">
            <v>69.870952027308775</v>
          </cell>
          <cell r="I118">
            <v>64.912196744700168</v>
          </cell>
          <cell r="J118">
            <v>64.912196744700168</v>
          </cell>
          <cell r="M118" t="str">
            <v>CFCG_VE_1</v>
          </cell>
          <cell r="O118" t="str">
            <v>CFCG_VE</v>
          </cell>
        </row>
        <row r="119">
          <cell r="A119" t="str">
            <v>CFCP_VE</v>
          </cell>
          <cell r="B119" t="e">
            <v>#N/A</v>
          </cell>
          <cell r="C119">
            <v>1029.0221999999999</v>
          </cell>
          <cell r="D119">
            <v>706.55673345238506</v>
          </cell>
          <cell r="E119">
            <v>641.51635270468466</v>
          </cell>
          <cell r="F119">
            <v>532.23514938583742</v>
          </cell>
          <cell r="G119">
            <v>654.31231565573046</v>
          </cell>
          <cell r="H119">
            <v>758.69108727942717</v>
          </cell>
          <cell r="I119">
            <v>796.91423607934325</v>
          </cell>
          <cell r="J119">
            <v>796.91423607934325</v>
          </cell>
          <cell r="M119" t="str">
            <v>CFCP_VE_1</v>
          </cell>
          <cell r="O119" t="str">
            <v>CFCP_VE</v>
          </cell>
        </row>
        <row r="120">
          <cell r="A120" t="str">
            <v>CG_Q</v>
          </cell>
          <cell r="B120" t="e">
            <v>#N/A</v>
          </cell>
          <cell r="C120">
            <v>0.26327967656872786</v>
          </cell>
          <cell r="D120">
            <v>0.226061752224857</v>
          </cell>
          <cell r="E120">
            <v>0.226061752224857</v>
          </cell>
          <cell r="F120">
            <v>0.226061752224857</v>
          </cell>
          <cell r="G120">
            <v>0.226061752224857</v>
          </cell>
          <cell r="H120">
            <v>0.226061752224857</v>
          </cell>
          <cell r="I120">
            <v>0.226061752224857</v>
          </cell>
          <cell r="J120">
            <v>0.226061752224857</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3372.7144028952257</v>
          </cell>
          <cell r="F8">
            <v>620.4410522769391</v>
          </cell>
          <cell r="G8">
            <v>9965.005556713757</v>
          </cell>
          <cell r="H8">
            <v>2923.9956528482762</v>
          </cell>
          <cell r="I8">
            <v>2504.4017630601261</v>
          </cell>
          <cell r="J8">
            <v>79230.836951979203</v>
          </cell>
        </row>
        <row r="10">
          <cell r="A10" t="str">
            <v>Simultaneous equations:</v>
          </cell>
          <cell r="N10" t="str">
            <v>Simultaneous equations using variable names:</v>
          </cell>
        </row>
        <row r="12">
          <cell r="A12" t="str">
            <v>GAP_V</v>
          </cell>
          <cell r="B12" t="e">
            <v>#N/A</v>
          </cell>
          <cell r="C12" t="e">
            <v>#N/A</v>
          </cell>
          <cell r="D12" t="e">
            <v>#N/A</v>
          </cell>
          <cell r="E12">
            <v>0.14256084552971515</v>
          </cell>
          <cell r="F12">
            <v>0.13360773346767019</v>
          </cell>
          <cell r="G12">
            <v>628.2547359670217</v>
          </cell>
          <cell r="H12">
            <v>380.59769143481753</v>
          </cell>
          <cell r="I12">
            <v>505.21567790438417</v>
          </cell>
          <cell r="J12">
            <v>0.21067762699135528</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6.3103705495295717E-2</v>
          </cell>
          <cell r="F24">
            <v>6.3107939603861719E-3</v>
          </cell>
          <cell r="G24">
            <v>-7.4701869185785936E-3</v>
          </cell>
          <cell r="H24">
            <v>1.4969467942430571E-2</v>
          </cell>
          <cell r="I24">
            <v>9.7776539152818753E-3</v>
          </cell>
          <cell r="J24">
            <v>3.4964478065391214E-2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110.71618474009574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-171.6465869638123</v>
          </cell>
          <cell r="F28">
            <v>-177.98286765273178</v>
          </cell>
          <cell r="G28">
            <v>-800.03647558265311</v>
          </cell>
          <cell r="H28">
            <v>-507.77230969309221</v>
          </cell>
          <cell r="I28">
            <v>-507.07635046318774</v>
          </cell>
          <cell r="J28">
            <v>-200.32197385072504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8145.4038439568849</v>
          </cell>
          <cell r="D53">
            <v>8217.7790088887741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5383.9743537843869</v>
          </cell>
          <cell r="C54">
            <v>6283.0980708663801</v>
          </cell>
          <cell r="D54">
            <v>6879.992387598686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0.26327967656872786</v>
          </cell>
          <cell r="D55">
            <v>0.226061752224857</v>
          </cell>
          <cell r="E55">
            <v>0.2254221593635313</v>
          </cell>
          <cell r="F55">
            <v>0.22055679494889913</v>
          </cell>
          <cell r="G55">
            <v>0.19978685203365992</v>
          </cell>
          <cell r="H55">
            <v>0.19138897510803829</v>
          </cell>
          <cell r="I55">
            <v>0.1879668470094466</v>
          </cell>
          <cell r="J55">
            <v>0.226061752224857</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238.20719999999997</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2614</v>
          </cell>
          <cell r="D78">
            <v>2645</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115.39217060288807</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4471.4201093479924</v>
          </cell>
          <cell r="C84">
            <v>5833.8886451869821</v>
          </cell>
          <cell r="D84">
            <v>6879.992387598686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2664</v>
          </cell>
          <cell r="D85">
            <v>2288</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7563.0490658838298</v>
          </cell>
          <cell r="D92">
            <v>8217.7790088887741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230.78434120577614</v>
          </cell>
          <cell r="D97">
            <v>-404.5448317635587</v>
          </cell>
          <cell r="E97">
            <v>167.01935010321668</v>
          </cell>
          <cell r="F97">
            <v>285.75987646955406</v>
          </cell>
          <cell r="G97">
            <v>144.18036853593733</v>
          </cell>
          <cell r="H97">
            <v>97.211165326039335</v>
          </cell>
          <cell r="I97">
            <v>95.324754207085022</v>
          </cell>
          <cell r="J97">
            <v>121.73099174663952</v>
          </cell>
          <cell r="K97">
            <v>-17.170405405943484</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885.30401564245801</v>
          </cell>
          <cell r="D99">
            <v>706.55673345238506</v>
          </cell>
          <cell r="E99">
            <v>926.62599345993715</v>
          </cell>
          <cell r="F99">
            <v>739.20230741930118</v>
          </cell>
          <cell r="G99">
            <v>878.84361253461316</v>
          </cell>
          <cell r="H99">
            <v>1055.563758285228</v>
          </cell>
          <cell r="I99">
            <v>1170.2832054376997</v>
          </cell>
          <cell r="J99">
            <v>1494.4673753145551</v>
          </cell>
          <cell r="K99">
            <v>-95.261680503245088</v>
          </cell>
        </row>
        <row r="100">
          <cell r="A100" t="str">
            <v>INTGF_V</v>
          </cell>
          <cell r="B100" t="e">
            <v>#N/A</v>
          </cell>
          <cell r="C100">
            <v>141.52513966480447</v>
          </cell>
          <cell r="D100">
            <v>177</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189</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268.2493316612593</v>
          </cell>
          <cell r="D119">
            <v>-404.5448317635587</v>
          </cell>
          <cell r="E119">
            <v>115.62987123774747</v>
          </cell>
          <cell r="F119">
            <v>205.75077893389206</v>
          </cell>
          <cell r="G119">
            <v>107.34445749314727</v>
          </cell>
          <cell r="H119">
            <v>69.870952027308775</v>
          </cell>
          <cell r="I119">
            <v>64.912196744700168</v>
          </cell>
          <cell r="J119">
            <v>64.912196744700168</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1029.0221999999999</v>
          </cell>
          <cell r="D121">
            <v>706.55673345238506</v>
          </cell>
          <cell r="E121">
            <v>641.51635270468466</v>
          </cell>
          <cell r="F121">
            <v>532.23514938583742</v>
          </cell>
          <cell r="G121">
            <v>654.31231565573046</v>
          </cell>
          <cell r="H121">
            <v>758.69108727942717</v>
          </cell>
          <cell r="I121">
            <v>796.91423607934325</v>
          </cell>
          <cell r="J121">
            <v>796.91423607934325</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275.11703680354327</v>
          </cell>
          <cell r="F30">
            <v>433.66515754647708</v>
          </cell>
          <cell r="G30">
            <v>2254.5232706261349</v>
          </cell>
          <cell r="H30">
            <v>3376.9477086778129</v>
          </cell>
          <cell r="I30">
            <v>3633.7987665855426</v>
          </cell>
          <cell r="K30">
            <v>9974.0519402395112</v>
          </cell>
        </row>
        <row r="31">
          <cell r="A31" t="str">
            <v xml:space="preserve">   In percent of GDP</v>
          </cell>
          <cell r="E31">
            <v>2.2308952908821702</v>
          </cell>
          <cell r="F31">
            <v>2.9591634918286638</v>
          </cell>
          <cell r="G31">
            <v>15.087750304383174</v>
          </cell>
          <cell r="H31">
            <v>21.083757179934302</v>
          </cell>
          <cell r="I31">
            <v>20.380537391897956</v>
          </cell>
          <cell r="K31">
            <v>61.742103658926268</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2954.5194724888038</v>
          </cell>
          <cell r="F38">
            <v>488.95458196945782</v>
          </cell>
          <cell r="G38">
            <v>699.27602879955759</v>
          </cell>
          <cell r="H38">
            <v>719.06766984415935</v>
          </cell>
          <cell r="I38">
            <v>765.2589335960173</v>
          </cell>
          <cell r="J38">
            <v>722.43294750499126</v>
          </cell>
          <cell r="K38" t="str">
            <v>...</v>
          </cell>
        </row>
        <row r="39">
          <cell r="A39" t="str">
            <v>Check latest Model 2 simulation (must = 0)</v>
          </cell>
          <cell r="E39">
            <v>3372.7144028952257</v>
          </cell>
          <cell r="F39">
            <v>620.4410522769391</v>
          </cell>
          <cell r="G39">
            <v>9965.005556713757</v>
          </cell>
          <cell r="H39">
            <v>2923.9956528482762</v>
          </cell>
          <cell r="I39">
            <v>2504.4017630601261</v>
          </cell>
          <cell r="J39">
            <v>79230.836951979203</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row r="39">
          <cell r="A39">
            <v>2004</v>
          </cell>
          <cell r="B39" t="str">
            <v>Stock</v>
          </cell>
          <cell r="C39">
            <v>10.665966232275231</v>
          </cell>
          <cell r="H39">
            <v>10.665966232275231</v>
          </cell>
          <cell r="I39">
            <v>10.665966232275231</v>
          </cell>
          <cell r="J39">
            <v>9.4808588731335384</v>
          </cell>
          <cell r="K39">
            <v>8.2957515139918456</v>
          </cell>
          <cell r="L39">
            <v>7.1106441548501529</v>
          </cell>
          <cell r="M39">
            <v>5.9255367957084601</v>
          </cell>
          <cell r="N39">
            <v>4.7404294365667674</v>
          </cell>
          <cell r="O39">
            <v>3.5553220774250751</v>
          </cell>
          <cell r="P39">
            <v>2.3702147182833828</v>
          </cell>
          <cell r="Q39">
            <v>1.1851073591416905</v>
          </cell>
          <cell r="R39">
            <v>-1.7763568394002505E-15</v>
          </cell>
          <cell r="S39">
            <v>-1.7763568394002505E-15</v>
          </cell>
          <cell r="T39">
            <v>-1.7763568394002505E-15</v>
          </cell>
          <cell r="U39">
            <v>-1.7763568394002505E-15</v>
          </cell>
          <cell r="V39">
            <v>-1.7763568394002505E-15</v>
          </cell>
          <cell r="W39">
            <v>-1.7763568394002505E-15</v>
          </cell>
          <cell r="X39">
            <v>-1.7763568394002505E-15</v>
          </cell>
          <cell r="Y39">
            <v>-1.7763568394002505E-15</v>
          </cell>
          <cell r="Z39">
            <v>-1.7763568394002505E-15</v>
          </cell>
          <cell r="AA39">
            <v>-1.7763568394002505E-15</v>
          </cell>
          <cell r="AB39">
            <v>-1.7763568394002505E-15</v>
          </cell>
          <cell r="AC39">
            <v>-1.7763568394002505E-15</v>
          </cell>
          <cell r="AD39">
            <v>-1.7763568394002505E-15</v>
          </cell>
          <cell r="AE39">
            <v>-1.7763568394002505E-15</v>
          </cell>
          <cell r="AF39">
            <v>-1.7763568394002505E-15</v>
          </cell>
          <cell r="AG39">
            <v>-1.7763568394002505E-15</v>
          </cell>
          <cell r="AH39">
            <v>-1.7763568394002505E-15</v>
          </cell>
          <cell r="AI39">
            <v>-1.7763568394002505E-15</v>
          </cell>
          <cell r="AJ39">
            <v>-1.7763568394002505E-15</v>
          </cell>
        </row>
        <row r="40">
          <cell r="B40" t="str">
            <v>Amortization</v>
          </cell>
          <cell r="H40">
            <v>0</v>
          </cell>
          <cell r="I40">
            <v>0</v>
          </cell>
          <cell r="J40">
            <v>1.1851073591416923</v>
          </cell>
          <cell r="K40">
            <v>1.1851073591416923</v>
          </cell>
          <cell r="L40">
            <v>1.1851073591416923</v>
          </cell>
          <cell r="M40">
            <v>1.1851073591416923</v>
          </cell>
          <cell r="N40">
            <v>1.1851073591416923</v>
          </cell>
          <cell r="O40">
            <v>1.1851073591416923</v>
          </cell>
          <cell r="P40">
            <v>1.1851073591416923</v>
          </cell>
          <cell r="Q40">
            <v>1.1851073591416923</v>
          </cell>
          <cell r="R40">
            <v>1.1851073591416923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0.26664915580688081</v>
          </cell>
          <cell r="I41">
            <v>0.26664915580688081</v>
          </cell>
          <cell r="J41">
            <v>0.25183531381760965</v>
          </cell>
          <cell r="K41">
            <v>0.22220762983906731</v>
          </cell>
          <cell r="L41">
            <v>0.19257994586052499</v>
          </cell>
          <cell r="M41">
            <v>0.16295226188198267</v>
          </cell>
          <cell r="N41">
            <v>0.13332457790344035</v>
          </cell>
          <cell r="O41">
            <v>0.10369689392489803</v>
          </cell>
          <cell r="P41">
            <v>7.4069209946355727E-2</v>
          </cell>
          <cell r="Q41">
            <v>4.4441525967813422E-2</v>
          </cell>
          <cell r="R41">
            <v>1.4813841989271111E-2</v>
          </cell>
          <cell r="S41">
            <v>-4.4408920985006264E-17</v>
          </cell>
          <cell r="T41">
            <v>-4.4408920985006264E-17</v>
          </cell>
          <cell r="U41">
            <v>-4.4408920985006264E-17</v>
          </cell>
          <cell r="V41">
            <v>-4.4408920985006264E-17</v>
          </cell>
          <cell r="W41">
            <v>-4.4408920985006264E-17</v>
          </cell>
          <cell r="X41">
            <v>-4.4408920985006264E-17</v>
          </cell>
          <cell r="Y41">
            <v>-4.4408920985006264E-17</v>
          </cell>
          <cell r="Z41">
            <v>-4.4408920985006264E-17</v>
          </cell>
          <cell r="AA41">
            <v>-4.4408920985006264E-17</v>
          </cell>
          <cell r="AB41">
            <v>-4.4408920985006264E-17</v>
          </cell>
          <cell r="AC41">
            <v>-4.4408920985006264E-17</v>
          </cell>
          <cell r="AD41">
            <v>-4.4408920985006264E-17</v>
          </cell>
          <cell r="AE41">
            <v>-4.4408920985006264E-17</v>
          </cell>
          <cell r="AF41">
            <v>-4.4408920985006264E-17</v>
          </cell>
          <cell r="AG41">
            <v>-4.4408920985006264E-17</v>
          </cell>
          <cell r="AH41">
            <v>-4.4408920985006264E-17</v>
          </cell>
          <cell r="AI41">
            <v>-4.4408920985006264E-17</v>
          </cell>
          <cell r="AJ41">
            <v>-4.4408920985006264E-17</v>
          </cell>
        </row>
        <row r="42">
          <cell r="B42" t="str">
            <v>DS total</v>
          </cell>
          <cell r="H42">
            <v>0.26664915580688081</v>
          </cell>
          <cell r="I42">
            <v>0.26664915580688081</v>
          </cell>
          <cell r="J42">
            <v>1.436942672959302</v>
          </cell>
          <cell r="K42">
            <v>1.4073149889807597</v>
          </cell>
          <cell r="L42">
            <v>1.3776873050022174</v>
          </cell>
          <cell r="M42">
            <v>1.348059621023675</v>
          </cell>
          <cell r="N42">
            <v>1.3184319370451327</v>
          </cell>
          <cell r="O42">
            <v>1.2888042530665904</v>
          </cell>
          <cell r="P42">
            <v>1.2591765690880481</v>
          </cell>
          <cell r="Q42">
            <v>1.2295488851095058</v>
          </cell>
          <cell r="R42">
            <v>1.1999212011309635</v>
          </cell>
          <cell r="S42">
            <v>-4.4408920985006264E-17</v>
          </cell>
          <cell r="T42">
            <v>-4.4408920985006264E-17</v>
          </cell>
          <cell r="U42">
            <v>-4.4408920985006264E-17</v>
          </cell>
          <cell r="V42">
            <v>-4.4408920985006264E-17</v>
          </cell>
          <cell r="W42">
            <v>-4.4408920985006264E-17</v>
          </cell>
          <cell r="X42">
            <v>-4.4408920985006264E-17</v>
          </cell>
          <cell r="Y42">
            <v>-4.4408920985006264E-17</v>
          </cell>
          <cell r="Z42">
            <v>-4.4408920985006264E-17</v>
          </cell>
          <cell r="AA42">
            <v>-4.4408920985006264E-17</v>
          </cell>
          <cell r="AB42">
            <v>-4.4408920985006264E-17</v>
          </cell>
          <cell r="AC42">
            <v>-4.4408920985006264E-17</v>
          </cell>
          <cell r="AD42">
            <v>-4.4408920985006264E-17</v>
          </cell>
          <cell r="AE42">
            <v>-4.4408920985006264E-17</v>
          </cell>
          <cell r="AF42">
            <v>-4.4408920985006264E-17</v>
          </cell>
          <cell r="AG42">
            <v>-4.4408920985006264E-17</v>
          </cell>
          <cell r="AH42">
            <v>-4.4408920985006264E-17</v>
          </cell>
          <cell r="AI42">
            <v>-4.4408920985006264E-17</v>
          </cell>
          <cell r="AJ42">
            <v>-4.4408920985006264E-17</v>
          </cell>
        </row>
        <row r="43">
          <cell r="B43" t="str">
            <v>NPV</v>
          </cell>
          <cell r="H43">
            <v>8.8966578217354364</v>
          </cell>
          <cell r="I43">
            <v>9.1415664906783416</v>
          </cell>
          <cell r="J43">
            <v>8.2302638909330472</v>
          </cell>
          <cell r="K43">
            <v>7.2961890756809389</v>
          </cell>
          <cell r="L43">
            <v>6.3380326425303783</v>
          </cell>
          <cell r="M43">
            <v>5.3544098984521993</v>
          </cell>
          <cell r="N43">
            <v>4.3438565305680692</v>
          </cell>
          <cell r="O43">
            <v>3.3048240280091434</v>
          </cell>
          <cell r="P43">
            <v>2.2356748405316216</v>
          </cell>
          <cell r="Q43">
            <v>1.1346772587526841</v>
          </cell>
          <cell r="R43">
            <v>-6.2798760020864426E-16</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10.665966232275231</v>
          </cell>
          <cell r="I44">
            <v>10.665966232275231</v>
          </cell>
          <cell r="J44">
            <v>10.665966232275231</v>
          </cell>
          <cell r="K44">
            <v>9.4808588731335384</v>
          </cell>
          <cell r="L44">
            <v>8.2957515139918456</v>
          </cell>
          <cell r="M44">
            <v>7.1106441548501529</v>
          </cell>
          <cell r="N44">
            <v>5.9255367957084601</v>
          </cell>
          <cell r="O44">
            <v>4.7404294365667674</v>
          </cell>
          <cell r="P44">
            <v>3.5553220774250751</v>
          </cell>
          <cell r="Q44">
            <v>2.3702147182833828</v>
          </cell>
          <cell r="R44">
            <v>1.1851073591416905</v>
          </cell>
          <cell r="S44">
            <v>-1.7763568394002505E-15</v>
          </cell>
          <cell r="T44">
            <v>-1.7763568394002505E-15</v>
          </cell>
          <cell r="U44">
            <v>-1.7763568394002505E-15</v>
          </cell>
          <cell r="V44">
            <v>-1.7763568394002505E-15</v>
          </cell>
          <cell r="W44">
            <v>-1.7763568394002505E-15</v>
          </cell>
          <cell r="X44">
            <v>-1.7763568394002505E-15</v>
          </cell>
          <cell r="Y44">
            <v>-1.7763568394002505E-15</v>
          </cell>
          <cell r="Z44">
            <v>-1.7763568394002505E-15</v>
          </cell>
          <cell r="AA44">
            <v>-1.7763568394002505E-15</v>
          </cell>
          <cell r="AB44">
            <v>-1.7763568394002505E-15</v>
          </cell>
          <cell r="AC44">
            <v>-1.7763568394002505E-15</v>
          </cell>
          <cell r="AD44">
            <v>-1.7763568394002505E-15</v>
          </cell>
          <cell r="AE44">
            <v>-1.7763568394002505E-15</v>
          </cell>
          <cell r="AF44">
            <v>-1.7763568394002505E-15</v>
          </cell>
          <cell r="AG44">
            <v>-1.7763568394002505E-15</v>
          </cell>
          <cell r="AH44">
            <v>-1.7763568394002505E-15</v>
          </cell>
          <cell r="AI44">
            <v>-1.7763568394002505E-15</v>
          </cell>
          <cell r="AJ44">
            <v>-1.7763568394002505E-15</v>
          </cell>
        </row>
        <row r="45">
          <cell r="B45" t="str">
            <v>Amortization</v>
          </cell>
          <cell r="I45">
            <v>0</v>
          </cell>
          <cell r="J45">
            <v>0</v>
          </cell>
          <cell r="K45">
            <v>1.1851073591416923</v>
          </cell>
          <cell r="L45">
            <v>1.1851073591416923</v>
          </cell>
          <cell r="M45">
            <v>1.1851073591416923</v>
          </cell>
          <cell r="N45">
            <v>1.1851073591416923</v>
          </cell>
          <cell r="O45">
            <v>1.1851073591416923</v>
          </cell>
          <cell r="P45">
            <v>1.1851073591416923</v>
          </cell>
          <cell r="Q45">
            <v>1.1851073591416923</v>
          </cell>
          <cell r="R45">
            <v>1.1851073591416923</v>
          </cell>
          <cell r="S45">
            <v>1.1851073591416923</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0.26664915580688081</v>
          </cell>
          <cell r="J46">
            <v>0.26664915580688081</v>
          </cell>
          <cell r="K46">
            <v>0.25183531381760965</v>
          </cell>
          <cell r="L46">
            <v>0.22220762983906731</v>
          </cell>
          <cell r="M46">
            <v>0.19257994586052499</v>
          </cell>
          <cell r="N46">
            <v>0.16295226188198267</v>
          </cell>
          <cell r="O46">
            <v>0.13332457790344035</v>
          </cell>
          <cell r="P46">
            <v>0.10369689392489803</v>
          </cell>
          <cell r="Q46">
            <v>7.4069209946355727E-2</v>
          </cell>
          <cell r="R46">
            <v>4.4441525967813422E-2</v>
          </cell>
          <cell r="S46">
            <v>1.4813841989271111E-2</v>
          </cell>
          <cell r="T46">
            <v>-4.4408920985006264E-17</v>
          </cell>
          <cell r="U46">
            <v>-4.4408920985006264E-17</v>
          </cell>
          <cell r="V46">
            <v>-4.4408920985006264E-17</v>
          </cell>
          <cell r="W46">
            <v>-4.4408920985006264E-17</v>
          </cell>
          <cell r="X46">
            <v>-4.4408920985006264E-17</v>
          </cell>
          <cell r="Y46">
            <v>-4.4408920985006264E-17</v>
          </cell>
          <cell r="Z46">
            <v>-4.4408920985006264E-17</v>
          </cell>
          <cell r="AA46">
            <v>-4.4408920985006264E-17</v>
          </cell>
          <cell r="AB46">
            <v>-4.4408920985006264E-17</v>
          </cell>
          <cell r="AC46">
            <v>-4.4408920985006264E-17</v>
          </cell>
          <cell r="AD46">
            <v>-4.4408920985006264E-17</v>
          </cell>
          <cell r="AE46">
            <v>-4.4408920985006264E-17</v>
          </cell>
          <cell r="AF46">
            <v>-4.4408920985006264E-17</v>
          </cell>
          <cell r="AG46">
            <v>-4.4408920985006264E-17</v>
          </cell>
          <cell r="AH46">
            <v>-4.4408920985006264E-17</v>
          </cell>
          <cell r="AI46">
            <v>-4.4408920985006264E-17</v>
          </cell>
          <cell r="AJ46">
            <v>-4.4408920985006264E-17</v>
          </cell>
        </row>
      </sheetData>
      <sheetData sheetId="13" refreshError="1"/>
      <sheetData sheetId="14" refreshError="1">
        <row r="40">
          <cell r="A40" t="str">
            <v>2. Charges and Interest 2/</v>
          </cell>
        </row>
        <row r="41">
          <cell r="A41" t="str">
            <v>PRGF Interest</v>
          </cell>
          <cell r="B41">
            <v>2.1426499999999997</v>
          </cell>
          <cell r="C41">
            <v>0.2</v>
          </cell>
          <cell r="D41">
            <v>0.15637999999999999</v>
          </cell>
          <cell r="E41">
            <v>0.31802999999999998</v>
          </cell>
          <cell r="F41">
            <v>0.32630999999999999</v>
          </cell>
          <cell r="G41">
            <v>0.19619999999999999</v>
          </cell>
          <cell r="H41">
            <v>0.28199000000000002</v>
          </cell>
          <cell r="I41">
            <v>0.23777999999999999</v>
          </cell>
          <cell r="J41">
            <v>0.18539</v>
          </cell>
          <cell r="K41">
            <v>0.15311999999999998</v>
          </cell>
          <cell r="L41">
            <v>8.0960000000000004E-2</v>
          </cell>
          <cell r="M41">
            <v>6.4900000000000001E-3</v>
          </cell>
          <cell r="N41">
            <v>0</v>
          </cell>
          <cell r="O41">
            <v>1.94265</v>
          </cell>
        </row>
        <row r="42">
          <cell r="A42" t="str">
            <v>SDR Net Charges</v>
          </cell>
          <cell r="B42">
            <v>-0.4</v>
          </cell>
          <cell r="C42">
            <v>-0.4</v>
          </cell>
          <cell r="D42">
            <v>0</v>
          </cell>
          <cell r="E42">
            <v>0</v>
          </cell>
          <cell r="F42">
            <v>0</v>
          </cell>
          <cell r="G42">
            <v>0</v>
          </cell>
          <cell r="H42">
            <v>0</v>
          </cell>
          <cell r="I42">
            <v>0</v>
          </cell>
          <cell r="J42">
            <v>0</v>
          </cell>
          <cell r="K42">
            <v>0</v>
          </cell>
          <cell r="L42">
            <v>0</v>
          </cell>
          <cell r="M42">
            <v>0</v>
          </cell>
          <cell r="N42">
            <v>0</v>
          </cell>
          <cell r="O42">
            <v>0</v>
          </cell>
        </row>
        <row r="44">
          <cell r="A44" t="str">
            <v>Total Obligations</v>
          </cell>
          <cell r="B44" t="e">
            <v>#REF!</v>
          </cell>
          <cell r="C44" t="e">
            <v>#REF!</v>
          </cell>
          <cell r="D44">
            <v>0.15637999999999999</v>
          </cell>
          <cell r="E44">
            <v>6.7123300000000006</v>
          </cell>
          <cell r="F44">
            <v>6.4951100000000004</v>
          </cell>
          <cell r="G44">
            <v>7.7927</v>
          </cell>
          <cell r="H44">
            <v>9.6899899999999999</v>
          </cell>
          <cell r="I44">
            <v>9.8572800000000012</v>
          </cell>
          <cell r="J44">
            <v>9.2700900000000015</v>
          </cell>
          <cell r="K44">
            <v>8.0983199999999993</v>
          </cell>
          <cell r="L44">
            <v>7.09246</v>
          </cell>
          <cell r="M44">
            <v>5.2064900000000005</v>
          </cell>
          <cell r="N44">
            <v>8.4</v>
          </cell>
          <cell r="O44">
            <v>78.77115000000002</v>
          </cell>
        </row>
        <row r="45">
          <cell r="A45" t="str">
            <v>(percent of quota)</v>
          </cell>
          <cell r="C45" t="e">
            <v>#REF!</v>
          </cell>
          <cell r="D45">
            <v>0.3211088295687885</v>
          </cell>
          <cell r="E45">
            <v>13.783018480492814</v>
          </cell>
          <cell r="F45">
            <v>13.336981519507187</v>
          </cell>
          <cell r="G45">
            <v>16.001437371663243</v>
          </cell>
          <cell r="H45">
            <v>19.89731006160164</v>
          </cell>
          <cell r="I45">
            <v>20.24082135523614</v>
          </cell>
          <cell r="J45">
            <v>19.03509240246407</v>
          </cell>
          <cell r="K45">
            <v>16.628993839835726</v>
          </cell>
          <cell r="L45">
            <v>14.563572895277208</v>
          </cell>
          <cell r="M45">
            <v>10.69094455852156</v>
          </cell>
          <cell r="N45">
            <v>17.248459958932237</v>
          </cell>
          <cell r="O45">
            <v>161.74774127310064</v>
          </cell>
        </row>
      </sheetData>
      <sheetData sheetId="15" refreshError="1">
        <row r="39">
          <cell r="A39">
            <v>2006</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6"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-30</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-27.293751243369503</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One time 30 percent nominal depreciation in 2003</v>
          </cell>
        </row>
      </sheetData>
      <sheetData sheetId="17"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-7.6387408626685316</v>
          </cell>
          <cell r="Q41">
            <v>-7.6387408626685316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9.0967739251921991</v>
          </cell>
          <cell r="Q42">
            <v>9.0967739251921991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Combination of stress tests 2-5 using one standard deviation shocks</v>
          </cell>
        </row>
      </sheetData>
      <sheetData sheetId="18"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 xml:space="preserve">II. Stress Test: Non-interest current account is at historical average minus two standard deviations in 2003 and 2004 </v>
          </cell>
        </row>
      </sheetData>
      <sheetData sheetId="19"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-19.914093899916953</v>
          </cell>
          <cell r="Q41">
            <v>-19.914093899916953</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Change in US dollar GDP deflator is at historical average minus two standard deviations in 2003 and 2004</v>
          </cell>
        </row>
      </sheetData>
      <sheetData sheetId="20"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is at historical average minus two standard deviations in 2003 and 2004</v>
          </cell>
        </row>
      </sheetData>
      <sheetData sheetId="21"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9.8862649023084721</v>
          </cell>
          <cell r="Q42">
            <v>9.8862649023084721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Nominal interest rate is at historical average plus two standard deviations in 2003 and 2004</v>
          </cell>
        </row>
      </sheetData>
      <sheetData sheetId="22"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4.6366121745798887</v>
          </cell>
          <cell r="Q41">
            <v>4.6366121745798887</v>
          </cell>
          <cell r="R41">
            <v>4.6366121745798887</v>
          </cell>
          <cell r="S41">
            <v>4.6366121745798887</v>
          </cell>
          <cell r="T41">
            <v>4.6366121745798887</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8.307282948075926</v>
          </cell>
          <cell r="Q42">
            <v>8.307282948075926</v>
          </cell>
          <cell r="R42">
            <v>8.307282948075926</v>
          </cell>
          <cell r="S42">
            <v>8.307282948075926</v>
          </cell>
          <cell r="T42">
            <v>8.307282948075926</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nominal interest rate, dollar deflator, non-interest current account, and non-debt inflows are at historical average in 2003-2007</v>
          </cell>
        </row>
      </sheetData>
      <sheetData sheetId="23" refreshError="1">
        <row r="39">
          <cell r="B39" t="str">
            <v>debt. Interest expenditures are derived by applying the respective interest rate to the previous period debt stock under each alternative scenario.</v>
          </cell>
        </row>
      </sheetData>
      <sheetData sheetId="24" refreshError="1">
        <row r="39">
          <cell r="B39" t="str">
            <v>Real GDP growth (in percent)</v>
          </cell>
          <cell r="D39">
            <v>3.628630667121846</v>
          </cell>
          <cell r="E39">
            <v>1.9505059066729169</v>
          </cell>
          <cell r="F39">
            <v>4.4153258154336239</v>
          </cell>
          <cell r="G39">
            <v>-6.1669941277728739</v>
          </cell>
          <cell r="H39">
            <v>5.1533150618820356</v>
          </cell>
          <cell r="I39">
            <v>6.7719724015153027</v>
          </cell>
          <cell r="J39">
            <v>5.0303764143624807</v>
          </cell>
          <cell r="K39">
            <v>3.5931136761357951</v>
          </cell>
          <cell r="L39">
            <v>6.6353155630409999</v>
          </cell>
          <cell r="M39">
            <v>-0.27626180384086041</v>
          </cell>
          <cell r="N39">
            <v>1.5052228397315348</v>
          </cell>
          <cell r="O39">
            <v>4.021898175698313</v>
          </cell>
          <cell r="P39">
            <v>4.7500000000004095</v>
          </cell>
          <cell r="Q39">
            <v>4.6999999999996822</v>
          </cell>
          <cell r="R39">
            <v>4.3300000000003891</v>
          </cell>
          <cell r="S39">
            <v>4.329999999999723</v>
          </cell>
        </row>
        <row r="40">
          <cell r="B40" t="str">
            <v>Exchange rate appreciation (US dollar value of local currency, change in percent)</v>
          </cell>
          <cell r="D40">
            <v>-2.4847332063730576</v>
          </cell>
          <cell r="E40">
            <v>-0.65271003326620169</v>
          </cell>
          <cell r="F40">
            <v>-7.6999807414066641</v>
          </cell>
          <cell r="G40">
            <v>-47.419967518347114</v>
          </cell>
          <cell r="H40">
            <v>-15.533158686000048</v>
          </cell>
          <cell r="I40">
            <v>-4.0287724357118133</v>
          </cell>
          <cell r="J40">
            <v>-13.323615612449036</v>
          </cell>
          <cell r="K40">
            <v>-4.44405123842464</v>
          </cell>
          <cell r="L40">
            <v>1.1101044534612026</v>
          </cell>
          <cell r="M40">
            <v>1.2197784760976882</v>
          </cell>
          <cell r="N40">
            <v>2.4924899529386035</v>
          </cell>
          <cell r="O40">
            <v>3.8045410576044603</v>
          </cell>
          <cell r="P40">
            <v>0</v>
          </cell>
          <cell r="Q40">
            <v>0</v>
          </cell>
          <cell r="R40">
            <v>0</v>
          </cell>
          <cell r="S40">
            <v>0</v>
          </cell>
        </row>
        <row r="41">
          <cell r="A41" t="str">
            <v>hide</v>
          </cell>
          <cell r="B41" t="str">
            <v>GDP deflator (change in domestic currency)</v>
          </cell>
          <cell r="D41">
            <v>14.411034200462192</v>
          </cell>
          <cell r="E41">
            <v>9.4930284775049287</v>
          </cell>
          <cell r="F41">
            <v>8.27182712642065</v>
          </cell>
          <cell r="G41">
            <v>37.854492984192412</v>
          </cell>
          <cell r="H41">
            <v>30.744564293556454</v>
          </cell>
          <cell r="I41">
            <v>17.713707368008347</v>
          </cell>
          <cell r="J41">
            <v>15.326075747008261</v>
          </cell>
          <cell r="K41">
            <v>15.474976599303968</v>
          </cell>
          <cell r="L41">
            <v>11.955656491242772</v>
          </cell>
          <cell r="M41">
            <v>5.4057123136509899</v>
          </cell>
          <cell r="N41">
            <v>4.7638682258481335</v>
          </cell>
          <cell r="O41">
            <v>2.7234197189025977</v>
          </cell>
          <cell r="P41">
            <v>3.1227338590734899</v>
          </cell>
          <cell r="Q41">
            <v>3.1388518245510921</v>
          </cell>
          <cell r="R41">
            <v>3.1353041170979257</v>
          </cell>
          <cell r="S41">
            <v>3.1437347309743346</v>
          </cell>
        </row>
        <row r="42">
          <cell r="B42" t="str">
            <v>GDP deflator in US dollars (change in percent)</v>
          </cell>
          <cell r="D42">
            <v>11.568225241928465</v>
          </cell>
          <cell r="E42">
            <v>8.7783564949052373</v>
          </cell>
          <cell r="F42">
            <v>-6.5082710682862199E-2</v>
          </cell>
          <cell r="G42">
            <v>-27.516062811493736</v>
          </cell>
          <cell r="H42">
            <v>10.43580364851897</v>
          </cell>
          <cell r="I42">
            <v>12.971289972511556</v>
          </cell>
          <cell r="J42">
            <v>-3.9527286444929199E-2</v>
          </cell>
          <cell r="K42">
            <v>10.343209471672044</v>
          </cell>
          <cell r="L42">
            <v>13.198481219853786</v>
          </cell>
          <cell r="M42">
            <v>6.6914285050303501</v>
          </cell>
          <cell r="N42">
            <v>7.3750971156872458</v>
          </cell>
          <cell r="O42">
            <v>6.6315743978835995</v>
          </cell>
          <cell r="P42">
            <v>3.1227338590734899</v>
          </cell>
          <cell r="Q42">
            <v>3.1388518245510921</v>
          </cell>
          <cell r="R42">
            <v>3.1353041170979257</v>
          </cell>
          <cell r="S42">
            <v>3.1437347309743346</v>
          </cell>
        </row>
        <row r="43">
          <cell r="B43" t="str">
            <v>Nominal external interest rate (in percent)</v>
          </cell>
          <cell r="D43">
            <v>8.3666903382013746</v>
          </cell>
          <cell r="E43">
            <v>9.5951383846393998</v>
          </cell>
          <cell r="F43">
            <v>8.9644165616936533</v>
          </cell>
          <cell r="G43">
            <v>9.546489740191948</v>
          </cell>
          <cell r="H43">
            <v>7.9171658343474149</v>
          </cell>
          <cell r="I43">
            <v>7.536122927038261</v>
          </cell>
          <cell r="J43">
            <v>8.0936428272771259</v>
          </cell>
          <cell r="K43">
            <v>7.8097599650656289</v>
          </cell>
          <cell r="L43">
            <v>7.6193814173031509</v>
          </cell>
          <cell r="M43">
            <v>7.624021485001311</v>
          </cell>
          <cell r="N43">
            <v>6.4330318212275017</v>
          </cell>
          <cell r="O43">
            <v>7.330261768660435</v>
          </cell>
          <cell r="P43">
            <v>7.4886689337506773</v>
          </cell>
          <cell r="Q43">
            <v>7.4708817172006805</v>
          </cell>
          <cell r="R43">
            <v>7.3031138678915664</v>
          </cell>
          <cell r="S43">
            <v>7.3204518880157989</v>
          </cell>
        </row>
        <row r="44">
          <cell r="B44" t="str">
            <v>Growth of exports (US dollar terms, in percent)</v>
          </cell>
          <cell r="D44">
            <v>3.0818946933328428</v>
          </cell>
          <cell r="E44">
            <v>-5.9748866404395145</v>
          </cell>
          <cell r="F44">
            <v>13.051473952294579</v>
          </cell>
          <cell r="G44">
            <v>24.27336749072073</v>
          </cell>
          <cell r="H44">
            <v>21.015830675541558</v>
          </cell>
          <cell r="I44">
            <v>11.923835064276943</v>
          </cell>
          <cell r="J44">
            <v>1.2386103281008642</v>
          </cell>
          <cell r="K44">
            <v>13.014002325473029</v>
          </cell>
          <cell r="L44">
            <v>21.277697523121009</v>
          </cell>
          <cell r="M44">
            <v>-4.180397025430671</v>
          </cell>
          <cell r="N44">
            <v>6.7887408089450929</v>
          </cell>
          <cell r="O44">
            <v>10.595065526783465</v>
          </cell>
          <cell r="P44">
            <v>11.18343116019307</v>
          </cell>
          <cell r="Q44">
            <v>11.76753255837879</v>
          </cell>
          <cell r="R44">
            <v>10.622645298271216</v>
          </cell>
          <cell r="S44">
            <v>11.135739338374574</v>
          </cell>
        </row>
        <row r="45">
          <cell r="B45" t="str">
            <v>Growth of imports  (US dollar terms, in percent)</v>
          </cell>
          <cell r="D45">
            <v>18.406933569804384</v>
          </cell>
          <cell r="E45">
            <v>-16.186702429169642</v>
          </cell>
          <cell r="F45">
            <v>17.655370592634668</v>
          </cell>
          <cell r="G45">
            <v>-22.311086400667534</v>
          </cell>
          <cell r="H45">
            <v>25.182903457299165</v>
          </cell>
          <cell r="I45">
            <v>23.239793326981161</v>
          </cell>
          <cell r="J45">
            <v>11.689572728856778</v>
          </cell>
          <cell r="K45">
            <v>10.302055393664823</v>
          </cell>
          <cell r="L45">
            <v>22.585603634405761</v>
          </cell>
          <cell r="M45">
            <v>-1.3730287374846606</v>
          </cell>
          <cell r="N45">
            <v>5.7628443176454658</v>
          </cell>
          <cell r="O45">
            <v>11.817501325220725</v>
          </cell>
          <cell r="P45">
            <v>13.081907240149837</v>
          </cell>
          <cell r="Q45">
            <v>12.051195997795805</v>
          </cell>
          <cell r="R45">
            <v>10.258206283993676</v>
          </cell>
          <cell r="S45">
            <v>10.083290360154118</v>
          </cell>
        </row>
      </sheetData>
      <sheetData sheetId="25" refreshError="1"/>
      <sheetData sheetId="26" refreshError="1">
        <row r="39">
          <cell r="A39" t="str">
            <v>rest of non concessional</v>
          </cell>
          <cell r="D39">
            <v>1.585</v>
          </cell>
          <cell r="E39">
            <v>1.585</v>
          </cell>
          <cell r="F39">
            <v>1.585</v>
          </cell>
          <cell r="G39">
            <v>0.45200000000000001</v>
          </cell>
          <cell r="H39">
            <v>0.45200000000000001</v>
          </cell>
          <cell r="I39">
            <v>0</v>
          </cell>
          <cell r="J39">
            <v>0</v>
          </cell>
        </row>
        <row r="40">
          <cell r="A40" t="str">
            <v>all other concessional loans</v>
          </cell>
          <cell r="C40">
            <v>182.392</v>
          </cell>
          <cell r="D40">
            <v>93.657999999999987</v>
          </cell>
          <cell r="E40">
            <v>42.583000000000006</v>
          </cell>
          <cell r="F40">
            <v>30.161999999999999</v>
          </cell>
          <cell r="G40">
            <v>7.6129999999999995</v>
          </cell>
          <cell r="H40">
            <v>3.9159999999999999</v>
          </cell>
          <cell r="I40">
            <v>2.96</v>
          </cell>
          <cell r="J40">
            <v>1.5</v>
          </cell>
        </row>
        <row r="41">
          <cell r="A41" t="str">
            <v>arrears</v>
          </cell>
          <cell r="B41">
            <v>121.43817946481587</v>
          </cell>
        </row>
        <row r="42">
          <cell r="A42" t="str">
            <v>IDA bnew borrowing</v>
          </cell>
          <cell r="D42">
            <v>152.00000000000003</v>
          </cell>
          <cell r="E42">
            <v>152.00000000000003</v>
          </cell>
          <cell r="F42">
            <v>152.00000000000003</v>
          </cell>
          <cell r="G42">
            <v>152.00000000000003</v>
          </cell>
          <cell r="H42">
            <v>152.00000000000003</v>
          </cell>
          <cell r="I42">
            <v>152.00000000000003</v>
          </cell>
          <cell r="J42">
            <v>152.00000000000003</v>
          </cell>
          <cell r="K42">
            <v>152.00000000000003</v>
          </cell>
          <cell r="L42">
            <v>150.64000000000001</v>
          </cell>
          <cell r="M42">
            <v>148.46</v>
          </cell>
          <cell r="N42">
            <v>145.9</v>
          </cell>
          <cell r="O42">
            <v>143</v>
          </cell>
          <cell r="P42">
            <v>139.96</v>
          </cell>
          <cell r="Q42">
            <v>136.92000000000002</v>
          </cell>
          <cell r="R42">
            <v>133.88000000000002</v>
          </cell>
          <cell r="S42">
            <v>130.84000000000003</v>
          </cell>
          <cell r="T42">
            <v>127.80000000000003</v>
          </cell>
          <cell r="U42">
            <v>124.76000000000002</v>
          </cell>
          <cell r="V42">
            <v>120.36000000000001</v>
          </cell>
          <cell r="W42">
            <v>115.14000000000001</v>
          </cell>
          <cell r="X42">
            <v>109.54000000000002</v>
          </cell>
          <cell r="Y42">
            <v>103.60000000000002</v>
          </cell>
          <cell r="Z42">
            <v>97.520000000000024</v>
          </cell>
          <cell r="AA42">
            <v>91.440000000000026</v>
          </cell>
          <cell r="AB42">
            <v>85.360000000000028</v>
          </cell>
          <cell r="AC42">
            <v>79.28000000000003</v>
          </cell>
          <cell r="AD42">
            <v>73.200000000000031</v>
          </cell>
          <cell r="AE42">
            <v>67.120000000000033</v>
          </cell>
          <cell r="AF42">
            <v>61.040000000000035</v>
          </cell>
          <cell r="AG42">
            <v>54.960000000000036</v>
          </cell>
          <cell r="AH42">
            <v>48.880000000000038</v>
          </cell>
          <cell r="AI42">
            <v>42.80000000000004</v>
          </cell>
          <cell r="AJ42">
            <v>36.720000000000041</v>
          </cell>
        </row>
        <row r="43">
          <cell r="A43" t="str">
            <v>interest</v>
          </cell>
          <cell r="B43">
            <v>152.00000000000003</v>
          </cell>
          <cell r="D43">
            <v>0.51</v>
          </cell>
          <cell r="E43">
            <v>0.8175</v>
          </cell>
          <cell r="F43">
            <v>0.96</v>
          </cell>
          <cell r="G43">
            <v>1.0874999999999999</v>
          </cell>
          <cell r="H43">
            <v>1.1399999999999999</v>
          </cell>
          <cell r="I43">
            <v>1.1399999999999999</v>
          </cell>
          <cell r="J43">
            <v>1.1399999999999999</v>
          </cell>
          <cell r="K43">
            <v>1.1399999999999999</v>
          </cell>
          <cell r="L43">
            <v>1.1348999999999998</v>
          </cell>
          <cell r="M43">
            <v>1.1216249999999999</v>
          </cell>
          <cell r="N43">
            <v>1.10385</v>
          </cell>
          <cell r="O43">
            <v>1.083375</v>
          </cell>
          <cell r="P43">
            <v>1.0611000000000002</v>
          </cell>
          <cell r="Q43">
            <v>1.0383</v>
          </cell>
          <cell r="R43">
            <v>1.0155000000000001</v>
          </cell>
          <cell r="S43">
            <v>0.99270000000000003</v>
          </cell>
          <cell r="T43">
            <v>0.9699000000000001</v>
          </cell>
          <cell r="U43">
            <v>0.94710000000000016</v>
          </cell>
          <cell r="V43">
            <v>0.91920000000000013</v>
          </cell>
          <cell r="W43">
            <v>0.88312500000000005</v>
          </cell>
          <cell r="X43">
            <v>0.84255000000000002</v>
          </cell>
          <cell r="Y43">
            <v>0.79927500000000018</v>
          </cell>
          <cell r="Z43">
            <v>0.75420000000000009</v>
          </cell>
          <cell r="AA43">
            <v>0.70860000000000023</v>
          </cell>
          <cell r="AB43">
            <v>0.66300000000000014</v>
          </cell>
          <cell r="AC43">
            <v>0.61740000000000017</v>
          </cell>
          <cell r="AD43">
            <v>0.57180000000000009</v>
          </cell>
          <cell r="AE43">
            <v>0.52620000000000011</v>
          </cell>
          <cell r="AF43">
            <v>0.48060000000000014</v>
          </cell>
          <cell r="AG43">
            <v>0.435</v>
          </cell>
          <cell r="AH43">
            <v>0.38940000000000013</v>
          </cell>
          <cell r="AI43">
            <v>0.34380000000000016</v>
          </cell>
          <cell r="AJ43">
            <v>0.29820000000000024</v>
          </cell>
        </row>
        <row r="44">
          <cell r="A44" t="str">
            <v>amortization</v>
          </cell>
          <cell r="D44">
            <v>0</v>
          </cell>
          <cell r="E44">
            <v>0</v>
          </cell>
          <cell r="F44">
            <v>0</v>
          </cell>
          <cell r="G44">
            <v>0</v>
          </cell>
          <cell r="H44">
            <v>0</v>
          </cell>
          <cell r="I44">
            <v>0</v>
          </cell>
          <cell r="J44">
            <v>0</v>
          </cell>
          <cell r="K44">
            <v>0</v>
          </cell>
          <cell r="L44">
            <v>1.36</v>
          </cell>
          <cell r="M44">
            <v>2.1800000000000002</v>
          </cell>
          <cell r="N44">
            <v>2.56</v>
          </cell>
          <cell r="O44">
            <v>2.9</v>
          </cell>
          <cell r="P44">
            <v>3.04</v>
          </cell>
          <cell r="Q44">
            <v>3.04</v>
          </cell>
          <cell r="R44">
            <v>3.04</v>
          </cell>
          <cell r="S44">
            <v>3.04</v>
          </cell>
          <cell r="T44">
            <v>3.04</v>
          </cell>
          <cell r="U44">
            <v>3.04</v>
          </cell>
          <cell r="V44">
            <v>4.4000000000000004</v>
          </cell>
          <cell r="W44">
            <v>5.22</v>
          </cell>
          <cell r="X44">
            <v>5.6</v>
          </cell>
          <cell r="Y44">
            <v>5.94</v>
          </cell>
          <cell r="Z44">
            <v>6.08</v>
          </cell>
          <cell r="AA44">
            <v>6.08</v>
          </cell>
          <cell r="AB44">
            <v>6.08</v>
          </cell>
          <cell r="AC44">
            <v>6.08</v>
          </cell>
          <cell r="AD44">
            <v>6.08</v>
          </cell>
          <cell r="AE44">
            <v>6.08</v>
          </cell>
          <cell r="AF44">
            <v>6.08</v>
          </cell>
          <cell r="AG44">
            <v>6.08</v>
          </cell>
          <cell r="AH44">
            <v>6.08</v>
          </cell>
          <cell r="AI44">
            <v>6.08</v>
          </cell>
          <cell r="AJ44">
            <v>6.08</v>
          </cell>
        </row>
        <row r="45">
          <cell r="N45">
            <v>148.46000000000004</v>
          </cell>
        </row>
        <row r="46">
          <cell r="A46" t="str">
            <v>non concessional new borrowing</v>
          </cell>
          <cell r="D46">
            <v>146.41800000000001</v>
          </cell>
          <cell r="E46">
            <v>146.41800000000001</v>
          </cell>
          <cell r="F46">
            <v>146.41800000000001</v>
          </cell>
          <cell r="G46">
            <v>141.17525000000001</v>
          </cell>
          <cell r="H46">
            <v>130.73412500000001</v>
          </cell>
          <cell r="I46">
            <v>115.74075000000001</v>
          </cell>
          <cell r="J46">
            <v>97.699000000000012</v>
          </cell>
          <cell r="K46">
            <v>79.396750000000011</v>
          </cell>
          <cell r="L46">
            <v>61.094500000000011</v>
          </cell>
          <cell r="M46">
            <v>42.79225000000001</v>
          </cell>
          <cell r="N46">
            <v>24.490000000000009</v>
          </cell>
          <cell r="O46">
            <v>11.430500000000009</v>
          </cell>
          <cell r="P46">
            <v>3.5693750000000088</v>
          </cell>
          <cell r="Q46">
            <v>0.26050000000000884</v>
          </cell>
          <cell r="R46">
            <v>8.8262730457699945E-15</v>
          </cell>
          <cell r="S46">
            <v>8.8262730457699945E-15</v>
          </cell>
          <cell r="T46">
            <v>8.8262730457699945E-15</v>
          </cell>
        </row>
      </sheetData>
      <sheetData sheetId="27" refreshError="1">
        <row r="39">
          <cell r="A39">
            <v>2004</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30.692229291599993</v>
          </cell>
          <cell r="I44">
            <v>30.692229291599993</v>
          </cell>
          <cell r="J44">
            <v>30.692229291599993</v>
          </cell>
          <cell r="K44">
            <v>26.307625107085709</v>
          </cell>
          <cell r="L44">
            <v>21.923020922571425</v>
          </cell>
          <cell r="M44">
            <v>17.538416738057141</v>
          </cell>
          <cell r="N44">
            <v>13.153812553542856</v>
          </cell>
          <cell r="O44">
            <v>8.769208369028572</v>
          </cell>
          <cell r="P44">
            <v>4.3846041845142869</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4.3846041845142851</v>
          </cell>
          <cell r="L45">
            <v>4.3846041845142851</v>
          </cell>
          <cell r="M45">
            <v>4.3846041845142851</v>
          </cell>
          <cell r="N45">
            <v>4.3846041845142851</v>
          </cell>
          <cell r="O45">
            <v>4.3846041845142851</v>
          </cell>
          <cell r="P45">
            <v>4.3846041845142851</v>
          </cell>
          <cell r="Q45">
            <v>4.3846041845142851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0.92076687874799978</v>
          </cell>
          <cell r="J46">
            <v>0.92076687874799978</v>
          </cell>
          <cell r="K46">
            <v>0.85499781598028546</v>
          </cell>
          <cell r="L46">
            <v>0.72345969044485692</v>
          </cell>
          <cell r="M46">
            <v>0.59192156490942838</v>
          </cell>
          <cell r="N46">
            <v>0.46038343937399995</v>
          </cell>
          <cell r="O46">
            <v>0.32884531383857141</v>
          </cell>
          <cell r="P46">
            <v>0.19730718830314289</v>
          </cell>
          <cell r="Q46">
            <v>6.5769062767714326E-2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28" refreshError="1">
        <row r="39">
          <cell r="A39" t="str">
            <v>accrued interests</v>
          </cell>
        </row>
        <row r="40">
          <cell r="A40" t="str">
            <v>India</v>
          </cell>
          <cell r="L40">
            <v>538451</v>
          </cell>
        </row>
        <row r="41">
          <cell r="A41" t="str">
            <v>Italy</v>
          </cell>
          <cell r="L41">
            <v>1200000</v>
          </cell>
        </row>
        <row r="42">
          <cell r="A42" t="str">
            <v>Japan</v>
          </cell>
        </row>
        <row r="43">
          <cell r="A43" t="str">
            <v>Korea</v>
          </cell>
          <cell r="E43">
            <v>-149354.18</v>
          </cell>
          <cell r="F43">
            <v>-915170</v>
          </cell>
          <cell r="H43">
            <v>-623971.37</v>
          </cell>
          <cell r="I43">
            <v>-623882.61</v>
          </cell>
          <cell r="J43">
            <v>-499106.08799999999</v>
          </cell>
        </row>
        <row r="44">
          <cell r="A44" t="str">
            <v>Luxembourg</v>
          </cell>
        </row>
        <row r="45">
          <cell r="A45" t="str">
            <v>Holland</v>
          </cell>
        </row>
        <row r="46">
          <cell r="A46" t="str">
            <v>Macedonia</v>
          </cell>
        </row>
      </sheetData>
      <sheetData sheetId="29" refreshError="1">
        <row r="39">
          <cell r="A39" t="str">
            <v>Total stock of arrears exclduing arrears on accrued interest</v>
          </cell>
          <cell r="B39" t="str">
            <v>Rumania - reconciled</v>
          </cell>
          <cell r="C39">
            <v>8562041.7999999989</v>
          </cell>
          <cell r="D39">
            <v>8776092.8449999988</v>
          </cell>
          <cell r="E39">
            <v>8995495.1661249995</v>
          </cell>
          <cell r="F39">
            <v>9220382.5452781245</v>
          </cell>
          <cell r="G39">
            <v>9450892.1089100782</v>
          </cell>
          <cell r="H39">
            <v>9687164.4116328303</v>
          </cell>
          <cell r="I39">
            <v>9929343.5219236519</v>
          </cell>
          <cell r="J39">
            <v>10177577.109971743</v>
          </cell>
          <cell r="K39">
            <v>10432016.537721036</v>
          </cell>
          <cell r="L39">
            <v>10692816.951164061</v>
          </cell>
          <cell r="M39">
            <v>10759647.057108836</v>
          </cell>
          <cell r="N39">
            <v>10826894.851215767</v>
          </cell>
          <cell r="O39">
            <v>10894562.944035865</v>
          </cell>
        </row>
        <row r="40">
          <cell r="A40" t="str">
            <v>flow of arrears on accrued intersts</v>
          </cell>
          <cell r="D40">
            <v>214051.04499999998</v>
          </cell>
          <cell r="E40">
            <v>219402.32112499999</v>
          </cell>
          <cell r="F40">
            <v>224887.37915312499</v>
          </cell>
          <cell r="G40">
            <v>230509.56363195312</v>
          </cell>
          <cell r="H40">
            <v>236272.30272275198</v>
          </cell>
          <cell r="I40">
            <v>242179.11029082077</v>
          </cell>
          <cell r="J40">
            <v>248233.5880480913</v>
          </cell>
          <cell r="K40">
            <v>254439.42774929359</v>
          </cell>
          <cell r="L40">
            <v>260800.4134430259</v>
          </cell>
          <cell r="M40">
            <v>66830.10594477538</v>
          </cell>
          <cell r="N40">
            <v>67247.794106930232</v>
          </cell>
          <cell r="O40">
            <v>67668.092820098551</v>
          </cell>
        </row>
        <row r="42">
          <cell r="C42">
            <v>2.5000000000000001E-2</v>
          </cell>
        </row>
        <row r="43">
          <cell r="B43" t="str">
            <v>Vietnam</v>
          </cell>
          <cell r="C43">
            <v>515445.32800000004</v>
          </cell>
          <cell r="D43">
            <v>528331.46120000002</v>
          </cell>
          <cell r="E43">
            <v>541539.74773000006</v>
          </cell>
          <cell r="F43">
            <v>555078.24142325006</v>
          </cell>
          <cell r="G43">
            <v>568955.19745883136</v>
          </cell>
          <cell r="H43">
            <v>583179.07739530213</v>
          </cell>
          <cell r="I43">
            <v>597758.55433018471</v>
          </cell>
          <cell r="J43">
            <v>612702.51818843931</v>
          </cell>
          <cell r="K43">
            <v>628020.08114315034</v>
          </cell>
          <cell r="L43">
            <v>643720.58317172911</v>
          </cell>
        </row>
        <row r="44">
          <cell r="D44">
            <v>12886.133200000002</v>
          </cell>
          <cell r="E44">
            <v>13208.286530000001</v>
          </cell>
          <cell r="F44">
            <v>13538.493693250002</v>
          </cell>
          <cell r="G44">
            <v>13876.956035581252</v>
          </cell>
          <cell r="H44">
            <v>14223.879936470785</v>
          </cell>
          <cell r="I44">
            <v>14579.476934882554</v>
          </cell>
          <cell r="J44">
            <v>14943.963858254618</v>
          </cell>
          <cell r="K44">
            <v>15317.562954710984</v>
          </cell>
          <cell r="L44">
            <v>15700.50202857876</v>
          </cell>
        </row>
        <row r="45">
          <cell r="A45" t="str">
            <v>stock of arrears on accrued intersts</v>
          </cell>
          <cell r="C45">
            <v>2.5000000000000001E-2</v>
          </cell>
          <cell r="D45">
            <v>38583.6515</v>
          </cell>
          <cell r="E45">
            <v>78131.894287500007</v>
          </cell>
          <cell r="F45">
            <v>118668.8431446875</v>
          </cell>
          <cell r="G45">
            <v>160219.21572330469</v>
          </cell>
          <cell r="H45">
            <v>202808.3476163873</v>
          </cell>
          <cell r="I45">
            <v>246462.20780679697</v>
          </cell>
          <cell r="J45">
            <v>291207.41450196691</v>
          </cell>
          <cell r="K45">
            <v>337071.25136451609</v>
          </cell>
          <cell r="L45">
            <v>384081.68414862896</v>
          </cell>
          <cell r="M45">
            <v>396128.10754955787</v>
          </cell>
          <cell r="N45">
            <v>408249.82109674258</v>
          </cell>
          <cell r="O45">
            <v>420447.2953535972</v>
          </cell>
        </row>
        <row r="46">
          <cell r="A46" t="str">
            <v>Total stock of arrears excluding arrears on accrued interest</v>
          </cell>
          <cell r="B46" t="str">
            <v>Greece</v>
          </cell>
          <cell r="C46">
            <v>1543346.06</v>
          </cell>
          <cell r="D46">
            <v>1581929.7115</v>
          </cell>
          <cell r="E46">
            <v>1621477.9542874999</v>
          </cell>
          <cell r="F46">
            <v>1662014.9031446874</v>
          </cell>
          <cell r="G46">
            <v>1703565.2757233046</v>
          </cell>
          <cell r="H46">
            <v>1746154.4076163871</v>
          </cell>
          <cell r="I46">
            <v>1789808.2678067968</v>
          </cell>
          <cell r="J46">
            <v>1834553.4745019667</v>
          </cell>
          <cell r="K46">
            <v>1880417.3113645159</v>
          </cell>
          <cell r="L46">
            <v>1927427.7441486288</v>
          </cell>
          <cell r="M46">
            <v>1939474.1675495578</v>
          </cell>
          <cell r="N46">
            <v>1951595.8810967426</v>
          </cell>
          <cell r="O46">
            <v>1963793.3553535973</v>
          </cell>
        </row>
      </sheetData>
      <sheetData sheetId="30" refreshError="1">
        <row r="39">
          <cell r="A39">
            <v>2006</v>
          </cell>
          <cell r="B39" t="str">
            <v>Stock</v>
          </cell>
          <cell r="C39">
            <v>83.940798922281871</v>
          </cell>
          <cell r="H39">
            <v>83.940798922281871</v>
          </cell>
          <cell r="I39">
            <v>83.940798922281871</v>
          </cell>
          <cell r="J39">
            <v>83.940798922281871</v>
          </cell>
          <cell r="K39">
            <v>83.940798922281871</v>
          </cell>
          <cell r="L39">
            <v>83.940798922281871</v>
          </cell>
          <cell r="M39">
            <v>75.54671903005368</v>
          </cell>
          <cell r="N39">
            <v>67.152639137825489</v>
          </cell>
          <cell r="O39">
            <v>58.758559245597297</v>
          </cell>
          <cell r="P39">
            <v>50.364479353369106</v>
          </cell>
          <cell r="Q39">
            <v>41.970399461140914</v>
          </cell>
          <cell r="R39">
            <v>33.576319568912723</v>
          </cell>
          <cell r="S39">
            <v>25.182239676684535</v>
          </cell>
          <cell r="T39">
            <v>16.788159784456347</v>
          </cell>
          <cell r="U39">
            <v>8.3940798922281594</v>
          </cell>
          <cell r="V39">
            <v>-2.8421709430404007E-14</v>
          </cell>
          <cell r="W39">
            <v>-2.8421709430404007E-14</v>
          </cell>
          <cell r="X39">
            <v>-2.8421709430404007E-14</v>
          </cell>
          <cell r="Y39">
            <v>-2.8421709430404007E-14</v>
          </cell>
          <cell r="Z39">
            <v>-2.8421709430404007E-14</v>
          </cell>
          <cell r="AA39">
            <v>-2.8421709430404007E-14</v>
          </cell>
          <cell r="AB39">
            <v>-2.8421709430404007E-14</v>
          </cell>
          <cell r="AC39">
            <v>-2.8421709430404007E-14</v>
          </cell>
          <cell r="AD39">
            <v>-2.8421709430404007E-14</v>
          </cell>
          <cell r="AE39">
            <v>-2.8421709430404007E-14</v>
          </cell>
          <cell r="AF39">
            <v>-2.8421709430404007E-14</v>
          </cell>
          <cell r="AG39">
            <v>-2.8421709430404007E-14</v>
          </cell>
          <cell r="AH39">
            <v>-2.8421709430404007E-14</v>
          </cell>
          <cell r="AI39">
            <v>-2.8421709430404007E-14</v>
          </cell>
          <cell r="AJ39">
            <v>-2.8421709430404007E-14</v>
          </cell>
        </row>
        <row r="40">
          <cell r="B40" t="str">
            <v>Amortization</v>
          </cell>
          <cell r="H40">
            <v>0</v>
          </cell>
          <cell r="I40">
            <v>0</v>
          </cell>
          <cell r="J40">
            <v>0</v>
          </cell>
          <cell r="K40">
            <v>0</v>
          </cell>
          <cell r="L40">
            <v>0</v>
          </cell>
          <cell r="M40">
            <v>8.3940798922281878</v>
          </cell>
          <cell r="N40">
            <v>8.3940798922281878</v>
          </cell>
          <cell r="O40">
            <v>8.3940798922281878</v>
          </cell>
          <cell r="P40">
            <v>8.3940798922281878</v>
          </cell>
          <cell r="Q40">
            <v>8.3940798922281878</v>
          </cell>
          <cell r="R40">
            <v>8.3940798922281878</v>
          </cell>
          <cell r="S40">
            <v>8.3940798922281878</v>
          </cell>
          <cell r="T40">
            <v>8.3940798922281878</v>
          </cell>
          <cell r="U40">
            <v>8.3940798922281878</v>
          </cell>
          <cell r="V40">
            <v>8.3940798922281878</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3.0218687612021471</v>
          </cell>
          <cell r="I41">
            <v>3.0218687612021471</v>
          </cell>
          <cell r="J41">
            <v>3.0218687612021471</v>
          </cell>
          <cell r="K41">
            <v>3.0218687612021471</v>
          </cell>
          <cell r="L41">
            <v>3.0218687612021471</v>
          </cell>
          <cell r="M41">
            <v>2.8707753231420399</v>
          </cell>
          <cell r="N41">
            <v>2.568588447021825</v>
          </cell>
          <cell r="O41">
            <v>2.2664015709016101</v>
          </cell>
          <cell r="P41">
            <v>1.9642146947813952</v>
          </cell>
          <cell r="Q41">
            <v>1.6620278186611803</v>
          </cell>
          <cell r="R41">
            <v>1.3598409425409654</v>
          </cell>
          <cell r="S41">
            <v>1.0576540664207505</v>
          </cell>
          <cell r="T41">
            <v>0.75546719030053588</v>
          </cell>
          <cell r="U41">
            <v>0.45328031418032111</v>
          </cell>
          <cell r="V41">
            <v>0.15109343806010633</v>
          </cell>
          <cell r="W41">
            <v>-1.0231815394945442E-15</v>
          </cell>
          <cell r="X41">
            <v>-1.0231815394945442E-15</v>
          </cell>
          <cell r="Y41">
            <v>-1.0231815394945442E-15</v>
          </cell>
          <cell r="Z41">
            <v>-1.0231815394945442E-15</v>
          </cell>
          <cell r="AA41">
            <v>-1.0231815394945442E-15</v>
          </cell>
          <cell r="AB41">
            <v>-1.0231815394945442E-15</v>
          </cell>
          <cell r="AC41">
            <v>-1.0231815394945442E-15</v>
          </cell>
          <cell r="AD41">
            <v>-1.0231815394945442E-15</v>
          </cell>
          <cell r="AE41">
            <v>-1.0231815394945442E-15</v>
          </cell>
          <cell r="AF41">
            <v>-1.0231815394945442E-15</v>
          </cell>
          <cell r="AG41">
            <v>-1.0231815394945442E-15</v>
          </cell>
          <cell r="AH41">
            <v>-1.0231815394945442E-15</v>
          </cell>
          <cell r="AI41">
            <v>-1.0231815394945442E-15</v>
          </cell>
          <cell r="AJ41">
            <v>-1.0231815394945442E-15</v>
          </cell>
        </row>
        <row r="42">
          <cell r="B42" t="str">
            <v>DS total</v>
          </cell>
          <cell r="H42">
            <v>3.0218687612021471</v>
          </cell>
          <cell r="I42">
            <v>3.0218687612021471</v>
          </cell>
          <cell r="J42">
            <v>3.0218687612021471</v>
          </cell>
          <cell r="K42">
            <v>3.0218687612021471</v>
          </cell>
          <cell r="L42">
            <v>3.0218687612021471</v>
          </cell>
          <cell r="M42">
            <v>11.264855215370227</v>
          </cell>
          <cell r="N42">
            <v>10.962668339250012</v>
          </cell>
          <cell r="O42">
            <v>10.660481463129798</v>
          </cell>
          <cell r="P42">
            <v>10.358294587009583</v>
          </cell>
          <cell r="Q42">
            <v>10.056107710889368</v>
          </cell>
          <cell r="R42">
            <v>9.7539208347691542</v>
          </cell>
          <cell r="S42">
            <v>9.4517339586489388</v>
          </cell>
          <cell r="T42">
            <v>9.1495470825287235</v>
          </cell>
          <cell r="U42">
            <v>8.8473602064085082</v>
          </cell>
          <cell r="V42">
            <v>8.5451733302882946</v>
          </cell>
          <cell r="W42">
            <v>-1.0231815394945442E-15</v>
          </cell>
          <cell r="X42">
            <v>-1.0231815394945442E-15</v>
          </cell>
          <cell r="Y42">
            <v>-1.0231815394945442E-15</v>
          </cell>
          <cell r="Z42">
            <v>-1.0231815394945442E-15</v>
          </cell>
          <cell r="AA42">
            <v>-1.0231815394945442E-15</v>
          </cell>
          <cell r="AB42">
            <v>-1.0231815394945442E-15</v>
          </cell>
          <cell r="AC42">
            <v>-1.0231815394945442E-15</v>
          </cell>
          <cell r="AD42">
            <v>-1.0231815394945442E-15</v>
          </cell>
          <cell r="AE42">
            <v>-1.0231815394945442E-15</v>
          </cell>
          <cell r="AF42">
            <v>-1.0231815394945442E-15</v>
          </cell>
          <cell r="AG42">
            <v>-1.0231815394945442E-15</v>
          </cell>
          <cell r="AH42">
            <v>-1.0231815394945442E-15</v>
          </cell>
          <cell r="AI42">
            <v>-1.0231815394945442E-15</v>
          </cell>
          <cell r="AJ42">
            <v>-1.0231815394945442E-15</v>
          </cell>
        </row>
        <row r="43">
          <cell r="B43" t="str">
            <v>NPV</v>
          </cell>
          <cell r="H43">
            <v>73.738205114493482</v>
          </cell>
          <cell r="I43">
            <v>74.491732455153382</v>
          </cell>
          <cell r="J43">
            <v>75.283840395655105</v>
          </cell>
          <cell r="K43">
            <v>76.116504262710478</v>
          </cell>
          <cell r="L43">
            <v>76.991800519759096</v>
          </cell>
          <cell r="M43">
            <v>69.668925491000522</v>
          </cell>
          <cell r="N43">
            <v>62.27330613688973</v>
          </cell>
          <cell r="O43">
            <v>54.801217947968702</v>
          </cell>
          <cell r="P43">
            <v>47.248745719895098</v>
          </cell>
          <cell r="Q43">
            <v>39.611773789864351</v>
          </cell>
          <cell r="R43">
            <v>31.885975773136249</v>
          </cell>
          <cell r="S43">
            <v>24.066803774071886</v>
          </cell>
          <cell r="T43">
            <v>16.14947704477564</v>
          </cell>
          <cell r="U43">
            <v>8.1289700630596382</v>
          </cell>
          <cell r="V43">
            <v>-1.4528149924257792E-14</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110.51268008090346</v>
          </cell>
          <cell r="I44">
            <v>110.51268008090346</v>
          </cell>
          <cell r="J44">
            <v>110.51268008090346</v>
          </cell>
          <cell r="K44">
            <v>110.51268008090346</v>
          </cell>
          <cell r="L44">
            <v>110.51268008090346</v>
          </cell>
          <cell r="M44">
            <v>110.51268008090346</v>
          </cell>
          <cell r="N44">
            <v>99.461412072813118</v>
          </cell>
          <cell r="O44">
            <v>88.410144064722772</v>
          </cell>
          <cell r="P44">
            <v>77.358876056632425</v>
          </cell>
          <cell r="Q44">
            <v>66.307608048542079</v>
          </cell>
          <cell r="R44">
            <v>55.256340040451732</v>
          </cell>
          <cell r="S44">
            <v>44.205072032361386</v>
          </cell>
          <cell r="T44">
            <v>33.153804024271039</v>
          </cell>
          <cell r="U44">
            <v>22.102536016180693</v>
          </cell>
          <cell r="V44">
            <v>11.051268008090346</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11.051268008090346</v>
          </cell>
          <cell r="O45">
            <v>11.051268008090346</v>
          </cell>
          <cell r="P45">
            <v>11.051268008090346</v>
          </cell>
          <cell r="Q45">
            <v>11.051268008090346</v>
          </cell>
          <cell r="R45">
            <v>11.051268008090346</v>
          </cell>
          <cell r="S45">
            <v>11.051268008090346</v>
          </cell>
          <cell r="T45">
            <v>11.051268008090346</v>
          </cell>
          <cell r="U45">
            <v>11.051268008090346</v>
          </cell>
          <cell r="V45">
            <v>11.051268008090346</v>
          </cell>
          <cell r="W45">
            <v>11.051268008090346</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3.9784564829125246</v>
          </cell>
          <cell r="J46">
            <v>3.9784564829125246</v>
          </cell>
          <cell r="K46">
            <v>3.9784564829125246</v>
          </cell>
          <cell r="L46">
            <v>3.9784564829125246</v>
          </cell>
          <cell r="M46">
            <v>3.9784564829125246</v>
          </cell>
          <cell r="N46">
            <v>3.7795336587668982</v>
          </cell>
          <cell r="O46">
            <v>3.3816880104756457</v>
          </cell>
          <cell r="P46">
            <v>2.9838423621843932</v>
          </cell>
          <cell r="Q46">
            <v>2.5859967138931408</v>
          </cell>
          <cell r="R46">
            <v>2.1881510656018883</v>
          </cell>
          <cell r="S46">
            <v>1.7903054173106361</v>
          </cell>
          <cell r="T46">
            <v>1.3924597690193836</v>
          </cell>
          <cell r="U46">
            <v>0.99461412072813116</v>
          </cell>
          <cell r="V46">
            <v>0.59676847243687869</v>
          </cell>
          <cell r="W46">
            <v>0.19892282414562623</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1" refreshError="1"/>
      <sheetData sheetId="32" refreshError="1">
        <row r="39">
          <cell r="A39" t="str">
            <v>CZECH REPUBLIC</v>
          </cell>
        </row>
        <row r="40">
          <cell r="A40" t="str">
            <v>GERMANY</v>
          </cell>
          <cell r="B40">
            <v>0</v>
          </cell>
          <cell r="C40">
            <v>13552.488000000001</v>
          </cell>
          <cell r="D40">
            <v>13576.293</v>
          </cell>
          <cell r="E40">
            <v>5843360.3229999999</v>
          </cell>
          <cell r="F40">
            <v>0</v>
          </cell>
          <cell r="G40">
            <v>25834.714</v>
          </cell>
          <cell r="H40">
            <v>32139.89</v>
          </cell>
          <cell r="I40">
            <v>12130717.67</v>
          </cell>
          <cell r="J40">
            <v>0</v>
          </cell>
          <cell r="K40">
            <v>77007.794999999998</v>
          </cell>
          <cell r="L40">
            <v>86485.014999999999</v>
          </cell>
          <cell r="M40">
            <v>16132581.734999999</v>
          </cell>
          <cell r="N40">
            <v>3706073.47</v>
          </cell>
          <cell r="O40">
            <v>737177.65999999992</v>
          </cell>
          <cell r="P40">
            <v>4460834.108</v>
          </cell>
          <cell r="Q40">
            <v>19172184.471000001</v>
          </cell>
          <cell r="R40">
            <v>0</v>
          </cell>
          <cell r="S40">
            <v>159160.77299999999</v>
          </cell>
          <cell r="T40">
            <v>170994.28599999999</v>
          </cell>
          <cell r="U40">
            <v>25063686.300000001</v>
          </cell>
          <cell r="V40">
            <v>0</v>
          </cell>
          <cell r="W40">
            <v>190046.38</v>
          </cell>
          <cell r="X40">
            <v>221841.12599999999</v>
          </cell>
          <cell r="Y40">
            <v>33554716.450999998</v>
          </cell>
          <cell r="Z40">
            <v>0</v>
          </cell>
          <cell r="AA40">
            <v>251701.30599999998</v>
          </cell>
          <cell r="AB40">
            <v>301906.14299999998</v>
          </cell>
          <cell r="AC40">
            <v>41064373.024999999</v>
          </cell>
          <cell r="AD40">
            <v>0</v>
          </cell>
          <cell r="AE40">
            <v>335526.49100000004</v>
          </cell>
          <cell r="AF40">
            <v>358827.65600000002</v>
          </cell>
          <cell r="AG40">
            <v>51254240.588</v>
          </cell>
          <cell r="AH40">
            <v>1476242.36</v>
          </cell>
          <cell r="AI40">
            <v>415325.82</v>
          </cell>
          <cell r="AJ40">
            <v>1153447</v>
          </cell>
        </row>
        <row r="41">
          <cell r="A41" t="str">
            <v>GREECE</v>
          </cell>
          <cell r="B41">
            <v>0</v>
          </cell>
          <cell r="C41">
            <v>0</v>
          </cell>
          <cell r="D41">
            <v>0</v>
          </cell>
          <cell r="E41">
            <v>0</v>
          </cell>
          <cell r="F41">
            <v>0</v>
          </cell>
          <cell r="G41">
            <v>0</v>
          </cell>
          <cell r="H41">
            <v>0</v>
          </cell>
          <cell r="I41">
            <v>3862802.83</v>
          </cell>
          <cell r="J41">
            <v>0</v>
          </cell>
          <cell r="K41">
            <v>0</v>
          </cell>
          <cell r="L41">
            <v>0</v>
          </cell>
          <cell r="M41">
            <v>17608797.300000001</v>
          </cell>
          <cell r="N41">
            <v>0</v>
          </cell>
          <cell r="O41">
            <v>860000</v>
          </cell>
          <cell r="P41">
            <v>0</v>
          </cell>
          <cell r="Q41">
            <v>17765070.739999998</v>
          </cell>
          <cell r="R41">
            <v>0</v>
          </cell>
          <cell r="S41">
            <v>0</v>
          </cell>
          <cell r="T41">
            <v>0</v>
          </cell>
          <cell r="U41">
            <v>18390418.07</v>
          </cell>
          <cell r="V41">
            <v>0</v>
          </cell>
          <cell r="W41">
            <v>0</v>
          </cell>
          <cell r="X41">
            <v>0</v>
          </cell>
          <cell r="Y41">
            <v>18593502.010000002</v>
          </cell>
          <cell r="Z41">
            <v>0</v>
          </cell>
          <cell r="AA41">
            <v>0</v>
          </cell>
          <cell r="AB41">
            <v>0</v>
          </cell>
          <cell r="AC41">
            <v>18593502.010000002</v>
          </cell>
          <cell r="AD41">
            <v>0</v>
          </cell>
          <cell r="AE41">
            <v>0</v>
          </cell>
          <cell r="AF41">
            <v>0</v>
          </cell>
          <cell r="AG41">
            <v>29219741.738000002</v>
          </cell>
          <cell r="AH41">
            <v>0</v>
          </cell>
          <cell r="AI41">
            <v>408873.60699999996</v>
          </cell>
          <cell r="AJ41">
            <v>408873.60699999996</v>
          </cell>
        </row>
        <row r="42">
          <cell r="A42" t="str">
            <v>HUNGARY</v>
          </cell>
        </row>
        <row r="43">
          <cell r="A43" t="str">
            <v>ITALY</v>
          </cell>
          <cell r="B43">
            <v>0</v>
          </cell>
          <cell r="C43">
            <v>0</v>
          </cell>
          <cell r="D43">
            <v>0</v>
          </cell>
          <cell r="E43">
            <v>0</v>
          </cell>
          <cell r="F43">
            <v>0</v>
          </cell>
          <cell r="G43">
            <v>111350.22</v>
          </cell>
          <cell r="H43">
            <v>111350.22</v>
          </cell>
          <cell r="I43">
            <v>0</v>
          </cell>
          <cell r="J43">
            <v>0</v>
          </cell>
          <cell r="K43">
            <v>330880.64899999998</v>
          </cell>
          <cell r="L43">
            <v>330880.658</v>
          </cell>
          <cell r="M43">
            <v>36539574.526000001</v>
          </cell>
          <cell r="N43">
            <v>0</v>
          </cell>
          <cell r="O43">
            <v>643281.66099999996</v>
          </cell>
          <cell r="P43">
            <v>643281.66099999996</v>
          </cell>
          <cell r="Q43">
            <v>38508142.141000003</v>
          </cell>
          <cell r="R43">
            <v>0</v>
          </cell>
          <cell r="S43">
            <v>584282.18300000008</v>
          </cell>
          <cell r="T43">
            <v>584282.18800000008</v>
          </cell>
          <cell r="U43">
            <v>45999410.754000001</v>
          </cell>
          <cell r="V43">
            <v>0</v>
          </cell>
          <cell r="W43">
            <v>683392.995</v>
          </cell>
          <cell r="X43">
            <v>683392.99300000002</v>
          </cell>
          <cell r="Y43">
            <v>56111744.963</v>
          </cell>
          <cell r="Z43">
            <v>0</v>
          </cell>
          <cell r="AA43">
            <v>744892.51699999999</v>
          </cell>
          <cell r="AB43">
            <v>744892.51</v>
          </cell>
          <cell r="AC43">
            <v>61424473.468999997</v>
          </cell>
          <cell r="AD43">
            <v>0</v>
          </cell>
          <cell r="AE43">
            <v>825700.58100000001</v>
          </cell>
          <cell r="AF43">
            <v>825700.58100000001</v>
          </cell>
          <cell r="AG43">
            <v>73856549.774000004</v>
          </cell>
          <cell r="AH43">
            <v>0</v>
          </cell>
          <cell r="AI43">
            <v>663959.43099999998</v>
          </cell>
          <cell r="AJ43">
            <v>663959.43099999998</v>
          </cell>
        </row>
        <row r="44">
          <cell r="A44" t="str">
            <v>JAPAN</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8445218.1970000006</v>
          </cell>
          <cell r="R44">
            <v>0</v>
          </cell>
          <cell r="S44">
            <v>101709.655</v>
          </cell>
          <cell r="T44">
            <v>101709.655</v>
          </cell>
          <cell r="U44">
            <v>10531945.93</v>
          </cell>
          <cell r="V44">
            <v>0</v>
          </cell>
          <cell r="W44">
            <v>105607.99400000001</v>
          </cell>
          <cell r="X44">
            <v>105607.993</v>
          </cell>
          <cell r="Y44">
            <v>9336206.8969999999</v>
          </cell>
          <cell r="Z44">
            <v>0</v>
          </cell>
          <cell r="AA44">
            <v>93362.06</v>
          </cell>
          <cell r="AB44">
            <v>93362.06</v>
          </cell>
          <cell r="AC44">
            <v>16728697.937000001</v>
          </cell>
          <cell r="AD44">
            <v>0</v>
          </cell>
          <cell r="AE44">
            <v>169899.965</v>
          </cell>
          <cell r="AF44">
            <v>169899.965</v>
          </cell>
          <cell r="AG44">
            <v>20365298.857999999</v>
          </cell>
          <cell r="AH44">
            <v>0</v>
          </cell>
          <cell r="AI44">
            <v>122641.072</v>
          </cell>
          <cell r="AJ44">
            <v>122641.072</v>
          </cell>
        </row>
        <row r="45">
          <cell r="A45" t="str">
            <v>KUWAIT</v>
          </cell>
          <cell r="B45">
            <v>0</v>
          </cell>
          <cell r="C45">
            <v>0</v>
          </cell>
          <cell r="D45">
            <v>0</v>
          </cell>
          <cell r="E45">
            <v>0</v>
          </cell>
          <cell r="F45">
            <v>0</v>
          </cell>
          <cell r="G45">
            <v>0</v>
          </cell>
          <cell r="H45">
            <v>0</v>
          </cell>
          <cell r="I45">
            <v>0</v>
          </cell>
          <cell r="J45">
            <v>0</v>
          </cell>
          <cell r="K45">
            <v>0</v>
          </cell>
          <cell r="L45">
            <v>0</v>
          </cell>
          <cell r="M45">
            <v>0</v>
          </cell>
          <cell r="N45">
            <v>0</v>
          </cell>
          <cell r="O45">
            <v>4300.9399999999996</v>
          </cell>
          <cell r="P45">
            <v>4300.9399999999996</v>
          </cell>
          <cell r="Q45">
            <v>833423.46400000004</v>
          </cell>
          <cell r="R45">
            <v>0</v>
          </cell>
          <cell r="S45">
            <v>51190.115000000005</v>
          </cell>
          <cell r="T45">
            <v>51190.115000000005</v>
          </cell>
          <cell r="U45">
            <v>6739442.6560000004</v>
          </cell>
          <cell r="V45">
            <v>0</v>
          </cell>
          <cell r="W45">
            <v>193238.609</v>
          </cell>
          <cell r="X45">
            <v>193238.60399999999</v>
          </cell>
          <cell r="Y45">
            <v>11677026.844000001</v>
          </cell>
          <cell r="Z45">
            <v>299043.06199999998</v>
          </cell>
          <cell r="AA45">
            <v>313124.49300000002</v>
          </cell>
          <cell r="AB45">
            <v>612167.55599999998</v>
          </cell>
          <cell r="AC45">
            <v>13268174.941</v>
          </cell>
          <cell r="AD45">
            <v>591241.71299999999</v>
          </cell>
          <cell r="AE45">
            <v>344615.57</v>
          </cell>
          <cell r="AF45">
            <v>935857.28300000005</v>
          </cell>
          <cell r="AG45">
            <v>14839729.395</v>
          </cell>
          <cell r="AH45">
            <v>861445.65300000005</v>
          </cell>
          <cell r="AI45">
            <v>388142.94400000002</v>
          </cell>
          <cell r="AJ45">
            <v>1249598.0109999999</v>
          </cell>
        </row>
        <row r="46">
          <cell r="A46" t="str">
            <v>NORWAY</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97955.46</v>
          </cell>
          <cell r="X46">
            <v>97955.46</v>
          </cell>
          <cell r="Y46">
            <v>2500000</v>
          </cell>
          <cell r="Z46">
            <v>0</v>
          </cell>
          <cell r="AA46">
            <v>152209.75</v>
          </cell>
          <cell r="AB46">
            <v>152209.75</v>
          </cell>
          <cell r="AC46">
            <v>2500000</v>
          </cell>
          <cell r="AD46">
            <v>0</v>
          </cell>
          <cell r="AE46">
            <v>154036.46000000002</v>
          </cell>
          <cell r="AF46">
            <v>154036.46000000002</v>
          </cell>
          <cell r="AG46">
            <v>2500000</v>
          </cell>
          <cell r="AH46">
            <v>0</v>
          </cell>
          <cell r="AI46">
            <v>138135.85</v>
          </cell>
          <cell r="AJ46">
            <v>138135.85</v>
          </cell>
        </row>
      </sheetData>
      <sheetData sheetId="33" refreshError="1">
        <row r="39">
          <cell r="A39" t="str">
            <v xml:space="preserve">                  HOLLANDE</v>
          </cell>
          <cell r="B39">
            <v>747.67399999999998</v>
          </cell>
          <cell r="C39">
            <v>580.42999999999995</v>
          </cell>
          <cell r="D39">
            <v>385.98</v>
          </cell>
          <cell r="E39">
            <v>255.07900000000001</v>
          </cell>
          <cell r="F39">
            <v>194.114</v>
          </cell>
          <cell r="G39">
            <v>172603</v>
          </cell>
          <cell r="H39">
            <v>179174</v>
          </cell>
          <cell r="I39" t="str">
            <v>NETHERLANDS</v>
          </cell>
          <cell r="J39">
            <v>0.17260300000000001</v>
          </cell>
          <cell r="K39">
            <v>0.179174</v>
          </cell>
        </row>
        <row r="40">
          <cell r="A40" t="str">
            <v xml:space="preserve">                  ITALI</v>
          </cell>
          <cell r="B40">
            <v>1538.684</v>
          </cell>
          <cell r="C40">
            <v>1150.498</v>
          </cell>
          <cell r="D40">
            <v>839.77200000000005</v>
          </cell>
          <cell r="E40">
            <v>5548.92</v>
          </cell>
          <cell r="F40">
            <v>4993.4579999999996</v>
          </cell>
          <cell r="G40">
            <v>5045302</v>
          </cell>
          <cell r="H40">
            <v>5157260</v>
          </cell>
          <cell r="I40" t="str">
            <v>ITALY</v>
          </cell>
          <cell r="J40">
            <v>5.0453020000000004</v>
          </cell>
          <cell r="K40">
            <v>5.15726</v>
          </cell>
        </row>
        <row r="41">
          <cell r="A41" t="str">
            <v xml:space="preserve">                 JAPONI</v>
          </cell>
          <cell r="F41">
            <v>164.10599999999999</v>
          </cell>
          <cell r="G41">
            <v>136169</v>
          </cell>
          <cell r="H41">
            <v>136204</v>
          </cell>
          <cell r="I41" t="str">
            <v>JAPAN</v>
          </cell>
          <cell r="J41">
            <v>0.13616900000000001</v>
          </cell>
          <cell r="K41">
            <v>0.13620399999999999</v>
          </cell>
        </row>
        <row r="42">
          <cell r="A42" t="str">
            <v xml:space="preserve">                  RUSI</v>
          </cell>
          <cell r="G42">
            <v>39206846</v>
          </cell>
          <cell r="H42">
            <v>39206846</v>
          </cell>
          <cell r="I42" t="str">
            <v>RUSSIA</v>
          </cell>
          <cell r="J42">
            <v>39.206845999999999</v>
          </cell>
          <cell r="K42">
            <v>39.206845999999999</v>
          </cell>
        </row>
        <row r="43">
          <cell r="A43" t="str">
            <v xml:space="preserve">                -Te tjere (B)</v>
          </cell>
          <cell r="B43">
            <v>0</v>
          </cell>
          <cell r="C43">
            <v>0</v>
          </cell>
          <cell r="D43">
            <v>0</v>
          </cell>
          <cell r="E43">
            <v>0</v>
          </cell>
          <cell r="F43">
            <v>22701.949000000001</v>
          </cell>
          <cell r="G43">
            <v>62317254</v>
          </cell>
          <cell r="H43">
            <v>62317259</v>
          </cell>
          <cell r="I43" t="str">
            <v>-Others (B)</v>
          </cell>
        </row>
        <row r="44">
          <cell r="A44" t="str">
            <v>TURQI</v>
          </cell>
          <cell r="F44">
            <v>22701.949000000001</v>
          </cell>
          <cell r="G44">
            <v>22701949</v>
          </cell>
          <cell r="H44">
            <v>22701949</v>
          </cell>
          <cell r="I44" t="str">
            <v>TURKEY</v>
          </cell>
          <cell r="J44">
            <v>22.701948999999999</v>
          </cell>
          <cell r="K44">
            <v>22.701948999999999</v>
          </cell>
        </row>
        <row r="45">
          <cell r="A45" t="str">
            <v xml:space="preserve">                  KINE</v>
          </cell>
          <cell r="G45">
            <v>39615305</v>
          </cell>
          <cell r="H45">
            <v>39615310</v>
          </cell>
          <cell r="I45" t="str">
            <v>CHINA</v>
          </cell>
          <cell r="J45">
            <v>39.615304999999999</v>
          </cell>
          <cell r="K45">
            <v>39.615310000000001</v>
          </cell>
        </row>
        <row r="46">
          <cell r="A46" t="str">
            <v>GJITHSEJ (I+II+III)</v>
          </cell>
          <cell r="B46">
            <v>347662.67500000005</v>
          </cell>
          <cell r="C46">
            <v>460660.48200000002</v>
          </cell>
          <cell r="D46">
            <v>550083.147</v>
          </cell>
          <cell r="E46">
            <v>616975.62300000014</v>
          </cell>
          <cell r="F46">
            <v>697707.25200000009</v>
          </cell>
          <cell r="G46">
            <v>979618646</v>
          </cell>
          <cell r="H46">
            <v>1007329802</v>
          </cell>
          <cell r="I46" t="str">
            <v>TOTAL (I+II+III)</v>
          </cell>
        </row>
      </sheetData>
      <sheetData sheetId="34" refreshError="1">
        <row r="39">
          <cell r="A39">
            <v>2006</v>
          </cell>
          <cell r="B39" t="str">
            <v>Stock</v>
          </cell>
          <cell r="C39">
            <v>15</v>
          </cell>
          <cell r="H39">
            <v>15</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15</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0.15</v>
          </cell>
          <cell r="I41">
            <v>7.4999999999999997E-2</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0.15</v>
          </cell>
          <cell r="I42">
            <v>15.074999999999999</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14.253971255673221</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16</v>
          </cell>
          <cell r="I44">
            <v>16</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16</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0.16</v>
          </cell>
          <cell r="J46">
            <v>0.08</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5" refreshError="1">
        <row r="39">
          <cell r="A39" t="str">
            <v>TOTAL(II)</v>
          </cell>
          <cell r="B39">
            <v>0</v>
          </cell>
          <cell r="C39">
            <v>45329</v>
          </cell>
          <cell r="D39">
            <v>45329</v>
          </cell>
          <cell r="E39">
            <v>1300521.6499999999</v>
          </cell>
          <cell r="F39">
            <v>350075.98</v>
          </cell>
          <cell r="G39">
            <v>1650597.63</v>
          </cell>
          <cell r="H39">
            <v>0</v>
          </cell>
          <cell r="I39">
            <v>273742.64</v>
          </cell>
          <cell r="J39">
            <v>273742.64</v>
          </cell>
          <cell r="K39">
            <v>5047417.0999999996</v>
          </cell>
          <cell r="L39">
            <v>1122811.2999999998</v>
          </cell>
          <cell r="M39">
            <v>6170228.4000000013</v>
          </cell>
          <cell r="N39">
            <v>6347938.75</v>
          </cell>
          <cell r="O39">
            <v>1791958.92</v>
          </cell>
          <cell r="P39">
            <v>8139897.6700000018</v>
          </cell>
        </row>
        <row r="40">
          <cell r="A40" t="str">
            <v>TOTAL (I+II)</v>
          </cell>
          <cell r="B40">
            <v>250000</v>
          </cell>
          <cell r="C40">
            <v>1073970.73</v>
          </cell>
          <cell r="D40">
            <v>1323970.73</v>
          </cell>
          <cell r="E40">
            <v>1300521.6499999999</v>
          </cell>
          <cell r="F40">
            <v>801240.52</v>
          </cell>
          <cell r="G40">
            <v>2101762.17</v>
          </cell>
          <cell r="H40">
            <v>250000</v>
          </cell>
          <cell r="I40">
            <v>1368689.25</v>
          </cell>
          <cell r="J40">
            <v>1618689.25</v>
          </cell>
          <cell r="K40">
            <v>5047417.0999999996</v>
          </cell>
          <cell r="L40">
            <v>1608841.7099999997</v>
          </cell>
          <cell r="M40">
            <v>6656258.8100000015</v>
          </cell>
          <cell r="N40">
            <v>6847938.75</v>
          </cell>
          <cell r="O40">
            <v>4852742.21</v>
          </cell>
          <cell r="P40">
            <v>11700680.960000001</v>
          </cell>
        </row>
        <row r="43">
          <cell r="B43" t="str">
            <v>2001</v>
          </cell>
        </row>
        <row r="44">
          <cell r="A44" t="str">
            <v>MULTILATERAL(I)</v>
          </cell>
          <cell r="B44" t="str">
            <v>Qtr1</v>
          </cell>
          <cell r="E44" t="str">
            <v>Qtr2</v>
          </cell>
          <cell r="H44" t="str">
            <v>Qtr3</v>
          </cell>
          <cell r="K44" t="str">
            <v>Qtr4</v>
          </cell>
          <cell r="N44" t="str">
            <v>ANNUAL TOTAL</v>
          </cell>
        </row>
        <row r="45">
          <cell r="B45" t="str">
            <v>PR</v>
          </cell>
          <cell r="C45" t="str">
            <v>INT</v>
          </cell>
          <cell r="D45" t="str">
            <v>TDS</v>
          </cell>
          <cell r="E45" t="str">
            <v>PR</v>
          </cell>
          <cell r="F45" t="str">
            <v>INT</v>
          </cell>
          <cell r="G45" t="str">
            <v>TDS</v>
          </cell>
          <cell r="H45" t="str">
            <v>PR</v>
          </cell>
          <cell r="I45" t="str">
            <v>INT</v>
          </cell>
          <cell r="J45" t="str">
            <v>TDS</v>
          </cell>
          <cell r="K45" t="str">
            <v>PR</v>
          </cell>
          <cell r="L45" t="str">
            <v>INT</v>
          </cell>
          <cell r="M45" t="str">
            <v>TDS</v>
          </cell>
          <cell r="N45" t="str">
            <v>PR</v>
          </cell>
          <cell r="O45" t="str">
            <v>INT</v>
          </cell>
          <cell r="P45" t="str">
            <v>TDS</v>
          </cell>
        </row>
        <row r="46">
          <cell r="A46" t="str">
            <v>EBRD</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sheetData>
      <sheetData sheetId="36" refreshError="1">
        <row r="39">
          <cell r="A39">
            <v>10</v>
          </cell>
          <cell r="B39">
            <v>106</v>
          </cell>
          <cell r="C39" t="str">
            <v xml:space="preserve">1061         </v>
          </cell>
          <cell r="D39">
            <v>10617</v>
          </cell>
          <cell r="E39" t="str">
            <v>Komuniteti Europian (KE)</v>
          </cell>
          <cell r="F39">
            <v>1061767</v>
          </cell>
          <cell r="G39">
            <v>0</v>
          </cell>
          <cell r="H39">
            <v>0</v>
          </cell>
          <cell r="I39">
            <v>1</v>
          </cell>
          <cell r="J39">
            <v>1072.0999999999999</v>
          </cell>
          <cell r="K39">
            <v>12</v>
          </cell>
          <cell r="L39" t="str">
            <v>Dimensioni Europian /Sistemi Drejtesise(00-03)</v>
          </cell>
          <cell r="M39">
            <v>300356.62</v>
          </cell>
          <cell r="N39" t="str">
            <v>EURO</v>
          </cell>
          <cell r="O39">
            <v>36978.959824869999</v>
          </cell>
        </row>
        <row r="40">
          <cell r="A40">
            <v>10</v>
          </cell>
          <cell r="B40">
            <v>106</v>
          </cell>
          <cell r="C40" t="str">
            <v xml:space="preserve">1061         </v>
          </cell>
          <cell r="D40">
            <v>10617</v>
          </cell>
          <cell r="E40" t="str">
            <v>Komuniteti Europian (KE)</v>
          </cell>
          <cell r="F40">
            <v>1061768</v>
          </cell>
          <cell r="G40">
            <v>0</v>
          </cell>
          <cell r="H40">
            <v>0</v>
          </cell>
          <cell r="I40">
            <v>1</v>
          </cell>
          <cell r="J40">
            <v>1072.2</v>
          </cell>
          <cell r="K40">
            <v>12</v>
          </cell>
          <cell r="L40" t="str">
            <v>Dimensioni Europian /Zhvillimi I Policise(00-02)</v>
          </cell>
          <cell r="M40">
            <v>482.92</v>
          </cell>
          <cell r="N40" t="str">
            <v>EURO</v>
          </cell>
          <cell r="O40">
            <v>66.299362420000008</v>
          </cell>
        </row>
        <row r="41">
          <cell r="A41">
            <v>10</v>
          </cell>
          <cell r="B41">
            <v>106</v>
          </cell>
          <cell r="C41" t="str">
            <v xml:space="preserve">1061         </v>
          </cell>
          <cell r="D41">
            <v>10617</v>
          </cell>
          <cell r="E41" t="str">
            <v>Komuniteti Europian (KE)</v>
          </cell>
          <cell r="F41">
            <v>1061769</v>
          </cell>
          <cell r="G41">
            <v>0</v>
          </cell>
          <cell r="H41">
            <v>0</v>
          </cell>
          <cell r="I41">
            <v>1</v>
          </cell>
          <cell r="J41">
            <v>1072.3</v>
          </cell>
          <cell r="K41">
            <v>12</v>
          </cell>
          <cell r="L41" t="str">
            <v>Dimensioni Europian /Admnistrata Publike(00-01)</v>
          </cell>
          <cell r="M41">
            <v>570047.5</v>
          </cell>
          <cell r="N41" t="str">
            <v>EURO</v>
          </cell>
          <cell r="O41">
            <v>78274.134300999998</v>
          </cell>
        </row>
        <row r="42">
          <cell r="A42">
            <v>10</v>
          </cell>
          <cell r="B42">
            <v>106</v>
          </cell>
          <cell r="C42" t="str">
            <v xml:space="preserve">1061         </v>
          </cell>
          <cell r="D42">
            <v>10617</v>
          </cell>
          <cell r="E42" t="str">
            <v>Komuniteti Europian (KE)</v>
          </cell>
          <cell r="F42">
            <v>1061770</v>
          </cell>
          <cell r="G42">
            <v>0</v>
          </cell>
          <cell r="H42">
            <v>0</v>
          </cell>
          <cell r="I42">
            <v>1</v>
          </cell>
          <cell r="J42">
            <v>1072.4000000000001</v>
          </cell>
          <cell r="K42">
            <v>12</v>
          </cell>
          <cell r="L42" t="str">
            <v>Dimensioni Europian/Insti.Statistikes (00-06)</v>
          </cell>
          <cell r="M42">
            <v>5.08</v>
          </cell>
          <cell r="N42" t="str">
            <v>EURO</v>
          </cell>
          <cell r="O42">
            <v>0.70049237599999992</v>
          </cell>
        </row>
        <row r="43">
          <cell r="A43">
            <v>10</v>
          </cell>
          <cell r="B43">
            <v>106</v>
          </cell>
          <cell r="C43" t="str">
            <v xml:space="preserve">1061         </v>
          </cell>
          <cell r="D43">
            <v>10617</v>
          </cell>
          <cell r="E43" t="str">
            <v>Komuniteti Europian (KE)</v>
          </cell>
          <cell r="F43">
            <v>1061771</v>
          </cell>
          <cell r="G43">
            <v>0</v>
          </cell>
          <cell r="H43">
            <v>0</v>
          </cell>
          <cell r="I43">
            <v>1</v>
          </cell>
          <cell r="J43">
            <v>1072.5</v>
          </cell>
          <cell r="K43">
            <v>12</v>
          </cell>
          <cell r="L43" t="str">
            <v>Dimensioni Europian/Marr. e Stabilizim Asocimit (00-05)</v>
          </cell>
          <cell r="M43">
            <v>877.54</v>
          </cell>
          <cell r="N43" t="str">
            <v>EURO</v>
          </cell>
          <cell r="O43">
            <v>120.47615029000001</v>
          </cell>
        </row>
        <row r="44">
          <cell r="A44">
            <v>10</v>
          </cell>
          <cell r="B44">
            <v>106</v>
          </cell>
          <cell r="C44" t="str">
            <v xml:space="preserve">1061         </v>
          </cell>
          <cell r="D44">
            <v>10617</v>
          </cell>
          <cell r="E44" t="str">
            <v>Komuniteti Europian (KE)</v>
          </cell>
          <cell r="F44">
            <v>1061780</v>
          </cell>
          <cell r="G44">
            <v>0</v>
          </cell>
          <cell r="H44">
            <v>0</v>
          </cell>
          <cell r="I44">
            <v>1</v>
          </cell>
          <cell r="J44">
            <v>1074.0899999999999</v>
          </cell>
          <cell r="K44">
            <v>12</v>
          </cell>
          <cell r="L44" t="str">
            <v>Cross-Border AL 97-02</v>
          </cell>
          <cell r="M44">
            <v>901000</v>
          </cell>
          <cell r="N44" t="str">
            <v>EURO</v>
          </cell>
          <cell r="O44">
            <v>115004.541</v>
          </cell>
        </row>
        <row r="45">
          <cell r="A45">
            <v>10</v>
          </cell>
          <cell r="B45">
            <v>106</v>
          </cell>
          <cell r="C45" t="str">
            <v xml:space="preserve">1061         </v>
          </cell>
          <cell r="D45">
            <v>10617</v>
          </cell>
          <cell r="E45" t="str">
            <v>Komuniteti Europian (KE)</v>
          </cell>
          <cell r="F45">
            <v>1061781</v>
          </cell>
          <cell r="G45">
            <v>0</v>
          </cell>
          <cell r="H45">
            <v>0</v>
          </cell>
          <cell r="I45">
            <v>1</v>
          </cell>
          <cell r="J45">
            <v>1074.0999999999999</v>
          </cell>
          <cell r="K45">
            <v>12</v>
          </cell>
          <cell r="L45" t="str">
            <v>Cross-Border AL 97-03</v>
          </cell>
          <cell r="M45">
            <v>5036000</v>
          </cell>
          <cell r="N45" t="str">
            <v>EURO</v>
          </cell>
          <cell r="O45">
            <v>647838.45860000001</v>
          </cell>
        </row>
        <row r="46">
          <cell r="A46">
            <v>10</v>
          </cell>
          <cell r="B46">
            <v>106</v>
          </cell>
          <cell r="C46" t="str">
            <v xml:space="preserve">1061         </v>
          </cell>
          <cell r="D46">
            <v>10617</v>
          </cell>
          <cell r="E46" t="str">
            <v>Komuniteti Europian (KE)</v>
          </cell>
          <cell r="F46">
            <v>1061782</v>
          </cell>
          <cell r="G46">
            <v>0</v>
          </cell>
          <cell r="H46">
            <v>0</v>
          </cell>
          <cell r="I46">
            <v>1</v>
          </cell>
          <cell r="J46">
            <v>1074.2</v>
          </cell>
          <cell r="K46">
            <v>12</v>
          </cell>
          <cell r="L46" t="str">
            <v>Cross-Border AL 97-06</v>
          </cell>
          <cell r="M46">
            <v>1000000</v>
          </cell>
          <cell r="N46" t="str">
            <v>EURO</v>
          </cell>
          <cell r="O46">
            <v>137288.5</v>
          </cell>
        </row>
      </sheetData>
      <sheetData sheetId="37" refreshError="1">
        <row r="40">
          <cell r="A40" t="str">
            <v>World prices 3/</v>
          </cell>
        </row>
        <row r="41">
          <cell r="A41" t="str">
            <v xml:space="preserve">   Petroleum crude spot (US$, %change)</v>
          </cell>
          <cell r="E41">
            <v>28.2</v>
          </cell>
          <cell r="F41">
            <v>-17</v>
          </cell>
          <cell r="G41">
            <v>0.6</v>
          </cell>
          <cell r="H41">
            <v>-1.7</v>
          </cell>
          <cell r="I41">
            <v>-5</v>
          </cell>
          <cell r="J41">
            <v>7.9</v>
          </cell>
          <cell r="K41">
            <v>18.399999999999999</v>
          </cell>
          <cell r="N41">
            <v>-5.4</v>
          </cell>
          <cell r="Q41">
            <v>-32.1</v>
          </cell>
          <cell r="R41">
            <v>37.5</v>
          </cell>
          <cell r="W41">
            <v>57</v>
          </cell>
          <cell r="AB41">
            <v>-14</v>
          </cell>
          <cell r="AG41">
            <v>3.8</v>
          </cell>
        </row>
        <row r="42">
          <cell r="A42" t="str">
            <v xml:space="preserve">   Manufactures (U.S.$)</v>
          </cell>
          <cell r="E42">
            <v>3</v>
          </cell>
          <cell r="F42">
            <v>-1.3</v>
          </cell>
          <cell r="G42">
            <v>3.9</v>
          </cell>
          <cell r="H42">
            <v>-6.3</v>
          </cell>
          <cell r="I42">
            <v>3</v>
          </cell>
          <cell r="J42">
            <v>10.3</v>
          </cell>
          <cell r="K42">
            <v>-3.1</v>
          </cell>
          <cell r="N42">
            <v>-7.8</v>
          </cell>
          <cell r="Q42">
            <v>-1.7</v>
          </cell>
          <cell r="R42">
            <v>-2</v>
          </cell>
          <cell r="W42">
            <v>-5.2</v>
          </cell>
          <cell r="AB42">
            <v>-2.5</v>
          </cell>
          <cell r="AG42">
            <v>2.1</v>
          </cell>
        </row>
        <row r="44">
          <cell r="A44" t="str">
            <v>Export deflator 2/  [not updated]</v>
          </cell>
          <cell r="I44">
            <v>3</v>
          </cell>
          <cell r="J44">
            <v>10.3</v>
          </cell>
          <cell r="K44">
            <v>-3.1</v>
          </cell>
          <cell r="N44">
            <v>-7.8</v>
          </cell>
          <cell r="Q44">
            <v>-1.3</v>
          </cell>
          <cell r="R44">
            <v>0.6</v>
          </cell>
          <cell r="W44">
            <v>1.5</v>
          </cell>
          <cell r="AB44">
            <v>1</v>
          </cell>
          <cell r="AG44">
            <v>1</v>
          </cell>
        </row>
        <row r="45">
          <cell r="A45" t="str">
            <v>Import deflator 2/  [not updated]</v>
          </cell>
          <cell r="I45">
            <v>3</v>
          </cell>
          <cell r="J45">
            <v>10.3</v>
          </cell>
          <cell r="K45">
            <v>-3.1</v>
          </cell>
          <cell r="N45">
            <v>-7.8</v>
          </cell>
          <cell r="Q45">
            <v>-1.3</v>
          </cell>
          <cell r="R45">
            <v>0.6</v>
          </cell>
          <cell r="W45">
            <v>1.5</v>
          </cell>
          <cell r="AB45">
            <v>1</v>
          </cell>
          <cell r="AG45">
            <v>1</v>
          </cell>
        </row>
        <row r="46">
          <cell r="A46" t="str">
            <v>Export deflator 4/</v>
          </cell>
          <cell r="I46">
            <v>4.0999999999999996</v>
          </cell>
          <cell r="J46">
            <v>10.4</v>
          </cell>
          <cell r="K46">
            <v>-3.8</v>
          </cell>
          <cell r="N46">
            <v>-6.7</v>
          </cell>
          <cell r="Q46">
            <v>-5</v>
          </cell>
          <cell r="R46">
            <v>-2.1</v>
          </cell>
          <cell r="W46">
            <v>-2.8</v>
          </cell>
          <cell r="AB46">
            <v>-3.3932665147906604</v>
          </cell>
          <cell r="AC46">
            <v>-4.3265635206720106</v>
          </cell>
          <cell r="AD46">
            <v>1.6853717428099824</v>
          </cell>
          <cell r="AE46">
            <v>5.0251832652691508</v>
          </cell>
          <cell r="AF46">
            <v>5.8095301344575745</v>
          </cell>
          <cell r="AG46">
            <v>2</v>
          </cell>
          <cell r="AH46">
            <v>12.553290056564581</v>
          </cell>
          <cell r="AI46">
            <v>12.821348008817491</v>
          </cell>
          <cell r="AJ46">
            <v>9.3234873120759509</v>
          </cell>
        </row>
      </sheetData>
      <sheetData sheetId="38" refreshError="1">
        <row r="39">
          <cell r="B39" t="str">
            <v>Total exports (for non-circularity)</v>
          </cell>
          <cell r="D39">
            <v>100.30000000000001</v>
          </cell>
          <cell r="E39">
            <v>106.6</v>
          </cell>
          <cell r="F39">
            <v>132.69999999999999</v>
          </cell>
          <cell r="G39">
            <v>123</v>
          </cell>
          <cell r="H39">
            <v>73.099999999999994</v>
          </cell>
          <cell r="I39">
            <v>69.854532300000002</v>
          </cell>
          <cell r="J39">
            <v>111.7</v>
          </cell>
          <cell r="K39">
            <v>141.32493379031999</v>
          </cell>
          <cell r="L39">
            <v>41.95</v>
          </cell>
          <cell r="M39">
            <v>51.05</v>
          </cell>
          <cell r="N39">
            <v>57.25</v>
          </cell>
          <cell r="O39">
            <v>54.55</v>
          </cell>
          <cell r="P39">
            <v>204.8</v>
          </cell>
          <cell r="Q39">
            <v>67.88</v>
          </cell>
          <cell r="R39">
            <v>57.31</v>
          </cell>
          <cell r="S39">
            <v>50.22</v>
          </cell>
          <cell r="T39">
            <v>53.46</v>
          </cell>
          <cell r="U39">
            <v>228.86999999999998</v>
          </cell>
          <cell r="V39">
            <v>34.229999999999997</v>
          </cell>
          <cell r="W39">
            <v>47.12</v>
          </cell>
          <cell r="X39">
            <v>81.350000000000023</v>
          </cell>
          <cell r="Y39">
            <v>40.69</v>
          </cell>
          <cell r="Z39">
            <v>44.772000000000006</v>
          </cell>
          <cell r="AA39">
            <v>85.462000000000018</v>
          </cell>
          <cell r="AB39">
            <v>166.81199999999998</v>
          </cell>
          <cell r="AC39">
            <v>39.199999999999996</v>
          </cell>
          <cell r="AD39">
            <v>49.4</v>
          </cell>
          <cell r="AE39">
            <v>88.6</v>
          </cell>
          <cell r="AF39">
            <v>53</v>
          </cell>
          <cell r="AG39">
            <v>63.41</v>
          </cell>
          <cell r="AH39">
            <v>116.41</v>
          </cell>
          <cell r="AI39">
            <v>205.01</v>
          </cell>
        </row>
        <row r="40">
          <cell r="B40" t="str">
            <v>Domestic exports</v>
          </cell>
          <cell r="AC40">
            <v>12.689999999999994</v>
          </cell>
          <cell r="AD40">
            <v>23.019999999999996</v>
          </cell>
          <cell r="AE40">
            <v>35.709999999999994</v>
          </cell>
          <cell r="AF40">
            <v>27.53</v>
          </cell>
          <cell r="AG40">
            <v>18.509999999999998</v>
          </cell>
          <cell r="AH40">
            <v>46.040000000000006</v>
          </cell>
          <cell r="AI40">
            <v>81.75</v>
          </cell>
          <cell r="AJ40">
            <v>39.876103604702209</v>
          </cell>
        </row>
        <row r="41">
          <cell r="B41" t="str">
            <v>Nominal exports (growth rate)</v>
          </cell>
          <cell r="E41">
            <v>6.2811565304087491</v>
          </cell>
          <cell r="F41">
            <v>24.484052532833012</v>
          </cell>
          <cell r="G41">
            <v>-7.3097211755840164</v>
          </cell>
          <cell r="H41">
            <v>-40.569105691056919</v>
          </cell>
          <cell r="I41">
            <v>-4.4397642954856265</v>
          </cell>
          <cell r="J41">
            <v>59.903726103681912</v>
          </cell>
          <cell r="K41">
            <v>26.521874476562225</v>
          </cell>
          <cell r="P41">
            <v>44.914272738210705</v>
          </cell>
          <cell r="Q41" t="str">
            <v>...</v>
          </cell>
          <cell r="R41">
            <v>-15.571596935768994</v>
          </cell>
          <cell r="S41">
            <v>-12.371313906822579</v>
          </cell>
          <cell r="T41">
            <v>6.4516129032258451</v>
          </cell>
          <cell r="U41">
            <v>11.752929687499991</v>
          </cell>
          <cell r="V41">
            <v>-85.043911390745848</v>
          </cell>
          <cell r="W41">
            <v>37.657026000584295</v>
          </cell>
          <cell r="X41" t="str">
            <v>...</v>
          </cell>
          <cell r="Y41">
            <v>-13.646010186757218</v>
          </cell>
          <cell r="Z41">
            <v>10.031948881789155</v>
          </cell>
          <cell r="AA41">
            <v>5.0547019053472475</v>
          </cell>
          <cell r="AB41">
            <v>-27.114956088609254</v>
          </cell>
          <cell r="AC41">
            <v>-12.445278298936858</v>
          </cell>
          <cell r="AD41">
            <v>26.020408163265319</v>
          </cell>
          <cell r="AE41">
            <v>3.6718073529755646</v>
          </cell>
          <cell r="AF41">
            <v>7.2874493927125528</v>
          </cell>
          <cell r="AG41">
            <v>19.641509433962256</v>
          </cell>
          <cell r="AH41">
            <v>31.388261851015798</v>
          </cell>
          <cell r="AI41">
            <v>22.898832218305643</v>
          </cell>
        </row>
        <row r="42">
          <cell r="B42" t="str">
            <v>Export volume (growth rate)</v>
          </cell>
          <cell r="P42">
            <v>34.614272738210701</v>
          </cell>
          <cell r="Q42" t="str">
            <v>...</v>
          </cell>
          <cell r="R42" t="str">
            <v>...</v>
          </cell>
          <cell r="S42" t="str">
            <v>...</v>
          </cell>
          <cell r="T42" t="str">
            <v>...</v>
          </cell>
          <cell r="U42">
            <v>14.852929687499991</v>
          </cell>
          <cell r="V42" t="str">
            <v>...</v>
          </cell>
          <cell r="W42" t="str">
            <v>...</v>
          </cell>
          <cell r="X42" t="str">
            <v>...</v>
          </cell>
          <cell r="Y42" t="str">
            <v>...</v>
          </cell>
          <cell r="Z42" t="str">
            <v>...</v>
          </cell>
          <cell r="AA42" t="str">
            <v>...</v>
          </cell>
          <cell r="AB42">
            <v>-19.314956088609254</v>
          </cell>
          <cell r="AC42" t="str">
            <v>...</v>
          </cell>
          <cell r="AD42" t="str">
            <v>...</v>
          </cell>
          <cell r="AE42" t="str">
            <v>...</v>
          </cell>
          <cell r="AF42" t="str">
            <v>...</v>
          </cell>
          <cell r="AG42" t="str">
            <v>...</v>
          </cell>
          <cell r="AH42" t="str">
            <v>...</v>
          </cell>
          <cell r="AI42">
            <v>24.198832218305643</v>
          </cell>
        </row>
        <row r="43">
          <cell r="B43" t="str">
            <v>Export elasticity</v>
          </cell>
          <cell r="P43">
            <v>3.8892441278888428</v>
          </cell>
          <cell r="Q43" t="str">
            <v>...</v>
          </cell>
          <cell r="R43" t="str">
            <v>...</v>
          </cell>
          <cell r="S43" t="str">
            <v>...</v>
          </cell>
          <cell r="T43" t="str">
            <v>...</v>
          </cell>
          <cell r="U43">
            <v>1.6321900755494496</v>
          </cell>
          <cell r="V43" t="str">
            <v>...</v>
          </cell>
          <cell r="W43" t="str">
            <v>...</v>
          </cell>
          <cell r="X43" t="str">
            <v>...</v>
          </cell>
          <cell r="Y43" t="str">
            <v>...</v>
          </cell>
          <cell r="Z43" t="str">
            <v>...</v>
          </cell>
          <cell r="AA43" t="str">
            <v>...</v>
          </cell>
          <cell r="AB43">
            <v>1.8752384552047818</v>
          </cell>
          <cell r="AC43" t="str">
            <v>...</v>
          </cell>
          <cell r="AD43" t="str">
            <v>...</v>
          </cell>
          <cell r="AE43" t="str">
            <v>...</v>
          </cell>
          <cell r="AF43" t="str">
            <v>...</v>
          </cell>
          <cell r="AG43" t="str">
            <v>...</v>
          </cell>
          <cell r="AH43" t="str">
            <v>...</v>
          </cell>
          <cell r="AI43">
            <v>1.9054198597091059</v>
          </cell>
        </row>
        <row r="45">
          <cell r="B45" t="str">
            <v>nominal change of GDP</v>
          </cell>
        </row>
      </sheetData>
      <sheetData sheetId="39" refreshError="1">
        <row r="39">
          <cell r="A39" t="str">
            <v>Amortization</v>
          </cell>
          <cell r="B39">
            <v>2.3281457300000001</v>
          </cell>
          <cell r="C39">
            <v>6.8227897899999999</v>
          </cell>
          <cell r="D39">
            <v>4.0537863999999999</v>
          </cell>
          <cell r="E39">
            <v>10.366991339999998</v>
          </cell>
          <cell r="F39">
            <v>23.571713259999999</v>
          </cell>
          <cell r="G39">
            <v>3.17627886</v>
          </cell>
          <cell r="H39">
            <v>8.82924781</v>
          </cell>
          <cell r="I39">
            <v>4.6384936300000001</v>
          </cell>
          <cell r="J39">
            <v>9.003749560000001</v>
          </cell>
          <cell r="K39">
            <v>17.273257839999999</v>
          </cell>
          <cell r="P39">
            <v>38.621329650000007</v>
          </cell>
          <cell r="Q39">
            <v>51.576979620000003</v>
          </cell>
          <cell r="R39">
            <v>54.639279379999998</v>
          </cell>
          <cell r="S39">
            <v>51.681747889999997</v>
          </cell>
          <cell r="T39">
            <v>55.794520210000002</v>
          </cell>
          <cell r="U39">
            <v>61.361384220000005</v>
          </cell>
          <cell r="V39">
            <v>64.535126759999997</v>
          </cell>
          <cell r="W39">
            <v>66.288690360000004</v>
          </cell>
          <cell r="X39">
            <v>60.21542127</v>
          </cell>
          <cell r="Y39">
            <v>59</v>
          </cell>
          <cell r="Z39">
            <v>60</v>
          </cell>
          <cell r="AA39">
            <v>60</v>
          </cell>
          <cell r="AB39">
            <v>56</v>
          </cell>
          <cell r="AC39">
            <v>55</v>
          </cell>
          <cell r="AD39">
            <v>64</v>
          </cell>
          <cell r="AE39">
            <v>56</v>
          </cell>
          <cell r="AF39">
            <v>60.1</v>
          </cell>
          <cell r="AG39">
            <v>56</v>
          </cell>
          <cell r="AH39">
            <v>56</v>
          </cell>
          <cell r="AI39">
            <v>52</v>
          </cell>
          <cell r="AJ39">
            <v>47</v>
          </cell>
        </row>
        <row r="40">
          <cell r="A40" t="str">
            <v>Multilateral</v>
          </cell>
          <cell r="K40">
            <v>25.647769859999997</v>
          </cell>
          <cell r="P40">
            <v>33.584965910000008</v>
          </cell>
          <cell r="Q40">
            <v>46.540615980000005</v>
          </cell>
          <cell r="R40">
            <v>49.60291574</v>
          </cell>
          <cell r="S40">
            <v>46.645384249999999</v>
          </cell>
          <cell r="T40">
            <v>50.758156570000004</v>
          </cell>
          <cell r="U40">
            <v>59.160809800000003</v>
          </cell>
          <cell r="V40">
            <v>62.334552339999995</v>
          </cell>
          <cell r="W40">
            <v>64.454878340000008</v>
          </cell>
          <cell r="X40">
            <v>58.381609249999997</v>
          </cell>
          <cell r="Y40">
            <v>37</v>
          </cell>
          <cell r="Z40">
            <v>37</v>
          </cell>
          <cell r="AA40">
            <v>37</v>
          </cell>
          <cell r="AB40">
            <v>37</v>
          </cell>
          <cell r="AC40">
            <v>37</v>
          </cell>
          <cell r="AD40">
            <v>36</v>
          </cell>
          <cell r="AE40">
            <v>37</v>
          </cell>
          <cell r="AF40">
            <v>39.1</v>
          </cell>
          <cell r="AG40">
            <v>38</v>
          </cell>
          <cell r="AH40">
            <v>38</v>
          </cell>
          <cell r="AI40">
            <v>34</v>
          </cell>
          <cell r="AJ40">
            <v>30</v>
          </cell>
        </row>
        <row r="41">
          <cell r="A41" t="str">
            <v>bilateral</v>
          </cell>
          <cell r="K41">
            <v>17.273257839999999</v>
          </cell>
          <cell r="P41">
            <v>22.366167360000002</v>
          </cell>
          <cell r="Q41">
            <v>23.652164800000001</v>
          </cell>
          <cell r="R41">
            <v>25.056571430000002</v>
          </cell>
          <cell r="S41">
            <v>24.04438867</v>
          </cell>
          <cell r="T41">
            <v>22.509120840000001</v>
          </cell>
          <cell r="U41">
            <v>21.04187726</v>
          </cell>
          <cell r="V41">
            <v>19.36413232</v>
          </cell>
          <cell r="W41">
            <v>17.652059470000005</v>
          </cell>
          <cell r="X41">
            <v>15.616455469999998</v>
          </cell>
          <cell r="Y41">
            <v>22</v>
          </cell>
          <cell r="Z41">
            <v>23</v>
          </cell>
          <cell r="AA41">
            <v>23</v>
          </cell>
          <cell r="AB41">
            <v>19</v>
          </cell>
          <cell r="AC41">
            <v>18</v>
          </cell>
          <cell r="AD41">
            <v>28</v>
          </cell>
          <cell r="AE41">
            <v>19</v>
          </cell>
          <cell r="AF41">
            <v>21</v>
          </cell>
          <cell r="AG41">
            <v>18</v>
          </cell>
          <cell r="AH41">
            <v>18</v>
          </cell>
          <cell r="AI41">
            <v>18</v>
          </cell>
          <cell r="AJ41">
            <v>17</v>
          </cell>
        </row>
        <row r="42">
          <cell r="A42" t="str">
            <v>Interest excl. czech. hungary. and slovak</v>
          </cell>
          <cell r="B42">
            <v>3.8200866499999999</v>
          </cell>
          <cell r="C42">
            <v>13.433622410000002</v>
          </cell>
          <cell r="D42">
            <v>5.5874846599999994</v>
          </cell>
          <cell r="E42">
            <v>12.304414509999999</v>
          </cell>
          <cell r="F42">
            <v>35.145608230000001</v>
          </cell>
          <cell r="G42">
            <v>4.8395998900000006</v>
          </cell>
          <cell r="H42">
            <v>11.36483321</v>
          </cell>
          <cell r="I42">
            <v>6.3676154199999999</v>
          </cell>
          <cell r="J42">
            <v>12.17022805</v>
          </cell>
          <cell r="K42">
            <v>17.273257839999999</v>
          </cell>
          <cell r="L42">
            <v>9.3084715399999993</v>
          </cell>
          <cell r="M42">
            <v>16.303149490000003</v>
          </cell>
          <cell r="N42">
            <v>9.4106115800000012</v>
          </cell>
          <cell r="O42">
            <v>16.282900810000001</v>
          </cell>
          <cell r="P42">
            <v>22.366167360000002</v>
          </cell>
          <cell r="Q42">
            <v>23.652164800000001</v>
          </cell>
          <cell r="R42">
            <v>25.056571430000002</v>
          </cell>
          <cell r="S42">
            <v>24.04438867</v>
          </cell>
          <cell r="T42">
            <v>22.509120840000001</v>
          </cell>
          <cell r="U42">
            <v>21.04187726</v>
          </cell>
          <cell r="V42">
            <v>19.36413232</v>
          </cell>
          <cell r="W42">
            <v>17.652059470000005</v>
          </cell>
          <cell r="X42">
            <v>15.616455469999998</v>
          </cell>
          <cell r="Y42">
            <v>71</v>
          </cell>
          <cell r="Z42">
            <v>72</v>
          </cell>
          <cell r="AA42">
            <v>71</v>
          </cell>
          <cell r="AB42">
            <v>65</v>
          </cell>
          <cell r="AC42">
            <v>62</v>
          </cell>
          <cell r="AD42">
            <v>59</v>
          </cell>
          <cell r="AE42">
            <v>61</v>
          </cell>
          <cell r="AF42">
            <v>63.1</v>
          </cell>
          <cell r="AG42">
            <v>61</v>
          </cell>
          <cell r="AH42">
            <v>60</v>
          </cell>
          <cell r="AI42">
            <v>54</v>
          </cell>
          <cell r="AJ42">
            <v>49</v>
          </cell>
        </row>
        <row r="43">
          <cell r="A43" t="str">
            <v>amortization excl.czech. hungary. and slovak</v>
          </cell>
          <cell r="B43">
            <v>2.14656461</v>
          </cell>
          <cell r="C43">
            <v>7.991649380000001</v>
          </cell>
          <cell r="D43">
            <v>2.5010368600000001</v>
          </cell>
          <cell r="E43">
            <v>3.5196098899999999</v>
          </cell>
          <cell r="F43">
            <v>16.158860740000001</v>
          </cell>
          <cell r="G43">
            <v>2.4379891800000002</v>
          </cell>
          <cell r="H43">
            <v>4.4831115300000004</v>
          </cell>
          <cell r="I43">
            <v>2.5088232799999997</v>
          </cell>
          <cell r="J43">
            <v>5.1442193899999999</v>
          </cell>
          <cell r="K43">
            <v>25.647769859999997</v>
          </cell>
          <cell r="L43">
            <v>3.7575749900000002</v>
          </cell>
          <cell r="M43">
            <v>5.37457897</v>
          </cell>
          <cell r="N43">
            <v>3.5796442900000001</v>
          </cell>
          <cell r="O43">
            <v>5.5487234999999995</v>
          </cell>
          <cell r="P43">
            <v>33.584965910000008</v>
          </cell>
          <cell r="Q43">
            <v>46.540615980000005</v>
          </cell>
          <cell r="R43">
            <v>49.60291574</v>
          </cell>
          <cell r="S43">
            <v>46.645384249999999</v>
          </cell>
          <cell r="T43">
            <v>50.758156570000004</v>
          </cell>
          <cell r="U43">
            <v>59.160809800000003</v>
          </cell>
          <cell r="V43">
            <v>62.334552339999995</v>
          </cell>
          <cell r="W43">
            <v>64.454878340000008</v>
          </cell>
          <cell r="X43">
            <v>58.381609249999997</v>
          </cell>
          <cell r="Y43">
            <v>12</v>
          </cell>
          <cell r="Z43">
            <v>11</v>
          </cell>
          <cell r="AA43">
            <v>10</v>
          </cell>
          <cell r="AB43">
            <v>9</v>
          </cell>
          <cell r="AC43">
            <v>8</v>
          </cell>
          <cell r="AD43">
            <v>7</v>
          </cell>
          <cell r="AE43">
            <v>7</v>
          </cell>
          <cell r="AF43">
            <v>6</v>
          </cell>
          <cell r="AG43">
            <v>6</v>
          </cell>
          <cell r="AH43">
            <v>5</v>
          </cell>
          <cell r="AI43">
            <v>4</v>
          </cell>
          <cell r="AJ43">
            <v>4</v>
          </cell>
        </row>
        <row r="44">
          <cell r="A44" t="str">
            <v>Multilateral</v>
          </cell>
          <cell r="B44">
            <v>3.8200866499999999</v>
          </cell>
          <cell r="C44">
            <v>13.433622410000002</v>
          </cell>
          <cell r="D44">
            <v>5.5874846599999994</v>
          </cell>
          <cell r="E44">
            <v>12.304414509999999</v>
          </cell>
          <cell r="F44">
            <v>35.145608230000001</v>
          </cell>
          <cell r="G44">
            <v>4.8395998900000006</v>
          </cell>
          <cell r="H44">
            <v>11.36483321</v>
          </cell>
          <cell r="I44">
            <v>6.3676154199999999</v>
          </cell>
          <cell r="J44">
            <v>12.17022805</v>
          </cell>
          <cell r="K44">
            <v>34.742276570000001</v>
          </cell>
          <cell r="L44">
            <v>9.3084715399999993</v>
          </cell>
          <cell r="M44">
            <v>16.303149490000003</v>
          </cell>
          <cell r="N44">
            <v>9.4106115800000012</v>
          </cell>
          <cell r="O44">
            <v>16.282900810000001</v>
          </cell>
          <cell r="P44">
            <v>51.305133420000011</v>
          </cell>
          <cell r="Q44">
            <v>64.236002400000004</v>
          </cell>
          <cell r="R44">
            <v>63.139750179999993</v>
          </cell>
          <cell r="S44">
            <v>58.207302589999998</v>
          </cell>
          <cell r="T44">
            <v>60.038216540000001</v>
          </cell>
          <cell r="U44">
            <v>63.910018360000002</v>
          </cell>
          <cell r="V44">
            <v>65.919850050000008</v>
          </cell>
          <cell r="W44">
            <v>66.603202460000006</v>
          </cell>
          <cell r="X44">
            <v>62.378009919999997</v>
          </cell>
          <cell r="Y44">
            <v>8</v>
          </cell>
          <cell r="Z44">
            <v>7</v>
          </cell>
          <cell r="AA44">
            <v>6</v>
          </cell>
          <cell r="AB44">
            <v>6</v>
          </cell>
          <cell r="AC44">
            <v>5</v>
          </cell>
          <cell r="AD44">
            <v>5</v>
          </cell>
          <cell r="AE44">
            <v>5</v>
          </cell>
          <cell r="AF44">
            <v>4</v>
          </cell>
          <cell r="AG44">
            <v>4</v>
          </cell>
          <cell r="AH44">
            <v>4</v>
          </cell>
          <cell r="AI44">
            <v>3</v>
          </cell>
          <cell r="AJ44">
            <v>3.1</v>
          </cell>
        </row>
        <row r="45">
          <cell r="A45" t="str">
            <v>Public External Direct  Debt Service 2/</v>
          </cell>
          <cell r="B45">
            <v>3.8200866499999999</v>
          </cell>
          <cell r="C45">
            <v>13.433622410000002</v>
          </cell>
          <cell r="D45">
            <v>5.5874846599999994</v>
          </cell>
          <cell r="E45">
            <v>12.304414509999999</v>
          </cell>
          <cell r="F45">
            <v>35.145608230000001</v>
          </cell>
          <cell r="G45">
            <v>4.8395998900000006</v>
          </cell>
          <cell r="H45">
            <v>11.36483321</v>
          </cell>
          <cell r="I45">
            <v>6.3676154199999999</v>
          </cell>
          <cell r="J45">
            <v>12.17022805</v>
          </cell>
          <cell r="K45">
            <v>34.742276570000001</v>
          </cell>
          <cell r="L45">
            <v>9.3084715399999993</v>
          </cell>
          <cell r="M45">
            <v>16.303149490000003</v>
          </cell>
          <cell r="N45">
            <v>9.4106115800000012</v>
          </cell>
          <cell r="O45">
            <v>16.282900810000001</v>
          </cell>
          <cell r="P45">
            <v>51.305133420000011</v>
          </cell>
          <cell r="Q45">
            <v>64.236002400000004</v>
          </cell>
          <cell r="R45">
            <v>63.139750179999993</v>
          </cell>
          <cell r="S45">
            <v>58.207302589999998</v>
          </cell>
          <cell r="T45">
            <v>60.038216540000001</v>
          </cell>
          <cell r="U45">
            <v>63.910018360000002</v>
          </cell>
          <cell r="V45">
            <v>65.919850050000008</v>
          </cell>
          <cell r="W45">
            <v>66.603202460000006</v>
          </cell>
          <cell r="X45">
            <v>62.378009919999997</v>
          </cell>
          <cell r="Y45">
            <v>71</v>
          </cell>
          <cell r="Z45">
            <v>72</v>
          </cell>
          <cell r="AA45">
            <v>71</v>
          </cell>
          <cell r="AB45">
            <v>65</v>
          </cell>
          <cell r="AC45">
            <v>62</v>
          </cell>
          <cell r="AD45">
            <v>59</v>
          </cell>
          <cell r="AE45">
            <v>61</v>
          </cell>
          <cell r="AF45">
            <v>63.1</v>
          </cell>
          <cell r="AG45">
            <v>61</v>
          </cell>
          <cell r="AH45">
            <v>60</v>
          </cell>
          <cell r="AI45">
            <v>54</v>
          </cell>
          <cell r="AJ45">
            <v>49</v>
          </cell>
        </row>
        <row r="46">
          <cell r="A46" t="str">
            <v>Interest</v>
          </cell>
          <cell r="B46">
            <v>2.14656461</v>
          </cell>
          <cell r="C46">
            <v>7.991649380000001</v>
          </cell>
          <cell r="D46">
            <v>2.5010368600000001</v>
          </cell>
          <cell r="E46">
            <v>3.5196098899999999</v>
          </cell>
          <cell r="F46">
            <v>16.158860740000001</v>
          </cell>
          <cell r="G46">
            <v>2.4379891800000002</v>
          </cell>
          <cell r="H46">
            <v>4.4831115300000004</v>
          </cell>
          <cell r="I46">
            <v>2.5088232799999997</v>
          </cell>
          <cell r="J46">
            <v>5.1442193899999999</v>
          </cell>
          <cell r="K46">
            <v>14.574143380000001</v>
          </cell>
          <cell r="L46">
            <v>3.7575749900000002</v>
          </cell>
          <cell r="M46">
            <v>5.37457897</v>
          </cell>
          <cell r="N46">
            <v>3.5796442900000001</v>
          </cell>
          <cell r="O46">
            <v>5.5487234999999995</v>
          </cell>
          <cell r="P46">
            <v>18.260521750000002</v>
          </cell>
          <cell r="Q46">
            <v>18.650404439999999</v>
          </cell>
          <cell r="R46">
            <v>18.742898270000001</v>
          </cell>
          <cell r="S46">
            <v>18.40234676</v>
          </cell>
          <cell r="T46">
            <v>17.232382919999999</v>
          </cell>
          <cell r="U46">
            <v>16.282137540000001</v>
          </cell>
          <cell r="V46">
            <v>15.167110430000001</v>
          </cell>
          <cell r="W46">
            <v>14.018305280000003</v>
          </cell>
          <cell r="X46">
            <v>12.884197149999999</v>
          </cell>
          <cell r="Y46">
            <v>12</v>
          </cell>
          <cell r="Z46">
            <v>11</v>
          </cell>
          <cell r="AA46">
            <v>10</v>
          </cell>
          <cell r="AB46">
            <v>9</v>
          </cell>
          <cell r="AC46">
            <v>8</v>
          </cell>
          <cell r="AD46">
            <v>7</v>
          </cell>
          <cell r="AE46">
            <v>7</v>
          </cell>
          <cell r="AF46">
            <v>6</v>
          </cell>
          <cell r="AG46">
            <v>6</v>
          </cell>
          <cell r="AH46">
            <v>5</v>
          </cell>
          <cell r="AI46">
            <v>4</v>
          </cell>
          <cell r="AJ46">
            <v>4</v>
          </cell>
        </row>
      </sheetData>
      <sheetData sheetId="40" refreshError="1">
        <row r="39">
          <cell r="P39">
            <v>0</v>
          </cell>
        </row>
        <row r="40">
          <cell r="A40" t="str">
            <v>V.</v>
          </cell>
          <cell r="B40" t="str">
            <v>Available financing</v>
          </cell>
          <cell r="C40">
            <v>-105.14459410971585</v>
          </cell>
          <cell r="D40">
            <v>-143.62037253304172</v>
          </cell>
          <cell r="E40">
            <v>-15.929525241509843</v>
          </cell>
          <cell r="F40">
            <v>-31.012147121355667</v>
          </cell>
          <cell r="G40">
            <v>-7.568448225769588</v>
          </cell>
          <cell r="H40">
            <v>-12.69744049608876</v>
          </cell>
          <cell r="I40">
            <v>-16.547066612726645</v>
          </cell>
          <cell r="J40">
            <v>-67.826822966325736</v>
          </cell>
          <cell r="K40">
            <v>-43.542147121355669</v>
          </cell>
          <cell r="L40">
            <v>-29.688448225769587</v>
          </cell>
          <cell r="M40">
            <v>-0.80631491372447783</v>
          </cell>
          <cell r="N40">
            <v>-29.868181460487605</v>
          </cell>
          <cell r="O40">
            <v>-11.296314913724123</v>
          </cell>
          <cell r="P40">
            <v>-81.331721647553323</v>
          </cell>
          <cell r="Q40">
            <v>-123.30253293548955</v>
          </cell>
          <cell r="R40">
            <v>-42.403650231325742</v>
          </cell>
          <cell r="S40">
            <v>-35.589799869588312</v>
          </cell>
          <cell r="T40">
            <v>-1.8199483807738654</v>
          </cell>
          <cell r="U40">
            <v>-29.745627588086535</v>
          </cell>
          <cell r="V40">
            <v>-68.948757562562221</v>
          </cell>
          <cell r="W40">
            <v>-87.924822135097969</v>
          </cell>
          <cell r="X40">
            <v>-140.4402518281554</v>
          </cell>
          <cell r="Y40">
            <v>-176.51073376115585</v>
          </cell>
          <cell r="Z40">
            <v>-273.02501375524264</v>
          </cell>
          <cell r="AA40">
            <v>-339.1907614870388</v>
          </cell>
          <cell r="AB40">
            <v>-417.17320839267632</v>
          </cell>
        </row>
        <row r="41">
          <cell r="B41" t="str">
            <v xml:space="preserve">Change in net reserves (increase = -) </v>
          </cell>
          <cell r="C41">
            <v>-123.12441450000001</v>
          </cell>
          <cell r="D41">
            <v>-135.12163231964018</v>
          </cell>
          <cell r="E41">
            <v>-80</v>
          </cell>
          <cell r="F41">
            <v>-115.14963255927692</v>
          </cell>
          <cell r="G41">
            <v>-115.14481270629392</v>
          </cell>
          <cell r="H41">
            <v>-19.053456696099857</v>
          </cell>
          <cell r="I41">
            <v>-34.370995377765873</v>
          </cell>
          <cell r="K41">
            <v>-44.15478245993387</v>
          </cell>
          <cell r="L41">
            <v>-30.301083564347785</v>
          </cell>
          <cell r="M41">
            <v>-24.947440496088753</v>
          </cell>
          <cell r="N41">
            <v>-12.787066612726942</v>
          </cell>
          <cell r="O41">
            <v>-112.17359946975904</v>
          </cell>
          <cell r="P41">
            <v>-63.173599469758969</v>
          </cell>
          <cell r="Q41">
            <v>-42.270280007407152</v>
          </cell>
          <cell r="R41">
            <v>-42.403650231325742</v>
          </cell>
          <cell r="S41">
            <v>-35.589799869588312</v>
          </cell>
          <cell r="T41">
            <v>-1.8199483807738654</v>
          </cell>
          <cell r="U41">
            <v>-17.018181460487359</v>
          </cell>
          <cell r="V41">
            <v>-21.819948380773866</v>
          </cell>
          <cell r="W41">
            <v>-13.331721647553422</v>
          </cell>
          <cell r="X41">
            <v>-53.989799869588509</v>
          </cell>
          <cell r="Y41">
            <v>-42.407930610701527</v>
          </cell>
          <cell r="Z41">
            <v>-55.842400520390257</v>
          </cell>
        </row>
        <row r="42">
          <cell r="B42" t="str">
            <v xml:space="preserve">Change in gross reserves, (increase = -) </v>
          </cell>
          <cell r="C42">
            <v>-105.14459410971585</v>
          </cell>
          <cell r="D42">
            <v>-143.62037253304172</v>
          </cell>
          <cell r="E42">
            <v>-15.929525241509843</v>
          </cell>
          <cell r="F42">
            <v>-31.012147121355671</v>
          </cell>
          <cell r="G42">
            <v>-7.568448225769588</v>
          </cell>
          <cell r="H42">
            <v>-12.697440496088751</v>
          </cell>
          <cell r="I42">
            <v>-16.547066612726645</v>
          </cell>
          <cell r="J42">
            <v>-67.808328792602339</v>
          </cell>
          <cell r="K42">
            <v>-48.469999999999835</v>
          </cell>
          <cell r="L42">
            <v>-26.326000000000136</v>
          </cell>
          <cell r="M42">
            <v>-0.80631491372447917</v>
          </cell>
          <cell r="N42">
            <v>-29.868181460487602</v>
          </cell>
          <cell r="O42">
            <v>-11.296314913724125</v>
          </cell>
          <cell r="P42">
            <v>-81.331721647553323</v>
          </cell>
          <cell r="Q42">
            <v>-123.30253293548951</v>
          </cell>
          <cell r="R42">
            <v>-33.599999999999859</v>
          </cell>
          <cell r="S42">
            <v>-26.599999999999802</v>
          </cell>
          <cell r="T42">
            <v>0</v>
          </cell>
          <cell r="U42">
            <v>-29.745627588086542</v>
          </cell>
          <cell r="V42">
            <v>-68.948757562562221</v>
          </cell>
          <cell r="W42">
            <v>-87.924822135097969</v>
          </cell>
          <cell r="X42">
            <v>-54.909073195241618</v>
          </cell>
          <cell r="Y42">
            <v>-72.852822060967995</v>
          </cell>
          <cell r="Z42">
            <v>-85.118908507646097</v>
          </cell>
          <cell r="AA42">
            <v>-88.422255576228835</v>
          </cell>
          <cell r="AB42">
            <v>-57.29483925372601</v>
          </cell>
        </row>
        <row r="43">
          <cell r="B43" t="str">
            <v>Use of Fund Resources (net)</v>
          </cell>
          <cell r="C43">
            <v>-138.52441450000003</v>
          </cell>
          <cell r="D43">
            <v>-151.36163231964019</v>
          </cell>
          <cell r="E43">
            <v>-50.209632559276926</v>
          </cell>
          <cell r="F43">
            <v>-31.624782459933868</v>
          </cell>
          <cell r="G43">
            <v>-8.1810835643477855</v>
          </cell>
          <cell r="H43">
            <v>-12.697440496088751</v>
          </cell>
          <cell r="I43">
            <v>-35.447066612726644</v>
          </cell>
          <cell r="J43">
            <v>-87.933599469758747</v>
          </cell>
          <cell r="K43">
            <v>4.3152175400659667</v>
          </cell>
          <cell r="L43">
            <v>-3.975083564347651</v>
          </cell>
          <cell r="M43">
            <v>-0.80631491372447917</v>
          </cell>
          <cell r="N43">
            <v>-29.868181460487602</v>
          </cell>
          <cell r="O43">
            <v>-35.819948380773532</v>
          </cell>
          <cell r="P43">
            <v>-81.331721647553323</v>
          </cell>
          <cell r="Q43">
            <v>-147.82616640253892</v>
          </cell>
          <cell r="R43">
            <v>-8.8036502313258804</v>
          </cell>
          <cell r="S43">
            <v>-8.9897998695885111</v>
          </cell>
          <cell r="T43">
            <v>-1.8199483807738654</v>
          </cell>
          <cell r="U43">
            <v>-103.65392392084365</v>
          </cell>
          <cell r="V43">
            <v>-68.948757562562221</v>
          </cell>
          <cell r="W43">
            <v>-87.924822135097969</v>
          </cell>
          <cell r="X43">
            <v>-54.909073195241618</v>
          </cell>
          <cell r="Y43">
            <v>-72.852822060967995</v>
          </cell>
          <cell r="Z43">
            <v>-85.118908507646097</v>
          </cell>
          <cell r="AA43">
            <v>-88.422255576228835</v>
          </cell>
          <cell r="AB43">
            <v>-57.29483925372601</v>
          </cell>
        </row>
        <row r="44">
          <cell r="B44" t="str">
            <v>BOP support</v>
          </cell>
          <cell r="C44">
            <v>-135.23000000000002</v>
          </cell>
          <cell r="D44">
            <v>-133.65999999999997</v>
          </cell>
          <cell r="E44">
            <v>31</v>
          </cell>
          <cell r="F44">
            <v>31.4001167192617</v>
          </cell>
          <cell r="G44">
            <v>30.840697311058399</v>
          </cell>
          <cell r="H44">
            <v>0</v>
          </cell>
          <cell r="I44">
            <v>0</v>
          </cell>
          <cell r="J44">
            <v>-165.53999999999974</v>
          </cell>
          <cell r="K44">
            <v>0</v>
          </cell>
          <cell r="L44">
            <v>0</v>
          </cell>
          <cell r="M44">
            <v>-4.6100000000000243</v>
          </cell>
          <cell r="N44">
            <v>-27.850000000000243</v>
          </cell>
          <cell r="O44">
            <v>-33.999999999999666</v>
          </cell>
          <cell r="P44">
            <v>-77.999999999999901</v>
          </cell>
          <cell r="Q44">
            <v>-144.45999999999981</v>
          </cell>
          <cell r="R44">
            <v>0</v>
          </cell>
          <cell r="S44">
            <v>0</v>
          </cell>
          <cell r="T44">
            <v>0</v>
          </cell>
          <cell r="U44">
            <v>-95.000000000000384</v>
          </cell>
          <cell r="V44">
            <v>-58.291979410460364</v>
          </cell>
          <cell r="W44">
            <v>-74.726774500664447</v>
          </cell>
          <cell r="X44">
            <v>-41.414322002699812</v>
          </cell>
          <cell r="Y44">
            <v>-60.083065661950343</v>
          </cell>
          <cell r="Z44">
            <v>-73.972955269433797</v>
          </cell>
          <cell r="AA44">
            <v>-78.586146840171153</v>
          </cell>
          <cell r="AB44">
            <v>-50</v>
          </cell>
        </row>
        <row r="45">
          <cell r="B45" t="str">
            <v>Changes in arrears (increase = +) 2/</v>
          </cell>
          <cell r="C45">
            <v>4</v>
          </cell>
          <cell r="D45">
            <v>-29</v>
          </cell>
          <cell r="E45">
            <v>-283.01398746493749</v>
          </cell>
          <cell r="F45">
            <v>-279</v>
          </cell>
          <cell r="G45">
            <v>-283.01398746493749</v>
          </cell>
          <cell r="H45">
            <v>0</v>
          </cell>
          <cell r="I45">
            <v>0</v>
          </cell>
          <cell r="J45">
            <v>-89.559999999999746</v>
          </cell>
          <cell r="K45">
            <v>0.61263533857819763</v>
          </cell>
          <cell r="L45">
            <v>0.61263533857819763</v>
          </cell>
          <cell r="M45">
            <v>0</v>
          </cell>
          <cell r="N45">
            <v>0</v>
          </cell>
          <cell r="O45">
            <v>1.2252706771563953</v>
          </cell>
          <cell r="P45">
            <v>-30.532926927363985</v>
          </cell>
          <cell r="Q45">
            <v>-31.07756935521634</v>
          </cell>
          <cell r="R45">
            <v>-21.3</v>
          </cell>
          <cell r="S45">
            <v>-21.3</v>
          </cell>
          <cell r="T45">
            <v>-10.158087506000003</v>
          </cell>
          <cell r="U45">
            <v>-15.237131259000003</v>
          </cell>
          <cell r="V45">
            <v>-10.158087506000003</v>
          </cell>
          <cell r="W45">
            <v>-15.237131259000007</v>
          </cell>
          <cell r="X45">
            <v>-50.790437530000013</v>
          </cell>
          <cell r="Y45">
            <v>-41.358195523875224</v>
          </cell>
          <cell r="Z45">
            <v>-31.127452426675227</v>
          </cell>
        </row>
        <row r="46">
          <cell r="B46" t="str">
            <v xml:space="preserve">Overdue debt forgiveness </v>
          </cell>
          <cell r="C46">
            <v>12.105585500000002</v>
          </cell>
          <cell r="D46">
            <v>-1.461632319640211</v>
          </cell>
          <cell r="E46">
            <v>-8.6496325592767285</v>
          </cell>
          <cell r="F46">
            <v>4.3152175400659667</v>
          </cell>
          <cell r="G46">
            <v>-3.975083564347651</v>
          </cell>
          <cell r="H46">
            <v>4.4565595039112988</v>
          </cell>
          <cell r="I46">
            <v>-3.1870666127269254</v>
          </cell>
          <cell r="J46">
            <v>1.6264005302409963</v>
          </cell>
          <cell r="K46">
            <v>0</v>
          </cell>
          <cell r="L46">
            <v>0</v>
          </cell>
          <cell r="M46">
            <v>3.8036850862755451</v>
          </cell>
          <cell r="N46">
            <v>-2.0181814604873574</v>
          </cell>
          <cell r="O46">
            <v>-1.8199483807738654</v>
          </cell>
          <cell r="P46">
            <v>-3.3317216475534233</v>
          </cell>
          <cell r="Q46">
            <v>-3.3661664025391005</v>
          </cell>
          <cell r="R46">
            <v>0</v>
          </cell>
          <cell r="S46">
            <v>0</v>
          </cell>
          <cell r="T46">
            <v>0</v>
          </cell>
          <cell r="U46">
            <v>-8.6539239208432743</v>
          </cell>
          <cell r="V46">
            <v>-10.656778152101857</v>
          </cell>
          <cell r="W46">
            <v>-13.198047634433527</v>
          </cell>
          <cell r="X46">
            <v>-13.494751192541807</v>
          </cell>
          <cell r="Y46">
            <v>-12.76975639901765</v>
          </cell>
          <cell r="Z46">
            <v>-11.145953238212293</v>
          </cell>
          <cell r="AA46">
            <v>-9.83610873605768</v>
          </cell>
          <cell r="AB46">
            <v>-7.2948392537260132</v>
          </cell>
        </row>
      </sheetData>
      <sheetData sheetId="41" refreshError="1">
        <row r="39">
          <cell r="A39" t="str">
            <v>Imports before</v>
          </cell>
          <cell r="B39">
            <v>826.42467183788563</v>
          </cell>
          <cell r="C39">
            <v>937.88000000000011</v>
          </cell>
          <cell r="D39">
            <v>1076.3800000000001</v>
          </cell>
          <cell r="E39">
            <v>1331.5</v>
          </cell>
          <cell r="F39">
            <v>1484.942</v>
          </cell>
          <cell r="G39">
            <v>1647.5431489999999</v>
          </cell>
          <cell r="H39">
            <v>1769.461342026</v>
          </cell>
          <cell r="I39">
            <v>1893.3236359678201</v>
          </cell>
          <cell r="J39">
            <v>2025.8562904855676</v>
          </cell>
          <cell r="K39">
            <v>2167.6662308195573</v>
          </cell>
          <cell r="L39">
            <v>2315.0675345152872</v>
          </cell>
          <cell r="M39">
            <v>2472.492126862327</v>
          </cell>
          <cell r="N39">
            <v>2640.6215914889654</v>
          </cell>
          <cell r="O39">
            <v>2820.1838597102151</v>
          </cell>
          <cell r="P39">
            <v>3011.9563621705097</v>
          </cell>
          <cell r="Q39">
            <v>96.561270325162354</v>
          </cell>
          <cell r="R39">
            <v>93.242360284217924</v>
          </cell>
          <cell r="S39">
            <v>100.21482489167788</v>
          </cell>
          <cell r="T39">
            <v>100.21341381415456</v>
          </cell>
          <cell r="U39">
            <v>100.44081654408683</v>
          </cell>
          <cell r="V39">
            <v>100.90035586581452</v>
          </cell>
          <cell r="W39">
            <v>100.44235277893345</v>
          </cell>
          <cell r="AB39">
            <v>101.89441139912454</v>
          </cell>
          <cell r="AC39">
            <v>102.9133555131158</v>
          </cell>
          <cell r="AD39">
            <v>103.94248906824697</v>
          </cell>
          <cell r="AE39">
            <v>104.98191395892944</v>
          </cell>
          <cell r="AF39">
            <v>106.03173309851871</v>
          </cell>
          <cell r="AG39">
            <v>106.03173309851871</v>
          </cell>
          <cell r="AH39">
            <v>106.03173309851871</v>
          </cell>
          <cell r="AI39">
            <v>106.03173309851871</v>
          </cell>
          <cell r="AJ39">
            <v>106.03173309851871</v>
          </cell>
        </row>
        <row r="40">
          <cell r="A40" t="str">
            <v xml:space="preserve">     Food </v>
          </cell>
          <cell r="B40">
            <v>99.999999628396594</v>
          </cell>
          <cell r="C40">
            <v>11539</v>
          </cell>
          <cell r="D40">
            <v>12575.171230198097</v>
          </cell>
          <cell r="E40">
            <v>12808.607902692178</v>
          </cell>
          <cell r="F40">
            <v>13366.847266757108</v>
          </cell>
          <cell r="G40">
            <v>13746.753998447817</v>
          </cell>
          <cell r="H40">
            <v>14194.230339458069</v>
          </cell>
          <cell r="I40">
            <v>14696.754200022322</v>
          </cell>
          <cell r="J40">
            <v>79.711778285816351</v>
          </cell>
          <cell r="K40">
            <v>84.117271765820846</v>
          </cell>
          <cell r="L40">
            <v>84.937324926743045</v>
          </cell>
          <cell r="M40">
            <v>81.458258884295816</v>
          </cell>
          <cell r="N40">
            <v>89.830826085347155</v>
          </cell>
          <cell r="O40">
            <v>93.462946243924009</v>
          </cell>
          <cell r="P40">
            <v>93.114398482438148</v>
          </cell>
          <cell r="Q40">
            <v>96.561270325162354</v>
          </cell>
          <cell r="R40">
            <v>93.242360284217924</v>
          </cell>
          <cell r="S40">
            <v>100.21482489167788</v>
          </cell>
          <cell r="T40">
            <v>100.21341381415456</v>
          </cell>
          <cell r="U40">
            <v>100.44081654408683</v>
          </cell>
          <cell r="V40">
            <v>100.90035586581452</v>
          </cell>
          <cell r="W40">
            <v>100.44235277893345</v>
          </cell>
          <cell r="AB40">
            <v>101.89441139912454</v>
          </cell>
          <cell r="AC40">
            <v>102.9133555131158</v>
          </cell>
          <cell r="AD40">
            <v>103.94248906824697</v>
          </cell>
          <cell r="AE40">
            <v>104.98191395892944</v>
          </cell>
          <cell r="AF40">
            <v>106.03173309851871</v>
          </cell>
          <cell r="AG40">
            <v>106.03173309851871</v>
          </cell>
          <cell r="AH40">
            <v>106.03173309851871</v>
          </cell>
          <cell r="AI40">
            <v>106.03173309851871</v>
          </cell>
          <cell r="AJ40">
            <v>106.03173309851871</v>
          </cell>
        </row>
        <row r="41">
          <cell r="A41" t="str">
            <v xml:space="preserve">     Oil</v>
          </cell>
          <cell r="B41">
            <v>8859</v>
          </cell>
          <cell r="C41">
            <v>13041</v>
          </cell>
          <cell r="D41">
            <v>20193.06981146372</v>
          </cell>
          <cell r="E41">
            <v>17824.893727151524</v>
          </cell>
          <cell r="F41">
            <v>16063.39086446996</v>
          </cell>
          <cell r="G41">
            <v>16141.444961804598</v>
          </cell>
          <cell r="H41">
            <v>16832.791236421697</v>
          </cell>
          <cell r="I41">
            <v>17228.754673804364</v>
          </cell>
          <cell r="J41">
            <v>79.711778285816351</v>
          </cell>
          <cell r="K41">
            <v>84.117271765820846</v>
          </cell>
          <cell r="L41">
            <v>84.937324926743045</v>
          </cell>
          <cell r="M41">
            <v>81.458258884295816</v>
          </cell>
          <cell r="N41">
            <v>89.830826085347155</v>
          </cell>
          <cell r="O41">
            <v>93.462946243924009</v>
          </cell>
          <cell r="P41">
            <v>93.114398482438148</v>
          </cell>
          <cell r="Q41">
            <v>96.561270325162354</v>
          </cell>
          <cell r="R41">
            <v>93.242360284217924</v>
          </cell>
          <cell r="S41">
            <v>100.21482489167788</v>
          </cell>
          <cell r="T41">
            <v>100.21341381415456</v>
          </cell>
          <cell r="U41">
            <v>100.44081654408683</v>
          </cell>
          <cell r="V41">
            <v>100.90035586581452</v>
          </cell>
          <cell r="W41">
            <v>100.44235277893345</v>
          </cell>
          <cell r="AB41">
            <v>101.89441139912454</v>
          </cell>
          <cell r="AC41">
            <v>102.9133555131158</v>
          </cell>
          <cell r="AD41">
            <v>103.94248906824697</v>
          </cell>
          <cell r="AE41">
            <v>104.98191395892944</v>
          </cell>
          <cell r="AF41">
            <v>106.03173309851871</v>
          </cell>
          <cell r="AG41">
            <v>106.03173309851871</v>
          </cell>
          <cell r="AH41">
            <v>106.03173309851871</v>
          </cell>
          <cell r="AI41">
            <v>106.03173309851871</v>
          </cell>
          <cell r="AJ41">
            <v>106.03173309851871</v>
          </cell>
        </row>
        <row r="42">
          <cell r="A42" t="str">
            <v xml:space="preserve">     Capital goods </v>
          </cell>
          <cell r="B42">
            <v>24651</v>
          </cell>
          <cell r="C42">
            <v>27789</v>
          </cell>
          <cell r="D42">
            <v>30293.840875395461</v>
          </cell>
          <cell r="E42">
            <v>31424.743918087894</v>
          </cell>
          <cell r="F42">
            <v>32155.865731104237</v>
          </cell>
          <cell r="G42">
            <v>33161.845778725983</v>
          </cell>
          <cell r="H42">
            <v>34088.046756706906</v>
          </cell>
          <cell r="I42">
            <v>35059.450452326069</v>
          </cell>
          <cell r="M42">
            <v>11.291112621574641</v>
          </cell>
          <cell r="R42">
            <v>19.190459537716237</v>
          </cell>
        </row>
        <row r="43">
          <cell r="A43" t="str">
            <v xml:space="preserve">     Capital goods  without AT </v>
          </cell>
          <cell r="C43">
            <v>24355.742999999999</v>
          </cell>
          <cell r="D43">
            <v>26355.64156159405</v>
          </cell>
          <cell r="E43">
            <v>27339.527208736468</v>
          </cell>
          <cell r="F43">
            <v>27975.603186060685</v>
          </cell>
          <cell r="G43">
            <v>28850.805827491604</v>
          </cell>
          <cell r="H43">
            <v>29656.600678335009</v>
          </cell>
          <cell r="I43">
            <v>30501.721893523682</v>
          </cell>
        </row>
        <row r="44">
          <cell r="A44" t="str">
            <v xml:space="preserve">     Consumption goods </v>
          </cell>
          <cell r="B44">
            <v>23227.3</v>
          </cell>
          <cell r="C44">
            <v>24303</v>
          </cell>
          <cell r="D44">
            <v>25759.434212260145</v>
          </cell>
          <cell r="E44">
            <v>27295.926259486456</v>
          </cell>
          <cell r="F44">
            <v>28297.820922347932</v>
          </cell>
          <cell r="G44">
            <v>29288.725073692225</v>
          </cell>
          <cell r="H44">
            <v>30413.16892332822</v>
          </cell>
          <cell r="I44">
            <v>31711.226700161962</v>
          </cell>
          <cell r="M44">
            <v>86.28409126097749</v>
          </cell>
          <cell r="N44">
            <v>94.60178324413836</v>
          </cell>
          <cell r="O44">
            <v>94.242629476842239</v>
          </cell>
          <cell r="P44">
            <v>94.660594335663106</v>
          </cell>
          <cell r="Q44">
            <v>98.556554079022973</v>
          </cell>
          <cell r="R44">
            <v>95.515390283916673</v>
          </cell>
          <cell r="S44">
            <v>103.99665641707595</v>
          </cell>
          <cell r="T44">
            <v>99.541089809092028</v>
          </cell>
          <cell r="U44">
            <v>100.89135368855425</v>
          </cell>
          <cell r="V44">
            <v>100.41223005970409</v>
          </cell>
          <cell r="W44">
            <v>101.10599499155416</v>
          </cell>
          <cell r="AB44">
            <v>100.54235749184232</v>
          </cell>
          <cell r="AC44">
            <v>100.52179665766394</v>
          </cell>
          <cell r="AD44">
            <v>101.09215698914188</v>
          </cell>
          <cell r="AE44">
            <v>101.83640434333749</v>
          </cell>
          <cell r="AF44">
            <v>102.67859246837367</v>
          </cell>
          <cell r="AG44">
            <v>102.67859246837367</v>
          </cell>
          <cell r="AH44">
            <v>102.67859246837367</v>
          </cell>
          <cell r="AI44">
            <v>102.67859246837367</v>
          </cell>
          <cell r="AJ44">
            <v>102.67859246837367</v>
          </cell>
        </row>
        <row r="45">
          <cell r="A45" t="str">
            <v xml:space="preserve">     Other </v>
          </cell>
          <cell r="B45">
            <v>30500.199999999997</v>
          </cell>
          <cell r="C45">
            <v>29256</v>
          </cell>
          <cell r="D45">
            <v>32929.693464087177</v>
          </cell>
          <cell r="E45">
            <v>35556.704467188763</v>
          </cell>
          <cell r="F45">
            <v>38238.971731737438</v>
          </cell>
          <cell r="G45">
            <v>40775.220684888693</v>
          </cell>
          <cell r="H45">
            <v>43580.604003338201</v>
          </cell>
          <cell r="I45">
            <v>46545.065371033415</v>
          </cell>
          <cell r="M45">
            <v>2.715706684042587</v>
          </cell>
          <cell r="R45">
            <v>10.698726599574323</v>
          </cell>
          <cell r="W45">
            <v>5.8530930889980919</v>
          </cell>
          <cell r="AB45">
            <v>-0.55747188854519869</v>
          </cell>
          <cell r="AC45">
            <v>-2.0449922491673409E-2</v>
          </cell>
          <cell r="AD45">
            <v>0.56739965902157175</v>
          </cell>
          <cell r="AE45">
            <v>0.73620681995690895</v>
          </cell>
          <cell r="AF45">
            <v>0.82700104198177393</v>
          </cell>
          <cell r="AG45">
            <v>0</v>
          </cell>
          <cell r="AH45">
            <v>0</v>
          </cell>
          <cell r="AI45">
            <v>0</v>
          </cell>
          <cell r="AJ45">
            <v>0</v>
          </cell>
        </row>
        <row r="46">
          <cell r="A46" t="str">
            <v xml:space="preserve">food </v>
          </cell>
          <cell r="G46">
            <v>1.7186934443469846</v>
          </cell>
          <cell r="H46">
            <v>2.276775525231888</v>
          </cell>
          <cell r="M46">
            <v>0.7224957000550456</v>
          </cell>
          <cell r="R46">
            <v>5.8730676784152269</v>
          </cell>
          <cell r="W46">
            <v>3.1764424237049909</v>
          </cell>
          <cell r="AB46">
            <v>-1.9095169180731737</v>
          </cell>
          <cell r="AC46">
            <v>-1.6915128170967137</v>
          </cell>
          <cell r="AD46">
            <v>0.60661816406013924</v>
          </cell>
          <cell r="AE46">
            <v>1.4632110892446875</v>
          </cell>
          <cell r="AF46">
            <v>1.4135836618868725</v>
          </cell>
        </row>
      </sheetData>
      <sheetData sheetId="42" refreshError="1">
        <row r="39">
          <cell r="B39" t="str">
            <v>Memorandum items</v>
          </cell>
        </row>
        <row r="40">
          <cell r="B40" t="str">
            <v>Imports of services and income debits</v>
          </cell>
          <cell r="U40">
            <v>148.90333680443638</v>
          </cell>
          <cell r="V40">
            <v>32.63791942751034</v>
          </cell>
          <cell r="W40">
            <v>34.537919427510353</v>
          </cell>
          <cell r="X40">
            <v>38.13791942751034</v>
          </cell>
          <cell r="Y40">
            <v>44.530519427510342</v>
          </cell>
          <cell r="Z40">
            <v>149.84427771004141</v>
          </cell>
          <cell r="AA40">
            <v>26.01115027338998</v>
          </cell>
          <cell r="AB40">
            <v>17.517290273389982</v>
          </cell>
          <cell r="AC40">
            <v>43.528440546779962</v>
          </cell>
          <cell r="AD40">
            <v>29.530312773389984</v>
          </cell>
          <cell r="AE40">
            <v>48.701840773389982</v>
          </cell>
          <cell r="AF40">
            <v>78.232153546779969</v>
          </cell>
          <cell r="AG40">
            <v>121.76059409355996</v>
          </cell>
          <cell r="AH40">
            <v>30.990359100542797</v>
          </cell>
          <cell r="AI40">
            <v>31.388921755415709</v>
          </cell>
          <cell r="AJ40">
            <v>62.379280855958513</v>
          </cell>
        </row>
        <row r="41">
          <cell r="B41" t="str">
            <v>Income balance</v>
          </cell>
          <cell r="U41">
            <v>55.783336804436395</v>
          </cell>
          <cell r="V41">
            <v>11.169919427510345</v>
          </cell>
          <cell r="W41">
            <v>15.837919427510345</v>
          </cell>
          <cell r="X41">
            <v>18.456500902510342</v>
          </cell>
          <cell r="Y41">
            <v>13.364500902510345</v>
          </cell>
          <cell r="Z41">
            <v>58.828840660041386</v>
          </cell>
          <cell r="AA41">
            <v>8.8148248733899806</v>
          </cell>
          <cell r="AB41">
            <v>8.9360248733899788</v>
          </cell>
          <cell r="AC41">
            <v>17.750849746779959</v>
          </cell>
          <cell r="AD41">
            <v>14.104024873389978</v>
          </cell>
          <cell r="AE41">
            <v>12.299224873389978</v>
          </cell>
          <cell r="AF41">
            <v>26.403249746779956</v>
          </cell>
          <cell r="AG41">
            <v>44.154099493559919</v>
          </cell>
          <cell r="AH41">
            <v>13.637134100542795</v>
          </cell>
          <cell r="AI41">
            <v>14.681134100542796</v>
          </cell>
          <cell r="AJ41">
            <v>28.318268201085591</v>
          </cell>
        </row>
        <row r="42">
          <cell r="B42" t="str">
            <v>Private transfers</v>
          </cell>
          <cell r="D42">
            <v>6.9059999999999997</v>
          </cell>
          <cell r="E42">
            <v>7</v>
          </cell>
          <cell r="F42">
            <v>9.1</v>
          </cell>
          <cell r="G42">
            <v>15</v>
          </cell>
          <cell r="H42">
            <v>8.1</v>
          </cell>
          <cell r="I42">
            <v>148</v>
          </cell>
          <cell r="J42">
            <v>230</v>
          </cell>
          <cell r="K42">
            <v>54.7</v>
          </cell>
          <cell r="L42">
            <v>65.5</v>
          </cell>
          <cell r="M42">
            <v>74.599999999999994</v>
          </cell>
          <cell r="N42">
            <v>69.599999999999994</v>
          </cell>
          <cell r="O42">
            <v>264.39999999999998</v>
          </cell>
          <cell r="P42">
            <v>75</v>
          </cell>
          <cell r="Q42">
            <v>75</v>
          </cell>
          <cell r="R42">
            <v>150</v>
          </cell>
          <cell r="S42">
            <v>75</v>
          </cell>
          <cell r="T42">
            <v>75</v>
          </cell>
          <cell r="U42">
            <v>300</v>
          </cell>
          <cell r="V42">
            <v>68.600000000000009</v>
          </cell>
          <cell r="W42">
            <v>80</v>
          </cell>
          <cell r="X42">
            <v>165</v>
          </cell>
          <cell r="Y42">
            <v>111.39999999999998</v>
          </cell>
          <cell r="Z42">
            <v>425</v>
          </cell>
          <cell r="AA42">
            <v>44.590000000000011</v>
          </cell>
          <cell r="AB42">
            <v>45.600000000000009</v>
          </cell>
          <cell r="AC42">
            <v>90.190000000000026</v>
          </cell>
          <cell r="AD42">
            <v>87.45</v>
          </cell>
          <cell r="AE42">
            <v>72.409999999999982</v>
          </cell>
          <cell r="AF42">
            <v>159.85999999999999</v>
          </cell>
          <cell r="AG42">
            <v>250.05</v>
          </cell>
          <cell r="AH42">
            <v>103.3</v>
          </cell>
          <cell r="AI42">
            <v>112</v>
          </cell>
          <cell r="AJ42">
            <v>215.3</v>
          </cell>
        </row>
        <row r="43">
          <cell r="B43" t="str">
            <v>- Remittances from expatriates</v>
          </cell>
          <cell r="G43">
            <v>15</v>
          </cell>
          <cell r="H43">
            <v>8.1</v>
          </cell>
          <cell r="I43">
            <v>148</v>
          </cell>
          <cell r="J43">
            <v>230</v>
          </cell>
          <cell r="O43">
            <v>264.39999999999998</v>
          </cell>
          <cell r="U43">
            <v>300</v>
          </cell>
          <cell r="Z43">
            <v>425</v>
          </cell>
          <cell r="AG43">
            <v>250.05</v>
          </cell>
        </row>
        <row r="44">
          <cell r="B44" t="str">
            <v>- Other private transfers (debits)</v>
          </cell>
        </row>
        <row r="45">
          <cell r="B45" t="str">
            <v>Growth rate in net private transfers</v>
          </cell>
          <cell r="J45">
            <v>0.55405405405405395</v>
          </cell>
          <cell r="O45">
            <v>0.14956521739130424</v>
          </cell>
          <cell r="U45">
            <v>0.1346444780635403</v>
          </cell>
          <cell r="Z45">
            <v>0.41666666666666674</v>
          </cell>
          <cell r="AG45">
            <v>-0.41164705882352937</v>
          </cell>
        </row>
        <row r="46">
          <cell r="B46" t="str">
            <v>Growth rate in private remittances</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s>
    <sheetDataSet>
      <sheetData sheetId="0" refreshError="1">
        <row r="18">
          <cell r="G18" t="str">
            <v>Last sent to WEO:</v>
          </cell>
        </row>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9">
          <cell r="Q9">
            <v>1996</v>
          </cell>
        </row>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xml:space="preserve"> </v>
          </cell>
          <cell r="AF37" t="str">
            <v xml:space="preserve"> </v>
          </cell>
          <cell r="AG37">
            <v>25</v>
          </cell>
        </row>
        <row r="38">
          <cell r="D38">
            <v>15</v>
          </cell>
          <cell r="AE38" t="str">
            <v xml:space="preserve"> </v>
          </cell>
          <cell r="AF38" t="str">
            <v xml:space="preserve"> </v>
          </cell>
          <cell r="AG38">
            <v>15</v>
          </cell>
        </row>
        <row r="39">
          <cell r="D39">
            <v>40</v>
          </cell>
          <cell r="AG39">
            <v>40</v>
          </cell>
        </row>
        <row r="40">
          <cell r="D40">
            <v>25</v>
          </cell>
          <cell r="AG40">
            <v>25</v>
          </cell>
          <cell r="AH40" t="str">
            <v xml:space="preserve"> </v>
          </cell>
        </row>
        <row r="41">
          <cell r="D41">
            <v>7.6</v>
          </cell>
          <cell r="AG41">
            <v>7.6</v>
          </cell>
          <cell r="AI41" t="str">
            <v xml:space="preserve"> </v>
          </cell>
        </row>
        <row r="42">
          <cell r="D42">
            <v>15</v>
          </cell>
          <cell r="AG42" t="str">
            <v xml:space="preserve"> </v>
          </cell>
          <cell r="AH42">
            <v>15</v>
          </cell>
        </row>
        <row r="43">
          <cell r="D43">
            <v>15</v>
          </cell>
          <cell r="AG43" t="str">
            <v xml:space="preserve">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xml:space="preserve">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xml:space="preserve"> </v>
          </cell>
          <cell r="AQ133">
            <v>1</v>
          </cell>
        </row>
        <row r="134">
          <cell r="D134" t="str">
            <v>ok</v>
          </cell>
          <cell r="AP134" t="str">
            <v xml:space="preserve">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xml:space="preserve">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xml:space="preserve">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xml:space="preserve">                              </v>
          </cell>
          <cell r="AE7">
            <v>1994</v>
          </cell>
          <cell r="AI7">
            <v>1995</v>
          </cell>
          <cell r="AM7">
            <v>1996</v>
          </cell>
          <cell r="AQ7">
            <v>1997</v>
          </cell>
          <cell r="AU7">
            <v>1998</v>
          </cell>
          <cell r="BC7" t="str">
            <v>(Percent of total)</v>
          </cell>
        </row>
        <row r="8">
          <cell r="G8" t="str">
            <v>(In millions of U.S. dollars)</v>
          </cell>
          <cell r="AD8" t="str">
            <v xml:space="preserve">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 tavanet"/>
      <sheetName val="siguria"/>
      <sheetName val="kufiri"/>
      <sheetName val="mbeshteteset"/>
      <sheetName val="TOTALI"/>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2 Pol.Ekzistuese GjC"/>
      <sheetName val="Formati 2.1 Sipas Tavaneve GjC"/>
      <sheetName val="Formati 3 Politika te reja GjC"/>
      <sheetName val="F.6.Investime te reja GjC"/>
    </sheetNames>
    <sheetDataSet>
      <sheetData sheetId="0" refreshError="1">
        <row r="24">
          <cell r="D24" t="str">
            <v>Akte të regjistruara dhe dokumente të lëshuara nga shërbimi i gjendjes civile</v>
          </cell>
        </row>
        <row r="25">
          <cell r="D25" t="str">
            <v>Regjistrimi i akteve të  mbajtura nga sherbimi i gjendjes civile(lindje, martese, vdekje) si dhe të shërbimeve tjera të ofruara nga GJC.</v>
          </cell>
        </row>
        <row r="26">
          <cell r="D26" t="str">
            <v>nr aktesh</v>
          </cell>
        </row>
        <row r="29">
          <cell r="D29">
            <v>19636.430678466077</v>
          </cell>
          <cell r="F29">
            <v>19446</v>
          </cell>
          <cell r="G29">
            <v>19446</v>
          </cell>
        </row>
        <row r="30">
          <cell r="D30">
            <v>266270</v>
          </cell>
          <cell r="F30">
            <v>264470</v>
          </cell>
          <cell r="G30">
            <v>264470</v>
          </cell>
        </row>
        <row r="38">
          <cell r="D38">
            <v>163342</v>
          </cell>
          <cell r="F38">
            <v>163342</v>
          </cell>
          <cell r="G38">
            <v>163342</v>
          </cell>
        </row>
        <row r="41">
          <cell r="D41">
            <v>29528</v>
          </cell>
          <cell r="E41">
            <v>29528</v>
          </cell>
          <cell r="F41">
            <v>29528</v>
          </cell>
          <cell r="G41">
            <v>29528</v>
          </cell>
        </row>
        <row r="44">
          <cell r="D44">
            <v>6800</v>
          </cell>
          <cell r="E44">
            <v>5000</v>
          </cell>
          <cell r="F44">
            <v>5000</v>
          </cell>
          <cell r="G44">
            <v>5000</v>
          </cell>
        </row>
        <row r="56">
          <cell r="D56">
            <v>66600</v>
          </cell>
        </row>
        <row r="64">
          <cell r="D64" t="str">
            <v>Dokumenta të lëshuara nga sherbimi i gjendjes civile</v>
          </cell>
        </row>
        <row r="65">
          <cell r="D65" t="str">
            <v>Pajisja e shpejtë me dokumente të kerkuara për cdo shtetas.</v>
          </cell>
        </row>
        <row r="66">
          <cell r="D66" t="str">
            <v>nr dokumentash</v>
          </cell>
        </row>
        <row r="69">
          <cell r="D69">
            <v>929228</v>
          </cell>
          <cell r="E69">
            <v>929228</v>
          </cell>
          <cell r="F69">
            <v>929228</v>
          </cell>
          <cell r="G69">
            <v>929228</v>
          </cell>
        </row>
        <row r="70">
          <cell r="D70">
            <v>222870</v>
          </cell>
          <cell r="F70">
            <v>222870</v>
          </cell>
          <cell r="G70">
            <v>223870</v>
          </cell>
        </row>
        <row r="78">
          <cell r="D78">
            <v>153342</v>
          </cell>
          <cell r="F78">
            <v>153342</v>
          </cell>
          <cell r="G78">
            <v>154342</v>
          </cell>
        </row>
        <row r="81">
          <cell r="D81">
            <v>29528</v>
          </cell>
          <cell r="E81">
            <v>29528</v>
          </cell>
          <cell r="F81">
            <v>29528</v>
          </cell>
          <cell r="G81">
            <v>29528</v>
          </cell>
        </row>
        <row r="84">
          <cell r="D84">
            <v>40000</v>
          </cell>
          <cell r="E84">
            <v>40000</v>
          </cell>
          <cell r="F84">
            <v>40000</v>
          </cell>
          <cell r="G84">
            <v>40000</v>
          </cell>
        </row>
        <row r="104">
          <cell r="D104" t="str">
            <v xml:space="preserve">Sistem i përditesuar përmes funksionalitetit optimal të Regjistrit Kombëtar të GJC  </v>
          </cell>
        </row>
        <row r="105">
          <cell r="D105" t="str">
            <v>Mirembajtje pajisjesh hardware dhe software,shërbim rrjeti dhe portali</v>
          </cell>
        </row>
        <row r="106">
          <cell r="D106" t="str">
            <v>nr regjistri</v>
          </cell>
        </row>
        <row r="110">
          <cell r="D110">
            <v>349960</v>
          </cell>
          <cell r="E110">
            <v>322660</v>
          </cell>
          <cell r="F110">
            <v>324660</v>
          </cell>
          <cell r="G110">
            <v>324660</v>
          </cell>
        </row>
        <row r="124">
          <cell r="D124">
            <v>349960</v>
          </cell>
          <cell r="E124">
            <v>322660</v>
          </cell>
          <cell r="F124">
            <v>324660</v>
          </cell>
          <cell r="G124">
            <v>324660</v>
          </cell>
        </row>
        <row r="146">
          <cell r="D146" t="str">
            <v>Blerje paisje elektronike</v>
          </cell>
        </row>
        <row r="147">
          <cell r="D147" t="str">
            <v>Blerje paisje elektronike</v>
          </cell>
        </row>
        <row r="148">
          <cell r="D148" t="str">
            <v>Paisje me printera dhe kompjutera në ZGJC-ve në Bashki/Njësi Administrative,për shkak të rinovimit teknologjik dhe për shkak të dëmtimeve të pajisjeve ekzistuese të raportuara nga keto njësi</v>
          </cell>
        </row>
        <row r="149">
          <cell r="D149" t="str">
            <v>copë</v>
          </cell>
        </row>
        <row r="152">
          <cell r="E152">
            <v>70</v>
          </cell>
          <cell r="F152">
            <v>70</v>
          </cell>
          <cell r="G152">
            <v>70</v>
          </cell>
        </row>
        <row r="153">
          <cell r="E153">
            <v>40000</v>
          </cell>
          <cell r="F153">
            <v>40000</v>
          </cell>
          <cell r="G153">
            <v>40000</v>
          </cell>
        </row>
        <row r="162">
          <cell r="E162">
            <v>40000</v>
          </cell>
          <cell r="F162">
            <v>40000</v>
          </cell>
          <cell r="G162">
            <v>40000</v>
          </cell>
        </row>
        <row r="232">
          <cell r="D232" t="str">
            <v xml:space="preserve"> Funksionimi efiçient dhe i sigurtë i RKGJC-së dhe RKA-së, zhvillimi dhe modernizimi i mëtejshëm i infrastrukturës së teknologjisë dhe informacionit</v>
          </cell>
        </row>
        <row r="235">
          <cell r="C235" t="str">
            <v>T1:Saktësia në integrimin e të dhënave</v>
          </cell>
          <cell r="D235" t="str">
            <v>9% niveli i gabimit</v>
          </cell>
          <cell r="E235">
            <v>7.0000000000000007E-2</v>
          </cell>
          <cell r="F235">
            <v>0.05</v>
          </cell>
          <cell r="G235">
            <v>0.03</v>
          </cell>
        </row>
        <row r="240">
          <cell r="D240" t="str">
            <v xml:space="preserve">Përmirësimi i sistemit të adresave dhe rritja e funksionalitetit me RKGJC </v>
          </cell>
        </row>
        <row r="241">
          <cell r="D241" t="str">
            <v>Zhvillimi i mëtejshëm i sistemit të adresave dhe ndërfaqes së komunikimit</v>
          </cell>
        </row>
        <row r="242">
          <cell r="D242" t="str">
            <v>nr sistemi</v>
          </cell>
        </row>
        <row r="245">
          <cell r="D245">
            <v>1</v>
          </cell>
          <cell r="E245">
            <v>1</v>
          </cell>
          <cell r="F245">
            <v>1</v>
          </cell>
          <cell r="G245">
            <v>1</v>
          </cell>
        </row>
        <row r="246">
          <cell r="D246">
            <v>95000</v>
          </cell>
          <cell r="E246">
            <v>95000</v>
          </cell>
          <cell r="F246">
            <v>95000</v>
          </cell>
          <cell r="G246">
            <v>95000</v>
          </cell>
        </row>
        <row r="262">
          <cell r="D262">
            <v>95000</v>
          </cell>
          <cell r="E262">
            <v>95000</v>
          </cell>
          <cell r="F262">
            <v>95000</v>
          </cell>
          <cell r="G262">
            <v>95000</v>
          </cell>
        </row>
        <row r="282">
          <cell r="D282" t="str">
            <v>Dhoma e infrastrukturës ICT e modernizuar</v>
          </cell>
        </row>
        <row r="283">
          <cell r="D283" t="str">
            <v>Mirërmbajtje dhe përmirësim i mëtejshëm i teknologjisë së dhomës së serverave</v>
          </cell>
        </row>
        <row r="284">
          <cell r="D284" t="str">
            <v>nr dhome</v>
          </cell>
        </row>
        <row r="287">
          <cell r="D287">
            <v>1</v>
          </cell>
          <cell r="E287">
            <v>1</v>
          </cell>
          <cell r="F287">
            <v>1</v>
          </cell>
          <cell r="G287">
            <v>1</v>
          </cell>
        </row>
        <row r="288">
          <cell r="D288">
            <v>60000</v>
          </cell>
          <cell r="E288">
            <v>90000</v>
          </cell>
          <cell r="F288">
            <v>90000</v>
          </cell>
          <cell r="G288">
            <v>90000</v>
          </cell>
        </row>
        <row r="302">
          <cell r="D302">
            <v>60000</v>
          </cell>
          <cell r="E302">
            <v>90000</v>
          </cell>
          <cell r="F302">
            <v>90000</v>
          </cell>
          <cell r="G302">
            <v>90000</v>
          </cell>
        </row>
        <row r="368">
          <cell r="D368" t="str">
            <v>Ndertimi Site disaster recovery dhe permiresimi i infrastruktures ICT te DPGJC</v>
          </cell>
        </row>
        <row r="369">
          <cell r="D369" t="str">
            <v>Ndertimi Site disaster recovery dhe permiresimi i infrastruktures ICT te DPGJC</v>
          </cell>
        </row>
        <row r="370">
          <cell r="D370" t="str">
            <v>Rritja e sigurisë së të dhenave ne sisteme dhe infrastrukture ICT e realizuar ne ndertesen e re të MB-së</v>
          </cell>
        </row>
        <row r="374">
          <cell r="E374">
            <v>1</v>
          </cell>
          <cell r="F374">
            <v>1</v>
          </cell>
          <cell r="G374">
            <v>1</v>
          </cell>
        </row>
        <row r="375">
          <cell r="E375">
            <v>160000</v>
          </cell>
          <cell r="F375">
            <v>60000</v>
          </cell>
          <cell r="G375">
            <v>60000</v>
          </cell>
        </row>
        <row r="384">
          <cell r="E384">
            <v>160000</v>
          </cell>
          <cell r="F384">
            <v>60000</v>
          </cell>
          <cell r="G384">
            <v>60000</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xml:space="preserve"> </v>
          </cell>
          <cell r="AV34" t="str">
            <v xml:space="preserve">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xml:space="preserve"> </v>
          </cell>
          <cell r="AV35" t="str">
            <v xml:space="preserve">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154.89999389648437</v>
          </cell>
          <cell r="J179">
            <v>154.47999572753906</v>
          </cell>
          <cell r="AA179">
            <v>100</v>
          </cell>
        </row>
        <row r="180">
          <cell r="D180">
            <v>155</v>
          </cell>
          <cell r="J180">
            <v>154.66999816894531</v>
          </cell>
          <cell r="AA180">
            <v>100</v>
          </cell>
        </row>
        <row r="181">
          <cell r="D181">
            <v>155.10000610351562</v>
          </cell>
          <cell r="J181">
            <v>154.72999572753906</v>
          </cell>
          <cell r="AA181">
            <v>100</v>
          </cell>
        </row>
        <row r="182">
          <cell r="D182">
            <v>155.10000610351562</v>
          </cell>
          <cell r="J182">
            <v>154.50999450683594</v>
          </cell>
          <cell r="AA182">
            <v>100</v>
          </cell>
        </row>
        <row r="183">
          <cell r="D183">
            <v>155</v>
          </cell>
          <cell r="J183">
            <v>154.21000671386719</v>
          </cell>
          <cell r="AA183">
            <v>100</v>
          </cell>
        </row>
        <row r="184">
          <cell r="D184">
            <v>154.85000610351562</v>
          </cell>
          <cell r="J184">
            <v>154.1199951171875</v>
          </cell>
          <cell r="AA184">
            <v>100</v>
          </cell>
        </row>
        <row r="185">
          <cell r="D185">
            <v>153.69999694824219</v>
          </cell>
          <cell r="J185">
            <v>153.21000671386719</v>
          </cell>
          <cell r="AA185">
            <v>100</v>
          </cell>
        </row>
        <row r="186">
          <cell r="D186">
            <v>152.39999389648437</v>
          </cell>
          <cell r="J186">
            <v>152.46000671386719</v>
          </cell>
          <cell r="AA186">
            <v>100</v>
          </cell>
        </row>
        <row r="187">
          <cell r="D187">
            <v>152.60000610351562</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154.10000610351562</v>
          </cell>
          <cell r="J190">
            <v>153.25999450683594</v>
          </cell>
          <cell r="AA190">
            <v>100</v>
          </cell>
        </row>
        <row r="191">
          <cell r="D191">
            <v>154.19999694824219</v>
          </cell>
          <cell r="J191">
            <v>153.60000610351562</v>
          </cell>
          <cell r="AA191">
            <v>100</v>
          </cell>
        </row>
        <row r="192">
          <cell r="D192">
            <v>155</v>
          </cell>
          <cell r="J192">
            <v>154.08999633789062</v>
          </cell>
          <cell r="AA192">
            <v>100</v>
          </cell>
        </row>
        <row r="193">
          <cell r="D193">
            <v>156</v>
          </cell>
          <cell r="J193">
            <v>154.69000244140625</v>
          </cell>
          <cell r="AA193">
            <v>100</v>
          </cell>
        </row>
        <row r="194">
          <cell r="D194">
            <v>155.69999694824219</v>
          </cell>
          <cell r="J194">
            <v>154.77999877929687</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154.39999389648437</v>
          </cell>
          <cell r="J198">
            <v>153.94999694824219</v>
          </cell>
          <cell r="AA198">
            <v>100</v>
          </cell>
        </row>
        <row r="199">
          <cell r="D199">
            <v>153.80000305175781</v>
          </cell>
          <cell r="J199">
            <v>153.16000366210937</v>
          </cell>
          <cell r="AA199">
            <v>100</v>
          </cell>
        </row>
        <row r="200">
          <cell r="D200">
            <v>153.75999450683594</v>
          </cell>
          <cell r="J200">
            <v>153.21000671386719</v>
          </cell>
          <cell r="AA200">
            <v>100</v>
          </cell>
        </row>
        <row r="201">
          <cell r="D201">
            <v>153.92999267578125</v>
          </cell>
          <cell r="J201">
            <v>153.02999877929687</v>
          </cell>
          <cell r="AA201">
            <v>100</v>
          </cell>
        </row>
        <row r="202">
          <cell r="D202">
            <v>153.6300048828125</v>
          </cell>
          <cell r="J202">
            <v>153.03999328613281</v>
          </cell>
          <cell r="AA202">
            <v>100</v>
          </cell>
        </row>
        <row r="203">
          <cell r="D203">
            <v>153.35000610351562</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153.39999389648437</v>
          </cell>
          <cell r="J206">
            <v>152.82000732421875</v>
          </cell>
          <cell r="AA206">
            <v>100</v>
          </cell>
        </row>
        <row r="207">
          <cell r="D207">
            <v>153</v>
          </cell>
          <cell r="J207">
            <v>153.3800048828125</v>
          </cell>
          <cell r="AA207">
            <v>100</v>
          </cell>
        </row>
        <row r="208">
          <cell r="D208">
            <v>153.10000610351562</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152.10000610351562</v>
          </cell>
          <cell r="J211">
            <v>150.8699951171875</v>
          </cell>
          <cell r="AA211">
            <v>100</v>
          </cell>
        </row>
        <row r="212">
          <cell r="D212">
            <v>152.10000610351562</v>
          </cell>
          <cell r="J212">
            <v>151.60000610351562</v>
          </cell>
          <cell r="AA212">
            <v>100</v>
          </cell>
        </row>
        <row r="213">
          <cell r="D213">
            <v>151.60000610351562</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149.89999389648437</v>
          </cell>
          <cell r="J218">
            <v>149.30000305175781</v>
          </cell>
          <cell r="AA218">
            <v>100</v>
          </cell>
        </row>
        <row r="219">
          <cell r="D219">
            <v>149.39999389648437</v>
          </cell>
          <cell r="J219">
            <v>149.10000610351562</v>
          </cell>
          <cell r="AA219">
            <v>100</v>
          </cell>
        </row>
        <row r="220">
          <cell r="D220">
            <v>149.69999694824219</v>
          </cell>
          <cell r="J220">
            <v>149.13999938964844</v>
          </cell>
          <cell r="AA220">
            <v>100</v>
          </cell>
        </row>
        <row r="221">
          <cell r="D221">
            <v>149.5</v>
          </cell>
          <cell r="J221">
            <v>149.16000366210937</v>
          </cell>
          <cell r="AA221">
            <v>100</v>
          </cell>
        </row>
        <row r="222">
          <cell r="D222">
            <v>149.80000305175781</v>
          </cell>
          <cell r="J222">
            <v>149.41999816894531</v>
          </cell>
          <cell r="AA222">
            <v>100</v>
          </cell>
        </row>
        <row r="223">
          <cell r="D223">
            <v>149.64999389648437</v>
          </cell>
          <cell r="J223">
            <v>149.41999816894531</v>
          </cell>
          <cell r="AA223">
            <v>100</v>
          </cell>
        </row>
        <row r="224">
          <cell r="D224">
            <v>149.39999389648437</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146.60000610351562</v>
          </cell>
          <cell r="J231">
            <v>146.14999389648437</v>
          </cell>
          <cell r="AA231">
            <v>100</v>
          </cell>
        </row>
        <row r="232">
          <cell r="D232">
            <v>146.60000610351562</v>
          </cell>
          <cell r="J232">
            <v>145.97999572753906</v>
          </cell>
          <cell r="AA232">
            <v>100</v>
          </cell>
        </row>
        <row r="233">
          <cell r="D233">
            <v>146.5</v>
          </cell>
          <cell r="J233">
            <v>145.91000366210937</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149.35000610351562</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151.60000610351562</v>
          </cell>
          <cell r="J242">
            <v>150.25999450683594</v>
          </cell>
          <cell r="AA242">
            <v>100</v>
          </cell>
        </row>
        <row r="243">
          <cell r="D243">
            <v>151.60000610351562</v>
          </cell>
          <cell r="J243">
            <v>150.66999816894531</v>
          </cell>
          <cell r="AA243">
            <v>100</v>
          </cell>
        </row>
        <row r="244">
          <cell r="D244">
            <v>151</v>
          </cell>
          <cell r="J244">
            <v>149.77999877929687</v>
          </cell>
          <cell r="AA244">
            <v>100</v>
          </cell>
        </row>
        <row r="245">
          <cell r="D245">
            <v>150.89999389648437</v>
          </cell>
          <cell r="J245">
            <v>150.14999389648437</v>
          </cell>
          <cell r="AA245">
            <v>100</v>
          </cell>
        </row>
        <row r="246">
          <cell r="D246">
            <v>151</v>
          </cell>
          <cell r="J246">
            <v>149.83000183105469</v>
          </cell>
          <cell r="AA246">
            <v>100</v>
          </cell>
        </row>
        <row r="247">
          <cell r="D247">
            <v>151.30000305175781</v>
          </cell>
          <cell r="J247">
            <v>150.8699951171875</v>
          </cell>
          <cell r="AA247">
            <v>100</v>
          </cell>
        </row>
        <row r="248">
          <cell r="D248">
            <v>151.10000610351562</v>
          </cell>
          <cell r="J248">
            <v>150.1300048828125</v>
          </cell>
          <cell r="AA248">
            <v>100</v>
          </cell>
        </row>
        <row r="249">
          <cell r="D249">
            <v>151</v>
          </cell>
          <cell r="J249">
            <v>149.91999816894531</v>
          </cell>
          <cell r="AA249">
            <v>100</v>
          </cell>
        </row>
        <row r="250">
          <cell r="D250">
            <v>151.10000610351562</v>
          </cell>
          <cell r="J250">
            <v>149.89999389648437</v>
          </cell>
          <cell r="AA250">
            <v>100</v>
          </cell>
        </row>
        <row r="251">
          <cell r="D251">
            <v>150.80000305175781</v>
          </cell>
          <cell r="J251">
            <v>149.80000305175781</v>
          </cell>
          <cell r="AA251">
            <v>100</v>
          </cell>
        </row>
        <row r="252">
          <cell r="D252">
            <v>150.89999389648437</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149.41000366210937</v>
          </cell>
          <cell r="AA256">
            <v>100</v>
          </cell>
        </row>
        <row r="257">
          <cell r="D257">
            <v>148.39999389648437</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147.60000610351562</v>
          </cell>
          <cell r="AA261">
            <v>100</v>
          </cell>
        </row>
        <row r="262">
          <cell r="D262">
            <v>148.19999694824219</v>
          </cell>
          <cell r="J262">
            <v>147.85000610351562</v>
          </cell>
          <cell r="AA262">
            <v>100</v>
          </cell>
        </row>
        <row r="263">
          <cell r="D263">
            <v>148.69999694824219</v>
          </cell>
          <cell r="J263">
            <v>147.49000549316406</v>
          </cell>
          <cell r="AA263">
            <v>100</v>
          </cell>
        </row>
        <row r="264">
          <cell r="D264">
            <v>148.5</v>
          </cell>
          <cell r="J264">
            <v>147.57000732421875</v>
          </cell>
          <cell r="AA264">
            <v>100</v>
          </cell>
        </row>
        <row r="265">
          <cell r="D265">
            <v>148.39999389648437</v>
          </cell>
          <cell r="J265">
            <v>147.27999877929687</v>
          </cell>
          <cell r="AA265">
            <v>100</v>
          </cell>
        </row>
        <row r="266">
          <cell r="D266">
            <v>147.80000305175781</v>
          </cell>
          <cell r="J266">
            <v>147.3699951171875</v>
          </cell>
          <cell r="AA266">
            <v>100</v>
          </cell>
        </row>
        <row r="267">
          <cell r="D267">
            <v>147.60000610351562</v>
          </cell>
          <cell r="J267">
            <v>146.8699951171875</v>
          </cell>
          <cell r="AA267">
            <v>100</v>
          </cell>
        </row>
        <row r="268">
          <cell r="D268">
            <v>147</v>
          </cell>
          <cell r="J268">
            <v>146.47000122070313</v>
          </cell>
          <cell r="AA268">
            <v>100</v>
          </cell>
        </row>
        <row r="269">
          <cell r="D269">
            <v>147.39999389648437</v>
          </cell>
          <cell r="J269">
            <v>146.63999938964844</v>
          </cell>
          <cell r="AA269">
            <v>100</v>
          </cell>
        </row>
        <row r="270">
          <cell r="D270">
            <v>147.19999694824219</v>
          </cell>
          <cell r="J270">
            <v>146.36000061035156</v>
          </cell>
          <cell r="AA270">
            <v>100</v>
          </cell>
        </row>
        <row r="271">
          <cell r="D271">
            <v>147</v>
          </cell>
          <cell r="J271">
            <v>146.16000366210937</v>
          </cell>
          <cell r="AA271">
            <v>100</v>
          </cell>
        </row>
        <row r="272">
          <cell r="D272">
            <v>145.39999389648437</v>
          </cell>
          <cell r="J272">
            <v>145.27999877929687</v>
          </cell>
          <cell r="AA272">
            <v>100</v>
          </cell>
        </row>
        <row r="273">
          <cell r="D273">
            <v>144.69999694824219</v>
          </cell>
          <cell r="J273">
            <v>144.86000061035156</v>
          </cell>
          <cell r="AA273">
            <v>100</v>
          </cell>
        </row>
        <row r="274">
          <cell r="D274">
            <v>143.5</v>
          </cell>
          <cell r="J274">
            <v>143.60000610351562</v>
          </cell>
          <cell r="AA274">
            <v>100</v>
          </cell>
        </row>
        <row r="275">
          <cell r="D275">
            <v>143.19999694824219</v>
          </cell>
          <cell r="J275">
            <v>143.47000122070312</v>
          </cell>
          <cell r="AA275">
            <v>100</v>
          </cell>
        </row>
        <row r="276">
          <cell r="D276">
            <v>143.89999389648437</v>
          </cell>
          <cell r="J276">
            <v>143.55000305175781</v>
          </cell>
          <cell r="AA276">
            <v>100</v>
          </cell>
        </row>
        <row r="277">
          <cell r="D277">
            <v>142</v>
          </cell>
          <cell r="J277">
            <v>142.11000061035156</v>
          </cell>
          <cell r="AA277">
            <v>100</v>
          </cell>
        </row>
        <row r="278">
          <cell r="D278">
            <v>143.19999694824219</v>
          </cell>
          <cell r="J278">
            <v>142.89999389648437</v>
          </cell>
          <cell r="AA278">
            <v>100</v>
          </cell>
        </row>
        <row r="279">
          <cell r="D279">
            <v>143.5</v>
          </cell>
          <cell r="J279">
            <v>143.55999755859375</v>
          </cell>
          <cell r="AA279">
            <v>100</v>
          </cell>
        </row>
        <row r="280">
          <cell r="D280">
            <v>143.80000305175781</v>
          </cell>
          <cell r="J280">
            <v>143.22000122070312</v>
          </cell>
          <cell r="AA280">
            <v>100</v>
          </cell>
        </row>
        <row r="281">
          <cell r="D281">
            <v>143.19999694824219</v>
          </cell>
          <cell r="J281">
            <v>142.3699951171875</v>
          </cell>
          <cell r="AA281">
            <v>100</v>
          </cell>
        </row>
        <row r="282">
          <cell r="D282">
            <v>143</v>
          </cell>
          <cell r="J282">
            <v>142.72999572753906</v>
          </cell>
          <cell r="AA282">
            <v>100</v>
          </cell>
        </row>
        <row r="283">
          <cell r="D283">
            <v>141.89999389648437</v>
          </cell>
          <cell r="J283">
            <v>142.08999633789062</v>
          </cell>
          <cell r="AA283">
            <v>100</v>
          </cell>
        </row>
        <row r="284">
          <cell r="D284">
            <v>141.19999694824219</v>
          </cell>
          <cell r="J284">
            <v>141.58999633789062</v>
          </cell>
          <cell r="AA284">
            <v>100</v>
          </cell>
        </row>
        <row r="285">
          <cell r="D285">
            <v>141.89999389648437</v>
          </cell>
          <cell r="J285">
            <v>141.32000732421875</v>
          </cell>
          <cell r="AA285">
            <v>100</v>
          </cell>
        </row>
        <row r="286">
          <cell r="D286">
            <v>141.69999694824219</v>
          </cell>
          <cell r="J286">
            <v>141.27999877929687</v>
          </cell>
          <cell r="AA286">
            <v>100</v>
          </cell>
        </row>
        <row r="287">
          <cell r="D287">
            <v>142.19999694824219</v>
          </cell>
          <cell r="J287">
            <v>141.44999694824219</v>
          </cell>
          <cell r="AA287">
            <v>100</v>
          </cell>
        </row>
        <row r="288">
          <cell r="D288">
            <v>141.60000610351562</v>
          </cell>
          <cell r="J288">
            <v>141.24000549316406</v>
          </cell>
          <cell r="AA288">
            <v>100</v>
          </cell>
        </row>
        <row r="289">
          <cell r="D289">
            <v>141.69999694824219</v>
          </cell>
          <cell r="J289">
            <v>141.66999816894531</v>
          </cell>
          <cell r="AA289">
            <v>100</v>
          </cell>
        </row>
        <row r="290">
          <cell r="D290">
            <v>142</v>
          </cell>
          <cell r="J290">
            <v>142.02999877929687</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141.60000610351562</v>
          </cell>
          <cell r="J293">
            <v>141.08999633789063</v>
          </cell>
          <cell r="AA293">
            <v>100</v>
          </cell>
        </row>
        <row r="294">
          <cell r="D294">
            <v>141.39999389648437</v>
          </cell>
          <cell r="J294">
            <v>140.72999572753906</v>
          </cell>
          <cell r="AA294">
            <v>100</v>
          </cell>
        </row>
        <row r="295">
          <cell r="D295">
            <v>141.19999694824219</v>
          </cell>
          <cell r="J295">
            <v>140.46000671386719</v>
          </cell>
          <cell r="AA295">
            <v>100</v>
          </cell>
        </row>
        <row r="296">
          <cell r="D296">
            <v>140.89999389648437</v>
          </cell>
          <cell r="J296">
            <v>140.47999572753906</v>
          </cell>
          <cell r="AA296">
            <v>100</v>
          </cell>
        </row>
        <row r="297">
          <cell r="D297">
            <v>141</v>
          </cell>
          <cell r="J297">
            <v>140.52000427246094</v>
          </cell>
          <cell r="AA297">
            <v>100</v>
          </cell>
        </row>
        <row r="298">
          <cell r="D298">
            <v>140.69999694824219</v>
          </cell>
          <cell r="J298">
            <v>140.27999877929687</v>
          </cell>
          <cell r="AA298">
            <v>100</v>
          </cell>
        </row>
        <row r="299">
          <cell r="D299">
            <v>141.30000305175781</v>
          </cell>
          <cell r="J299">
            <v>140.67999267578125</v>
          </cell>
          <cell r="AA299">
            <v>100</v>
          </cell>
        </row>
        <row r="300">
          <cell r="D300">
            <v>141.80000305175781</v>
          </cell>
          <cell r="J300">
            <v>141.27999877929687</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142.10000610351562</v>
          </cell>
          <cell r="J303">
            <v>141.42999267578125</v>
          </cell>
          <cell r="AA303">
            <v>100</v>
          </cell>
        </row>
        <row r="304">
          <cell r="D304">
            <v>142.10000610351562</v>
          </cell>
          <cell r="J304">
            <v>141.22999572753906</v>
          </cell>
          <cell r="AA304">
            <v>100</v>
          </cell>
        </row>
        <row r="305">
          <cell r="D305">
            <v>141.80000305175781</v>
          </cell>
          <cell r="J305">
            <v>140.8699951171875</v>
          </cell>
          <cell r="AA305">
            <v>100</v>
          </cell>
        </row>
        <row r="306">
          <cell r="D306">
            <v>141.60000610351562</v>
          </cell>
          <cell r="J306">
            <v>140.71000671386719</v>
          </cell>
          <cell r="AA306">
            <v>100</v>
          </cell>
        </row>
        <row r="307">
          <cell r="D307">
            <v>141.53999328613281</v>
          </cell>
          <cell r="J307">
            <v>140.69000244140625</v>
          </cell>
          <cell r="AA307">
            <v>100</v>
          </cell>
        </row>
        <row r="308">
          <cell r="D308">
            <v>141.60000610351562</v>
          </cell>
          <cell r="J308">
            <v>141</v>
          </cell>
          <cell r="AA308">
            <v>100</v>
          </cell>
        </row>
        <row r="309">
          <cell r="D309">
            <v>142.30000305175781</v>
          </cell>
          <cell r="J309">
            <v>141.6199951171875</v>
          </cell>
          <cell r="AA309">
            <v>100</v>
          </cell>
        </row>
        <row r="310">
          <cell r="D310">
            <v>142.89999389648437</v>
          </cell>
          <cell r="J310">
            <v>142.24000549316406</v>
          </cell>
          <cell r="AA310">
            <v>100</v>
          </cell>
        </row>
        <row r="311">
          <cell r="D311">
            <v>142.89999389648437</v>
          </cell>
          <cell r="J311">
            <v>142.05999755859375</v>
          </cell>
          <cell r="AA311">
            <v>100</v>
          </cell>
        </row>
        <row r="312">
          <cell r="D312">
            <v>142.69999694824219</v>
          </cell>
          <cell r="J312">
            <v>141.85000610351562</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142.89999389648437</v>
          </cell>
          <cell r="J315">
            <v>141.78999328613281</v>
          </cell>
          <cell r="AA315">
            <v>100</v>
          </cell>
        </row>
        <row r="316">
          <cell r="D316">
            <v>142.89999389648437</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142.10000610351562</v>
          </cell>
          <cell r="J319">
            <v>141.14999389648437</v>
          </cell>
          <cell r="AA319">
            <v>100</v>
          </cell>
        </row>
        <row r="320">
          <cell r="D320">
            <v>141.69999694824219</v>
          </cell>
          <cell r="J320">
            <v>140.71000671386719</v>
          </cell>
          <cell r="AA320">
            <v>100</v>
          </cell>
        </row>
        <row r="321">
          <cell r="D321">
            <v>141.30000305175781</v>
          </cell>
          <cell r="J321">
            <v>140.60000610351562</v>
          </cell>
          <cell r="AA321">
            <v>100</v>
          </cell>
        </row>
        <row r="322">
          <cell r="D322">
            <v>140.60000610351562</v>
          </cell>
          <cell r="J322">
            <v>140.16999816894531</v>
          </cell>
          <cell r="AA322">
            <v>100</v>
          </cell>
        </row>
        <row r="323">
          <cell r="D323">
            <v>140.19999694824219</v>
          </cell>
          <cell r="J323">
            <v>140</v>
          </cell>
          <cell r="AA323">
            <v>100</v>
          </cell>
        </row>
        <row r="324">
          <cell r="D324">
            <v>140.10000610351562</v>
          </cell>
          <cell r="J324">
            <v>139.72999572753906</v>
          </cell>
          <cell r="AA324">
            <v>100</v>
          </cell>
        </row>
        <row r="325">
          <cell r="D325">
            <v>140.39999389648437</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140.10000610351562</v>
          </cell>
          <cell r="J329">
            <v>139.74000549316406</v>
          </cell>
          <cell r="AA329">
            <v>100</v>
          </cell>
        </row>
        <row r="330">
          <cell r="D330">
            <v>139.69999694824219</v>
          </cell>
          <cell r="J330">
            <v>139.03999328613281</v>
          </cell>
          <cell r="AA330">
            <v>100</v>
          </cell>
        </row>
        <row r="331">
          <cell r="D331">
            <v>139.5</v>
          </cell>
          <cell r="J331">
            <v>139.16000366210937</v>
          </cell>
          <cell r="AA331">
            <v>100</v>
          </cell>
        </row>
        <row r="332">
          <cell r="D332">
            <v>139.39999389648437</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row r="5">
          <cell r="C5" t="str">
            <v>Table.  Georgia: Projected Fund Position</v>
          </cell>
        </row>
      </sheetData>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ow r="14">
          <cell r="D14">
            <v>184.46999999999997</v>
          </cell>
        </row>
      </sheetData>
      <sheetData sheetId="11">
        <row r="102">
          <cell r="G102">
            <v>0</v>
          </cell>
        </row>
      </sheetData>
      <sheetData sheetId="12">
        <row r="249">
          <cell r="G249" t="str">
            <v>Table 9. Georgia:  External Debt Service Payments Capacity, 1998-2007</v>
          </cell>
        </row>
      </sheetData>
      <sheetData sheetId="13">
        <row r="13">
          <cell r="G13" t="e">
            <v>#REF!</v>
          </cell>
        </row>
      </sheetData>
      <sheetData sheetId="14" refreshError="1"/>
      <sheetData sheetId="15" refreshError="1"/>
      <sheetData sheetId="16" refreshError="1"/>
      <sheetData sheetId="17">
        <row r="7">
          <cell r="G7" t="str">
            <v>Table 4.  Georgia: Key Indicators of External Indebtedness</v>
          </cell>
        </row>
      </sheetData>
      <sheetData sheetId="18">
        <row r="5">
          <cell r="C5" t="str">
            <v>Table 3.  Georgia: External financing requirements and sources</v>
          </cell>
        </row>
      </sheetData>
      <sheetData sheetId="19">
        <row r="2">
          <cell r="C2" t="str">
            <v>Table 33.  Georgia:  Balance of Payments</v>
          </cell>
        </row>
      </sheetData>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zoomScale="120" zoomScaleNormal="120" workbookViewId="0">
      <selection activeCell="O8" sqref="O8"/>
    </sheetView>
  </sheetViews>
  <sheetFormatPr defaultRowHeight="15" x14ac:dyDescent="0.25"/>
  <cols>
    <col min="1" max="1" width="29.140625" customWidth="1"/>
    <col min="2" max="2" width="12" customWidth="1"/>
    <col min="5" max="5" width="16.140625" customWidth="1"/>
    <col min="6" max="6" width="10.28515625" customWidth="1"/>
    <col min="7" max="7" width="18" customWidth="1"/>
  </cols>
  <sheetData>
    <row r="2" spans="1:7" x14ac:dyDescent="0.25">
      <c r="A2" s="34" t="s">
        <v>76</v>
      </c>
      <c r="B2" s="34"/>
      <c r="C2" s="34"/>
      <c r="D2" s="34"/>
      <c r="E2" s="34"/>
    </row>
    <row r="4" spans="1:7" ht="15.75" thickBot="1" x14ac:dyDescent="0.3"/>
    <row r="5" spans="1:7" ht="34.5" customHeight="1" thickBot="1" x14ac:dyDescent="0.3">
      <c r="A5" s="42" t="s">
        <v>74</v>
      </c>
      <c r="B5" s="390" t="s">
        <v>94</v>
      </c>
      <c r="C5" s="391"/>
      <c r="D5" s="391"/>
      <c r="E5" s="391"/>
      <c r="F5" s="391"/>
      <c r="G5" s="392"/>
    </row>
    <row r="6" spans="1:7" ht="30.75" customHeight="1" thickBot="1" x14ac:dyDescent="0.3">
      <c r="A6" s="47" t="s">
        <v>75</v>
      </c>
      <c r="B6" s="396" t="s">
        <v>106</v>
      </c>
      <c r="C6" s="397"/>
      <c r="D6" s="397"/>
      <c r="E6" s="397"/>
      <c r="F6" s="397"/>
      <c r="G6" s="398"/>
    </row>
    <row r="7" spans="1:7" ht="85.5" customHeight="1" thickBot="1" x14ac:dyDescent="0.3">
      <c r="A7" s="47" t="s">
        <v>104</v>
      </c>
      <c r="B7" s="399" t="s">
        <v>328</v>
      </c>
      <c r="C7" s="400"/>
      <c r="D7" s="400"/>
      <c r="E7" s="400"/>
      <c r="F7" s="400"/>
      <c r="G7" s="401"/>
    </row>
    <row r="8" spans="1:7" ht="30.75" customHeight="1" thickBot="1" x14ac:dyDescent="0.3">
      <c r="A8" s="42" t="s">
        <v>73</v>
      </c>
      <c r="B8" s="42" t="s">
        <v>4</v>
      </c>
      <c r="C8" s="391" t="s">
        <v>8</v>
      </c>
      <c r="D8" s="391"/>
      <c r="E8" s="391"/>
      <c r="F8" s="391"/>
      <c r="G8" s="392"/>
    </row>
    <row r="9" spans="1:7" ht="90" customHeight="1" thickBot="1" x14ac:dyDescent="0.3">
      <c r="A9" s="47" t="s">
        <v>96</v>
      </c>
      <c r="B9" s="46" t="s">
        <v>95</v>
      </c>
      <c r="C9" s="393" t="s">
        <v>138</v>
      </c>
      <c r="D9" s="394"/>
      <c r="E9" s="394"/>
      <c r="F9" s="394"/>
      <c r="G9" s="395"/>
    </row>
    <row r="10" spans="1:7" ht="93.75" customHeight="1" thickBot="1" x14ac:dyDescent="0.3">
      <c r="A10" s="47" t="s">
        <v>105</v>
      </c>
      <c r="B10" s="46" t="s">
        <v>97</v>
      </c>
      <c r="C10" s="393" t="s">
        <v>244</v>
      </c>
      <c r="D10" s="394"/>
      <c r="E10" s="394"/>
      <c r="F10" s="394"/>
      <c r="G10" s="395"/>
    </row>
    <row r="11" spans="1:7" ht="57.75" customHeight="1" thickBot="1" x14ac:dyDescent="0.3">
      <c r="A11" s="47" t="s">
        <v>99</v>
      </c>
      <c r="B11" s="46" t="s">
        <v>98</v>
      </c>
      <c r="C11" s="393" t="s">
        <v>333</v>
      </c>
      <c r="D11" s="394"/>
      <c r="E11" s="394"/>
      <c r="F11" s="394"/>
      <c r="G11" s="395"/>
    </row>
    <row r="12" spans="1:7" ht="102" customHeight="1" thickBot="1" x14ac:dyDescent="0.3">
      <c r="A12" s="47" t="s">
        <v>101</v>
      </c>
      <c r="B12" s="46" t="s">
        <v>100</v>
      </c>
      <c r="C12" s="393" t="s">
        <v>329</v>
      </c>
      <c r="D12" s="394"/>
      <c r="E12" s="394"/>
      <c r="F12" s="394"/>
      <c r="G12" s="395"/>
    </row>
    <row r="13" spans="1:7" ht="105" customHeight="1" thickBot="1" x14ac:dyDescent="0.3">
      <c r="A13" s="47" t="s">
        <v>103</v>
      </c>
      <c r="B13" s="46" t="s">
        <v>102</v>
      </c>
      <c r="C13" s="393" t="s">
        <v>108</v>
      </c>
      <c r="D13" s="394"/>
      <c r="E13" s="394"/>
      <c r="F13" s="394"/>
      <c r="G13" s="395"/>
    </row>
    <row r="14" spans="1:7" ht="15.75" x14ac:dyDescent="0.25">
      <c r="A14" s="40"/>
      <c r="B14" s="41"/>
      <c r="C14" s="41"/>
      <c r="D14" s="41"/>
      <c r="E14" s="41"/>
      <c r="F14" s="41"/>
      <c r="G14" s="41"/>
    </row>
    <row r="23" ht="15" customHeight="1" x14ac:dyDescent="0.25"/>
    <row r="27" ht="15" customHeight="1" x14ac:dyDescent="0.25"/>
    <row r="31" ht="15" customHeight="1" x14ac:dyDescent="0.25"/>
  </sheetData>
  <mergeCells count="9">
    <mergeCell ref="B5:G5"/>
    <mergeCell ref="C8:G8"/>
    <mergeCell ref="C9:G9"/>
    <mergeCell ref="C13:G13"/>
    <mergeCell ref="B6:G6"/>
    <mergeCell ref="B7:G7"/>
    <mergeCell ref="C10:G10"/>
    <mergeCell ref="C11:G11"/>
    <mergeCell ref="C12:G12"/>
  </mergeCells>
  <pageMargins left="0.16" right="0.16" top="0.16" bottom="0.16" header="0.16" footer="0.21"/>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572"/>
  <sheetViews>
    <sheetView topLeftCell="A571" zoomScale="170" zoomScaleNormal="170" workbookViewId="0">
      <selection activeCell="C257" sqref="C257"/>
    </sheetView>
  </sheetViews>
  <sheetFormatPr defaultRowHeight="15" x14ac:dyDescent="0.25"/>
  <cols>
    <col min="1" max="1" width="7.42578125" customWidth="1"/>
    <col min="2" max="2" width="7.7109375" customWidth="1"/>
    <col min="3" max="3" width="21.28515625" style="103" customWidth="1"/>
    <col min="4" max="4" width="7.7109375" customWidth="1"/>
    <col min="5" max="5" width="9.7109375" customWidth="1"/>
    <col min="6" max="6" width="13.5703125" customWidth="1"/>
    <col min="7" max="7" width="8.7109375" customWidth="1"/>
    <col min="8" max="8" width="8" bestFit="1" customWidth="1"/>
    <col min="9" max="9" width="16.28515625" customWidth="1"/>
  </cols>
  <sheetData>
    <row r="1" spans="1:7" x14ac:dyDescent="0.25">
      <c r="A1" s="54"/>
      <c r="B1" s="54"/>
      <c r="C1" s="55"/>
      <c r="D1" s="54"/>
      <c r="E1" s="54"/>
      <c r="F1" s="54"/>
      <c r="G1" s="54"/>
    </row>
    <row r="2" spans="1:7" ht="18" customHeight="1" x14ac:dyDescent="0.25">
      <c r="A2" s="54"/>
      <c r="B2" s="56" t="s">
        <v>72</v>
      </c>
      <c r="C2" s="56"/>
      <c r="D2" s="56"/>
      <c r="E2" s="56"/>
      <c r="F2" s="56"/>
      <c r="G2" s="56"/>
    </row>
    <row r="3" spans="1:7" ht="18" customHeight="1" x14ac:dyDescent="0.25">
      <c r="A3" s="54"/>
      <c r="B3" s="57"/>
      <c r="C3" s="494" t="s">
        <v>137</v>
      </c>
      <c r="D3" s="494"/>
      <c r="E3" s="494"/>
      <c r="F3" s="494"/>
      <c r="G3" s="494"/>
    </row>
    <row r="4" spans="1:7" ht="15.75" thickBot="1" x14ac:dyDescent="0.3">
      <c r="A4" s="54"/>
      <c r="B4" s="54"/>
      <c r="C4" s="55"/>
      <c r="D4" s="54"/>
      <c r="E4" s="54"/>
      <c r="F4" s="54"/>
      <c r="G4" s="54"/>
    </row>
    <row r="5" spans="1:7" ht="21.75" thickBot="1" x14ac:dyDescent="0.3">
      <c r="A5" s="54"/>
      <c r="B5" s="54"/>
      <c r="C5" s="58" t="s">
        <v>22</v>
      </c>
      <c r="D5" s="495" t="s">
        <v>96</v>
      </c>
      <c r="E5" s="495"/>
      <c r="F5" s="495"/>
      <c r="G5" s="495"/>
    </row>
    <row r="6" spans="1:7" ht="15.75" thickBot="1" x14ac:dyDescent="0.3">
      <c r="A6" s="54"/>
      <c r="B6" s="54"/>
      <c r="C6" s="58" t="s">
        <v>4</v>
      </c>
      <c r="D6" s="496" t="s">
        <v>95</v>
      </c>
      <c r="E6" s="497"/>
      <c r="F6" s="497"/>
      <c r="G6" s="498"/>
    </row>
    <row r="7" spans="1:7" ht="21.75" thickBot="1" x14ac:dyDescent="0.3">
      <c r="A7" s="54"/>
      <c r="B7" s="54"/>
      <c r="C7" s="58" t="s">
        <v>38</v>
      </c>
      <c r="D7" s="499" t="s">
        <v>5</v>
      </c>
      <c r="E7" s="500"/>
      <c r="F7" s="500"/>
      <c r="G7" s="501"/>
    </row>
    <row r="8" spans="1:7" ht="15.75" thickBot="1" x14ac:dyDescent="0.3">
      <c r="A8" s="54"/>
      <c r="B8" s="54"/>
      <c r="C8" s="502" t="s">
        <v>8</v>
      </c>
      <c r="D8" s="503"/>
      <c r="E8" s="503"/>
      <c r="F8" s="503"/>
      <c r="G8" s="504"/>
    </row>
    <row r="9" spans="1:7" ht="15" customHeight="1" x14ac:dyDescent="0.25">
      <c r="A9" s="54"/>
      <c r="B9" s="54"/>
      <c r="C9" s="505" t="s">
        <v>138</v>
      </c>
      <c r="D9" s="506"/>
      <c r="E9" s="506"/>
      <c r="F9" s="506"/>
      <c r="G9" s="507"/>
    </row>
    <row r="10" spans="1:7" ht="45" customHeight="1" x14ac:dyDescent="0.25">
      <c r="A10" s="54"/>
      <c r="B10" s="54"/>
      <c r="C10" s="508"/>
      <c r="D10" s="509"/>
      <c r="E10" s="509"/>
      <c r="F10" s="509"/>
      <c r="G10" s="510"/>
    </row>
    <row r="11" spans="1:7" ht="6" customHeight="1" thickBot="1" x14ac:dyDescent="0.3">
      <c r="A11" s="54"/>
      <c r="B11" s="54"/>
      <c r="C11" s="511"/>
      <c r="D11" s="512"/>
      <c r="E11" s="512"/>
      <c r="F11" s="512"/>
      <c r="G11" s="513"/>
    </row>
    <row r="12" spans="1:7" ht="73.150000000000006" customHeight="1" thickBot="1" x14ac:dyDescent="0.3">
      <c r="A12" s="54"/>
      <c r="B12" s="54"/>
      <c r="C12" s="59" t="s">
        <v>11</v>
      </c>
      <c r="D12" s="488" t="s">
        <v>139</v>
      </c>
      <c r="E12" s="489"/>
      <c r="F12" s="489"/>
      <c r="G12" s="490"/>
    </row>
    <row r="13" spans="1:7" ht="23.25" customHeight="1" x14ac:dyDescent="0.25">
      <c r="A13" s="54"/>
      <c r="B13" s="54"/>
      <c r="C13" s="414" t="s">
        <v>12</v>
      </c>
      <c r="D13" s="60">
        <v>2018</v>
      </c>
      <c r="E13" s="60">
        <v>2019</v>
      </c>
      <c r="F13" s="60">
        <v>2020</v>
      </c>
      <c r="G13" s="60">
        <v>2021</v>
      </c>
    </row>
    <row r="14" spans="1:7" ht="23.25" thickBot="1" x14ac:dyDescent="0.3">
      <c r="A14" s="54"/>
      <c r="B14" s="54"/>
      <c r="C14" s="415"/>
      <c r="D14" s="61" t="s">
        <v>6</v>
      </c>
      <c r="E14" s="61" t="s">
        <v>7</v>
      </c>
      <c r="F14" s="61" t="s">
        <v>7</v>
      </c>
      <c r="G14" s="61" t="s">
        <v>7</v>
      </c>
    </row>
    <row r="15" spans="1:7" s="43" customFormat="1" ht="23.25" thickBot="1" x14ac:dyDescent="0.3">
      <c r="A15" s="382"/>
      <c r="B15" s="382"/>
      <c r="C15" s="378" t="s">
        <v>140</v>
      </c>
      <c r="D15" s="62">
        <v>0.18</v>
      </c>
      <c r="E15" s="62">
        <v>0.2</v>
      </c>
      <c r="F15" s="62">
        <v>0.22</v>
      </c>
      <c r="G15" s="62">
        <v>0.24</v>
      </c>
    </row>
    <row r="16" spans="1:7" s="43" customFormat="1" ht="21.6" customHeight="1" thickBot="1" x14ac:dyDescent="0.3">
      <c r="A16" s="382"/>
      <c r="B16" s="382"/>
      <c r="C16" s="63" t="s">
        <v>141</v>
      </c>
      <c r="D16" s="62">
        <v>0.26</v>
      </c>
      <c r="E16" s="62">
        <v>0.28999999999999998</v>
      </c>
      <c r="F16" s="62">
        <v>0.32</v>
      </c>
      <c r="G16" s="62">
        <v>0.35</v>
      </c>
    </row>
    <row r="17" spans="1:7" ht="28.9" customHeight="1" thickBot="1" x14ac:dyDescent="0.3">
      <c r="A17" s="54"/>
      <c r="B17" s="54"/>
      <c r="C17" s="64" t="s">
        <v>13</v>
      </c>
      <c r="D17" s="437" t="s">
        <v>142</v>
      </c>
      <c r="E17" s="438"/>
      <c r="F17" s="438"/>
      <c r="G17" s="439"/>
    </row>
    <row r="18" spans="1:7" ht="23.25" customHeight="1" thickBot="1" x14ac:dyDescent="0.3">
      <c r="A18" s="54"/>
      <c r="B18" s="54"/>
      <c r="C18" s="428" t="s">
        <v>14</v>
      </c>
      <c r="D18" s="429"/>
      <c r="E18" s="429"/>
      <c r="F18" s="429"/>
      <c r="G18" s="430"/>
    </row>
    <row r="19" spans="1:7" s="43" customFormat="1" ht="15" customHeight="1" thickBot="1" x14ac:dyDescent="0.3">
      <c r="A19" s="382"/>
      <c r="B19" s="382"/>
      <c r="C19" s="378" t="s">
        <v>143</v>
      </c>
      <c r="D19" s="62">
        <v>0.8</v>
      </c>
      <c r="E19" s="62">
        <v>0.82</v>
      </c>
      <c r="F19" s="62">
        <v>0.84</v>
      </c>
      <c r="G19" s="62">
        <v>0.96</v>
      </c>
    </row>
    <row r="20" spans="1:7" ht="15.75" thickBot="1" x14ac:dyDescent="0.3">
      <c r="A20" s="54"/>
      <c r="B20" s="54"/>
      <c r="C20" s="491" t="s">
        <v>66</v>
      </c>
      <c r="D20" s="492"/>
      <c r="E20" s="492"/>
      <c r="F20" s="492"/>
      <c r="G20" s="493"/>
    </row>
    <row r="21" spans="1:7" ht="15.75" thickBot="1" x14ac:dyDescent="0.3">
      <c r="A21" s="54"/>
      <c r="B21" s="54"/>
      <c r="C21" s="458" t="s">
        <v>86</v>
      </c>
      <c r="D21" s="459"/>
      <c r="E21" s="459"/>
      <c r="F21" s="459"/>
      <c r="G21" s="460"/>
    </row>
    <row r="22" spans="1:7" ht="15.75" thickBot="1" x14ac:dyDescent="0.3">
      <c r="A22" s="54"/>
      <c r="B22" s="54"/>
      <c r="C22" s="65" t="s">
        <v>41</v>
      </c>
      <c r="D22" s="464" t="s">
        <v>144</v>
      </c>
      <c r="E22" s="465"/>
      <c r="F22" s="465"/>
      <c r="G22" s="466"/>
    </row>
    <row r="23" spans="1:7" ht="17.25" customHeight="1" thickBot="1" x14ac:dyDescent="0.3">
      <c r="A23" s="54"/>
      <c r="B23" s="54"/>
      <c r="C23" s="63" t="s">
        <v>10</v>
      </c>
      <c r="D23" s="428" t="s">
        <v>145</v>
      </c>
      <c r="E23" s="429"/>
      <c r="F23" s="429"/>
      <c r="G23" s="430"/>
    </row>
    <row r="24" spans="1:7" ht="15.75" thickBot="1" x14ac:dyDescent="0.3">
      <c r="A24" s="54"/>
      <c r="B24" s="54"/>
      <c r="C24" s="63" t="s">
        <v>15</v>
      </c>
      <c r="D24" s="411" t="s">
        <v>146</v>
      </c>
      <c r="E24" s="412"/>
      <c r="F24" s="412"/>
      <c r="G24" s="413"/>
    </row>
    <row r="25" spans="1:7" ht="12.75" customHeight="1" x14ac:dyDescent="0.25">
      <c r="A25" s="54"/>
      <c r="B25" s="54"/>
      <c r="C25" s="414"/>
      <c r="D25" s="66">
        <v>2018</v>
      </c>
      <c r="E25" s="66">
        <v>2019</v>
      </c>
      <c r="F25" s="66">
        <v>2020</v>
      </c>
      <c r="G25" s="66">
        <v>2021</v>
      </c>
    </row>
    <row r="26" spans="1:7" ht="9" customHeight="1" thickBot="1" x14ac:dyDescent="0.3">
      <c r="A26" s="54"/>
      <c r="B26" s="54"/>
      <c r="C26" s="415"/>
      <c r="D26" s="67" t="s">
        <v>6</v>
      </c>
      <c r="E26" s="67" t="s">
        <v>7</v>
      </c>
      <c r="F26" s="67" t="s">
        <v>7</v>
      </c>
      <c r="G26" s="67" t="s">
        <v>7</v>
      </c>
    </row>
    <row r="27" spans="1:7" ht="15.75" thickBot="1" x14ac:dyDescent="0.3">
      <c r="A27" s="54"/>
      <c r="B27" s="54"/>
      <c r="C27" s="63" t="s">
        <v>9</v>
      </c>
      <c r="D27" s="376">
        <v>92</v>
      </c>
      <c r="E27" s="68">
        <v>92</v>
      </c>
      <c r="F27" s="68">
        <v>92</v>
      </c>
      <c r="G27" s="68">
        <v>92</v>
      </c>
    </row>
    <row r="28" spans="1:7" ht="15.75" thickBot="1" x14ac:dyDescent="0.3">
      <c r="A28" s="54"/>
      <c r="B28" s="54"/>
      <c r="C28" s="63" t="s">
        <v>16</v>
      </c>
      <c r="D28" s="68">
        <v>85700</v>
      </c>
      <c r="E28" s="68">
        <v>85700</v>
      </c>
      <c r="F28" s="68">
        <v>86100</v>
      </c>
      <c r="G28" s="68">
        <v>86100</v>
      </c>
    </row>
    <row r="29" spans="1:7" ht="15.75" thickBot="1" x14ac:dyDescent="0.3">
      <c r="A29" s="54"/>
      <c r="B29" s="54"/>
      <c r="C29" s="63" t="s">
        <v>26</v>
      </c>
      <c r="D29" s="68">
        <f>D28/D27</f>
        <v>931.52173913043475</v>
      </c>
      <c r="E29" s="68">
        <f t="shared" ref="E29:G29" si="0">E28/E27</f>
        <v>931.52173913043475</v>
      </c>
      <c r="F29" s="68">
        <f t="shared" si="0"/>
        <v>935.86956521739125</v>
      </c>
      <c r="G29" s="68">
        <f t="shared" si="0"/>
        <v>935.86956521739125</v>
      </c>
    </row>
    <row r="30" spans="1:7" ht="15.75" thickBot="1" x14ac:dyDescent="0.3">
      <c r="A30" s="54"/>
      <c r="B30" s="54"/>
      <c r="C30" s="63" t="s">
        <v>17</v>
      </c>
      <c r="D30" s="69" t="s">
        <v>23</v>
      </c>
      <c r="E30" s="70">
        <f>E27/D27-1</f>
        <v>0</v>
      </c>
      <c r="F30" s="70">
        <f t="shared" ref="F30:G32" si="1">F27/E27-1</f>
        <v>0</v>
      </c>
      <c r="G30" s="70">
        <f t="shared" si="1"/>
        <v>0</v>
      </c>
    </row>
    <row r="31" spans="1:7" ht="23.25" thickBot="1" x14ac:dyDescent="0.3">
      <c r="A31" s="54"/>
      <c r="B31" s="54"/>
      <c r="C31" s="63" t="s">
        <v>18</v>
      </c>
      <c r="D31" s="69" t="s">
        <v>23</v>
      </c>
      <c r="E31" s="70">
        <f>E28/D28-1</f>
        <v>0</v>
      </c>
      <c r="F31" s="70">
        <f t="shared" si="1"/>
        <v>4.667444574095736E-3</v>
      </c>
      <c r="G31" s="70">
        <f t="shared" si="1"/>
        <v>0</v>
      </c>
    </row>
    <row r="32" spans="1:7" ht="23.25" thickBot="1" x14ac:dyDescent="0.3">
      <c r="A32" s="54"/>
      <c r="B32" s="54"/>
      <c r="C32" s="63" t="s">
        <v>19</v>
      </c>
      <c r="D32" s="69" t="s">
        <v>23</v>
      </c>
      <c r="E32" s="70">
        <f>E29/D29-1</f>
        <v>0</v>
      </c>
      <c r="F32" s="70">
        <f t="shared" si="1"/>
        <v>4.667444574095736E-3</v>
      </c>
      <c r="G32" s="70">
        <f t="shared" si="1"/>
        <v>0</v>
      </c>
    </row>
    <row r="33" spans="1:7" ht="15.75" thickBot="1" x14ac:dyDescent="0.3">
      <c r="A33" s="54"/>
      <c r="B33" s="54"/>
      <c r="C33" s="416" t="s">
        <v>147</v>
      </c>
      <c r="D33" s="417"/>
      <c r="E33" s="417"/>
      <c r="F33" s="417"/>
      <c r="G33" s="418"/>
    </row>
    <row r="34" spans="1:7" ht="12.75" customHeight="1" x14ac:dyDescent="0.25">
      <c r="A34" s="54"/>
      <c r="B34" s="54"/>
      <c r="C34" s="414"/>
      <c r="D34" s="66">
        <v>2018</v>
      </c>
      <c r="E34" s="66">
        <v>2019</v>
      </c>
      <c r="F34" s="66">
        <v>2020</v>
      </c>
      <c r="G34" s="66">
        <v>2021</v>
      </c>
    </row>
    <row r="35" spans="1:7" ht="9" customHeight="1" thickBot="1" x14ac:dyDescent="0.3">
      <c r="A35" s="54"/>
      <c r="B35" s="54"/>
      <c r="C35" s="415"/>
      <c r="D35" s="67" t="s">
        <v>6</v>
      </c>
      <c r="E35" s="67" t="s">
        <v>7</v>
      </c>
      <c r="F35" s="67" t="s">
        <v>7</v>
      </c>
      <c r="G35" s="67" t="s">
        <v>7</v>
      </c>
    </row>
    <row r="36" spans="1:7" ht="15.75" thickBot="1" x14ac:dyDescent="0.3">
      <c r="A36" s="54"/>
      <c r="B36" s="54"/>
      <c r="C36" s="71" t="s">
        <v>0</v>
      </c>
      <c r="D36" s="72">
        <v>62000</v>
      </c>
      <c r="E36" s="72">
        <v>62000</v>
      </c>
      <c r="F36" s="72">
        <v>62000</v>
      </c>
      <c r="G36" s="72">
        <v>62000</v>
      </c>
    </row>
    <row r="37" spans="1:7" ht="34.5" thickBot="1" x14ac:dyDescent="0.3">
      <c r="A37" s="54"/>
      <c r="B37" s="54"/>
      <c r="C37" s="73" t="s">
        <v>50</v>
      </c>
      <c r="D37" s="74"/>
      <c r="E37" s="75"/>
      <c r="F37" s="75"/>
      <c r="G37" s="75"/>
    </row>
    <row r="38" spans="1:7" ht="34.5" thickBot="1" x14ac:dyDescent="0.3">
      <c r="A38" s="54"/>
      <c r="B38" s="54"/>
      <c r="C38" s="73" t="s">
        <v>148</v>
      </c>
      <c r="D38" s="74"/>
      <c r="E38" s="76"/>
      <c r="F38" s="76"/>
      <c r="G38" s="76"/>
    </row>
    <row r="39" spans="1:7" ht="23.25" thickBot="1" x14ac:dyDescent="0.3">
      <c r="A39" s="54"/>
      <c r="B39" s="54"/>
      <c r="C39" s="71" t="s">
        <v>48</v>
      </c>
      <c r="D39" s="72">
        <v>10100</v>
      </c>
      <c r="E39" s="72">
        <v>10100</v>
      </c>
      <c r="F39" s="72">
        <v>10100</v>
      </c>
      <c r="G39" s="72">
        <v>10100</v>
      </c>
    </row>
    <row r="40" spans="1:7" ht="36" customHeight="1" thickBot="1" x14ac:dyDescent="0.3">
      <c r="A40" s="54"/>
      <c r="B40" s="54"/>
      <c r="C40" s="73" t="s">
        <v>52</v>
      </c>
      <c r="D40" s="74"/>
      <c r="E40" s="72"/>
      <c r="F40" s="72"/>
      <c r="G40" s="72"/>
    </row>
    <row r="41" spans="1:7" ht="35.450000000000003" customHeight="1" thickBot="1" x14ac:dyDescent="0.3">
      <c r="A41" s="54"/>
      <c r="B41" s="54"/>
      <c r="C41" s="73" t="s">
        <v>149</v>
      </c>
      <c r="D41" s="74"/>
      <c r="E41" s="72"/>
      <c r="F41" s="72"/>
      <c r="G41" s="72"/>
    </row>
    <row r="42" spans="1:7" ht="15.75" thickBot="1" x14ac:dyDescent="0.3">
      <c r="A42" s="54"/>
      <c r="B42" s="54"/>
      <c r="C42" s="71" t="s">
        <v>1</v>
      </c>
      <c r="D42" s="74">
        <v>13600</v>
      </c>
      <c r="E42" s="72">
        <v>13600</v>
      </c>
      <c r="F42" s="72">
        <v>14000</v>
      </c>
      <c r="G42" s="72">
        <v>14000</v>
      </c>
    </row>
    <row r="43" spans="1:7" ht="25.15" customHeight="1" thickBot="1" x14ac:dyDescent="0.3">
      <c r="A43" s="54"/>
      <c r="B43" s="54"/>
      <c r="C43" s="73" t="s">
        <v>55</v>
      </c>
      <c r="D43" s="74"/>
      <c r="E43" s="72"/>
      <c r="F43" s="383"/>
      <c r="G43" s="72"/>
    </row>
    <row r="44" spans="1:7" ht="28.9" customHeight="1" thickBot="1" x14ac:dyDescent="0.3">
      <c r="A44" s="54"/>
      <c r="B44" s="54"/>
      <c r="C44" s="73" t="s">
        <v>150</v>
      </c>
      <c r="D44" s="74"/>
      <c r="E44" s="72"/>
      <c r="F44" s="72"/>
      <c r="G44" s="72"/>
    </row>
    <row r="45" spans="1:7" ht="15.75" thickBot="1" x14ac:dyDescent="0.3">
      <c r="A45" s="54"/>
      <c r="B45" s="54"/>
      <c r="C45" s="71" t="s">
        <v>2</v>
      </c>
      <c r="D45" s="74"/>
      <c r="E45" s="72"/>
      <c r="F45" s="72"/>
      <c r="G45" s="72"/>
    </row>
    <row r="46" spans="1:7" ht="45.75" thickBot="1" x14ac:dyDescent="0.3">
      <c r="A46" s="54"/>
      <c r="B46" s="54"/>
      <c r="C46" s="73" t="s">
        <v>57</v>
      </c>
      <c r="D46" s="74"/>
      <c r="E46" s="72"/>
      <c r="F46" s="72"/>
      <c r="G46" s="72"/>
    </row>
    <row r="47" spans="1:7" ht="45.75" thickBot="1" x14ac:dyDescent="0.3">
      <c r="A47" s="54"/>
      <c r="B47" s="54"/>
      <c r="C47" s="73" t="s">
        <v>151</v>
      </c>
      <c r="D47" s="74"/>
      <c r="E47" s="72"/>
      <c r="F47" s="72"/>
      <c r="G47" s="72"/>
    </row>
    <row r="48" spans="1:7" ht="23.25" thickBot="1" x14ac:dyDescent="0.3">
      <c r="A48" s="54"/>
      <c r="B48" s="54"/>
      <c r="C48" s="71" t="s">
        <v>31</v>
      </c>
      <c r="D48" s="74"/>
      <c r="E48" s="72"/>
      <c r="F48" s="72"/>
      <c r="G48" s="72"/>
    </row>
    <row r="49" spans="1:7" ht="45.75" thickBot="1" x14ac:dyDescent="0.3">
      <c r="A49" s="54"/>
      <c r="B49" s="54"/>
      <c r="C49" s="73" t="s">
        <v>59</v>
      </c>
      <c r="D49" s="74"/>
      <c r="E49" s="72"/>
      <c r="F49" s="72"/>
      <c r="G49" s="72"/>
    </row>
    <row r="50" spans="1:7" ht="45.75" thickBot="1" x14ac:dyDescent="0.3">
      <c r="A50" s="54"/>
      <c r="B50" s="54"/>
      <c r="C50" s="73" t="s">
        <v>152</v>
      </c>
      <c r="D50" s="74"/>
      <c r="E50" s="72"/>
      <c r="F50" s="72"/>
      <c r="G50" s="72"/>
    </row>
    <row r="51" spans="1:7" ht="15.75" thickBot="1" x14ac:dyDescent="0.3">
      <c r="A51" s="54"/>
      <c r="B51" s="54"/>
      <c r="C51" s="71" t="s">
        <v>33</v>
      </c>
      <c r="D51" s="74"/>
      <c r="E51" s="72"/>
      <c r="F51" s="72"/>
      <c r="G51" s="72"/>
    </row>
    <row r="52" spans="1:7" ht="45.75" thickBot="1" x14ac:dyDescent="0.3">
      <c r="A52" s="54"/>
      <c r="B52" s="54"/>
      <c r="C52" s="73" t="s">
        <v>61</v>
      </c>
      <c r="D52" s="74"/>
      <c r="E52" s="72"/>
      <c r="F52" s="72"/>
      <c r="G52" s="72"/>
    </row>
    <row r="53" spans="1:7" ht="45.75" thickBot="1" x14ac:dyDescent="0.3">
      <c r="A53" s="54"/>
      <c r="B53" s="54"/>
      <c r="C53" s="73" t="s">
        <v>153</v>
      </c>
      <c r="D53" s="74"/>
      <c r="E53" s="72"/>
      <c r="F53" s="72"/>
      <c r="G53" s="72"/>
    </row>
    <row r="54" spans="1:7" ht="23.25" thickBot="1" x14ac:dyDescent="0.3">
      <c r="A54" s="54"/>
      <c r="B54" s="54"/>
      <c r="C54" s="71" t="s">
        <v>3</v>
      </c>
      <c r="D54" s="74"/>
      <c r="E54" s="72"/>
      <c r="F54" s="72"/>
      <c r="G54" s="72"/>
    </row>
    <row r="55" spans="1:7" ht="57" thickBot="1" x14ac:dyDescent="0.3">
      <c r="A55" s="54"/>
      <c r="B55" s="54"/>
      <c r="C55" s="73" t="s">
        <v>63</v>
      </c>
      <c r="D55" s="74"/>
      <c r="E55" s="72"/>
      <c r="F55" s="72"/>
      <c r="G55" s="72"/>
    </row>
    <row r="56" spans="1:7" ht="57" thickBot="1" x14ac:dyDescent="0.3">
      <c r="A56" s="54"/>
      <c r="B56" s="54"/>
      <c r="C56" s="73" t="s">
        <v>154</v>
      </c>
      <c r="D56" s="74"/>
      <c r="E56" s="72"/>
      <c r="F56" s="72"/>
      <c r="G56" s="72"/>
    </row>
    <row r="57" spans="1:7" ht="15.75" thickBot="1" x14ac:dyDescent="0.3">
      <c r="A57" s="54"/>
      <c r="B57" s="54"/>
      <c r="C57" s="77" t="s">
        <v>68</v>
      </c>
      <c r="D57" s="74">
        <f>D54+D51+D48+D45+D42+D39+D36</f>
        <v>85700</v>
      </c>
      <c r="E57" s="74">
        <f t="shared" ref="E57:G57" si="2">E54+E51+E48+E45+E42+E39+E36</f>
        <v>85700</v>
      </c>
      <c r="F57" s="74">
        <f t="shared" si="2"/>
        <v>86100</v>
      </c>
      <c r="G57" s="74">
        <f t="shared" si="2"/>
        <v>86100</v>
      </c>
    </row>
    <row r="58" spans="1:7" ht="7.9" customHeight="1" x14ac:dyDescent="0.25">
      <c r="A58" s="54"/>
      <c r="B58" s="54"/>
      <c r="C58" s="443" t="s">
        <v>155</v>
      </c>
      <c r="D58" s="467"/>
      <c r="E58" s="422"/>
      <c r="F58" s="422"/>
      <c r="G58" s="423"/>
    </row>
    <row r="59" spans="1:7" ht="9.6" customHeight="1" x14ac:dyDescent="0.25">
      <c r="A59" s="54"/>
      <c r="B59" s="54"/>
      <c r="C59" s="444"/>
      <c r="D59" s="468"/>
      <c r="E59" s="424"/>
      <c r="F59" s="424"/>
      <c r="G59" s="425"/>
    </row>
    <row r="60" spans="1:7" ht="8.4499999999999993" customHeight="1" thickBot="1" x14ac:dyDescent="0.3">
      <c r="A60" s="54"/>
      <c r="B60" s="54"/>
      <c r="C60" s="445"/>
      <c r="D60" s="469"/>
      <c r="E60" s="426"/>
      <c r="F60" s="426"/>
      <c r="G60" s="427"/>
    </row>
    <row r="61" spans="1:7" ht="15.75" thickBot="1" x14ac:dyDescent="0.3">
      <c r="A61" s="54"/>
      <c r="B61" s="54"/>
      <c r="C61" s="78" t="s">
        <v>69</v>
      </c>
      <c r="D61" s="79">
        <f>IF(D57-D28=0,0,"Error")</f>
        <v>0</v>
      </c>
      <c r="E61" s="79">
        <f>IF(E57-E28=0,0,"Error")</f>
        <v>0</v>
      </c>
      <c r="F61" s="79">
        <f>IF(F57-F28=0,0,"Error")</f>
        <v>0</v>
      </c>
      <c r="G61" s="79">
        <f>IF(G57-G28=0,0,"Error")</f>
        <v>0</v>
      </c>
    </row>
    <row r="62" spans="1:7" ht="15.75" thickBot="1" x14ac:dyDescent="0.3">
      <c r="A62" s="54"/>
      <c r="B62" s="54"/>
      <c r="C62" s="80" t="s">
        <v>123</v>
      </c>
      <c r="D62" s="464" t="s">
        <v>156</v>
      </c>
      <c r="E62" s="465"/>
      <c r="F62" s="465"/>
      <c r="G62" s="466"/>
    </row>
    <row r="63" spans="1:7" ht="19.899999999999999" customHeight="1" thickBot="1" x14ac:dyDescent="0.3">
      <c r="A63" s="54"/>
      <c r="B63" s="54"/>
      <c r="C63" s="63" t="s">
        <v>10</v>
      </c>
      <c r="D63" s="428" t="s">
        <v>157</v>
      </c>
      <c r="E63" s="429"/>
      <c r="F63" s="429"/>
      <c r="G63" s="430"/>
    </row>
    <row r="64" spans="1:7" ht="15.75" thickBot="1" x14ac:dyDescent="0.3">
      <c r="A64" s="54"/>
      <c r="B64" s="54"/>
      <c r="C64" s="63" t="s">
        <v>15</v>
      </c>
      <c r="D64" s="411" t="s">
        <v>158</v>
      </c>
      <c r="E64" s="412"/>
      <c r="F64" s="412"/>
      <c r="G64" s="413"/>
    </row>
    <row r="65" spans="1:7" ht="15.75" thickBot="1" x14ac:dyDescent="0.3">
      <c r="A65" s="54"/>
      <c r="B65" s="54"/>
      <c r="C65" s="63" t="s">
        <v>9</v>
      </c>
      <c r="D65" s="68">
        <v>90</v>
      </c>
      <c r="E65" s="68">
        <v>90</v>
      </c>
      <c r="F65" s="68">
        <v>90</v>
      </c>
      <c r="G65" s="68">
        <v>90</v>
      </c>
    </row>
    <row r="66" spans="1:7" ht="12.75" customHeight="1" x14ac:dyDescent="0.25">
      <c r="A66" s="54"/>
      <c r="B66" s="54"/>
      <c r="C66" s="414"/>
      <c r="D66" s="66">
        <v>2018</v>
      </c>
      <c r="E66" s="66">
        <v>2019</v>
      </c>
      <c r="F66" s="66">
        <v>2020</v>
      </c>
      <c r="G66" s="66">
        <v>2021</v>
      </c>
    </row>
    <row r="67" spans="1:7" ht="9" customHeight="1" thickBot="1" x14ac:dyDescent="0.3">
      <c r="A67" s="54"/>
      <c r="B67" s="54"/>
      <c r="C67" s="415"/>
      <c r="D67" s="67" t="s">
        <v>6</v>
      </c>
      <c r="E67" s="67" t="s">
        <v>7</v>
      </c>
      <c r="F67" s="67" t="s">
        <v>7</v>
      </c>
      <c r="G67" s="67" t="s">
        <v>7</v>
      </c>
    </row>
    <row r="68" spans="1:7" ht="15.75" thickBot="1" x14ac:dyDescent="0.3">
      <c r="A68" s="54"/>
      <c r="B68" s="54"/>
      <c r="C68" s="63" t="s">
        <v>16</v>
      </c>
      <c r="D68" s="68">
        <v>70600</v>
      </c>
      <c r="E68" s="68">
        <v>70800</v>
      </c>
      <c r="F68" s="68">
        <v>71000</v>
      </c>
      <c r="G68" s="68">
        <v>71000</v>
      </c>
    </row>
    <row r="69" spans="1:7" ht="15.75" thickBot="1" x14ac:dyDescent="0.3">
      <c r="A69" s="54"/>
      <c r="B69" s="54"/>
      <c r="C69" s="63" t="s">
        <v>26</v>
      </c>
      <c r="D69" s="68">
        <f>D68/D65</f>
        <v>784.44444444444446</v>
      </c>
      <c r="E69" s="68">
        <f>E68/E65</f>
        <v>786.66666666666663</v>
      </c>
      <c r="F69" s="68">
        <f>F68/F65</f>
        <v>788.88888888888891</v>
      </c>
      <c r="G69" s="68">
        <f>G68/G65</f>
        <v>788.88888888888891</v>
      </c>
    </row>
    <row r="70" spans="1:7" ht="15.75" thickBot="1" x14ac:dyDescent="0.3">
      <c r="A70" s="54"/>
      <c r="B70" s="54"/>
      <c r="C70" s="63" t="s">
        <v>17</v>
      </c>
      <c r="D70" s="69"/>
      <c r="E70" s="70">
        <f>E65/D65-1</f>
        <v>0</v>
      </c>
      <c r="F70" s="70">
        <f>F65/E65-1</f>
        <v>0</v>
      </c>
      <c r="G70" s="70">
        <f>G65/F65-1</f>
        <v>0</v>
      </c>
    </row>
    <row r="71" spans="1:7" ht="23.25" thickBot="1" x14ac:dyDescent="0.3">
      <c r="A71" s="54"/>
      <c r="B71" s="54"/>
      <c r="C71" s="63" t="s">
        <v>18</v>
      </c>
      <c r="D71" s="69"/>
      <c r="E71" s="70">
        <f>E68/D68-1</f>
        <v>2.8328611898016387E-3</v>
      </c>
      <c r="F71" s="70">
        <f t="shared" ref="F71:G72" si="3">F68/E68-1</f>
        <v>2.8248587570620654E-3</v>
      </c>
      <c r="G71" s="70">
        <f t="shared" si="3"/>
        <v>0</v>
      </c>
    </row>
    <row r="72" spans="1:7" ht="23.25" thickBot="1" x14ac:dyDescent="0.3">
      <c r="A72" s="54"/>
      <c r="B72" s="54"/>
      <c r="C72" s="63" t="s">
        <v>19</v>
      </c>
      <c r="D72" s="69"/>
      <c r="E72" s="70">
        <f>E69/D69-1</f>
        <v>2.8328611898016387E-3</v>
      </c>
      <c r="F72" s="70">
        <f t="shared" si="3"/>
        <v>2.8248587570622874E-3</v>
      </c>
      <c r="G72" s="70">
        <f t="shared" si="3"/>
        <v>0</v>
      </c>
    </row>
    <row r="73" spans="1:7" ht="24.75" customHeight="1" thickBot="1" x14ac:dyDescent="0.3">
      <c r="A73" s="54"/>
      <c r="B73" s="54"/>
      <c r="C73" s="416" t="s">
        <v>159</v>
      </c>
      <c r="D73" s="417"/>
      <c r="E73" s="417"/>
      <c r="F73" s="417"/>
      <c r="G73" s="418"/>
    </row>
    <row r="74" spans="1:7" ht="12.75" customHeight="1" x14ac:dyDescent="0.25">
      <c r="A74" s="54"/>
      <c r="B74" s="54"/>
      <c r="C74" s="414"/>
      <c r="D74" s="66">
        <v>2018</v>
      </c>
      <c r="E74" s="66">
        <v>2019</v>
      </c>
      <c r="F74" s="66">
        <v>2020</v>
      </c>
      <c r="G74" s="66">
        <v>2021</v>
      </c>
    </row>
    <row r="75" spans="1:7" ht="9" customHeight="1" thickBot="1" x14ac:dyDescent="0.3">
      <c r="A75" s="54"/>
      <c r="B75" s="54"/>
      <c r="C75" s="415"/>
      <c r="D75" s="67" t="s">
        <v>6</v>
      </c>
      <c r="E75" s="67" t="s">
        <v>7</v>
      </c>
      <c r="F75" s="67" t="s">
        <v>7</v>
      </c>
      <c r="G75" s="67" t="s">
        <v>7</v>
      </c>
    </row>
    <row r="76" spans="1:7" ht="24.75" customHeight="1" thickBot="1" x14ac:dyDescent="0.3">
      <c r="A76" s="54"/>
      <c r="B76" s="54"/>
      <c r="C76" s="71" t="s">
        <v>0</v>
      </c>
      <c r="D76" s="72">
        <v>31200</v>
      </c>
      <c r="E76" s="72">
        <v>31200</v>
      </c>
      <c r="F76" s="72">
        <v>31200</v>
      </c>
      <c r="G76" s="72">
        <v>31200</v>
      </c>
    </row>
    <row r="77" spans="1:7" ht="38.25" customHeight="1" thickBot="1" x14ac:dyDescent="0.3">
      <c r="A77" s="54"/>
      <c r="B77" s="54"/>
      <c r="C77" s="73" t="s">
        <v>50</v>
      </c>
      <c r="D77" s="74"/>
      <c r="E77" s="76"/>
      <c r="F77" s="76"/>
      <c r="G77" s="76"/>
    </row>
    <row r="78" spans="1:7" ht="24.75" customHeight="1" thickBot="1" x14ac:dyDescent="0.3">
      <c r="A78" s="54"/>
      <c r="B78" s="54"/>
      <c r="C78" s="73" t="s">
        <v>51</v>
      </c>
      <c r="D78" s="74"/>
      <c r="E78" s="76"/>
      <c r="F78" s="76"/>
      <c r="G78" s="76"/>
    </row>
    <row r="79" spans="1:7" ht="24.75" customHeight="1" thickBot="1" x14ac:dyDescent="0.3">
      <c r="A79" s="54"/>
      <c r="B79" s="54"/>
      <c r="C79" s="71" t="s">
        <v>48</v>
      </c>
      <c r="D79" s="72">
        <v>5400</v>
      </c>
      <c r="E79" s="72">
        <v>5400</v>
      </c>
      <c r="F79" s="72">
        <v>5400</v>
      </c>
      <c r="G79" s="72">
        <v>5400</v>
      </c>
    </row>
    <row r="80" spans="1:7" ht="39" customHeight="1" thickBot="1" x14ac:dyDescent="0.3">
      <c r="A80" s="54"/>
      <c r="B80" s="54"/>
      <c r="C80" s="73" t="s">
        <v>52</v>
      </c>
      <c r="D80" s="74"/>
      <c r="E80" s="72"/>
      <c r="F80" s="72"/>
      <c r="G80" s="72"/>
    </row>
    <row r="81" spans="1:8" ht="35.25" customHeight="1" thickBot="1" x14ac:dyDescent="0.3">
      <c r="A81" s="54"/>
      <c r="B81" s="54"/>
      <c r="C81" s="73" t="s">
        <v>53</v>
      </c>
      <c r="D81" s="74"/>
      <c r="E81" s="72"/>
      <c r="F81" s="72"/>
      <c r="G81" s="72"/>
    </row>
    <row r="82" spans="1:8" ht="24.75" customHeight="1" thickBot="1" x14ac:dyDescent="0.3">
      <c r="A82" s="54"/>
      <c r="B82" s="54"/>
      <c r="C82" s="71" t="s">
        <v>1</v>
      </c>
      <c r="D82" s="74">
        <v>34000</v>
      </c>
      <c r="E82" s="88">
        <v>34200</v>
      </c>
      <c r="F82" s="88">
        <v>34400</v>
      </c>
      <c r="G82" s="88">
        <v>34400</v>
      </c>
      <c r="H82" s="43"/>
    </row>
    <row r="83" spans="1:8" ht="45.75" thickBot="1" x14ac:dyDescent="0.3">
      <c r="A83" s="54"/>
      <c r="B83" s="54"/>
      <c r="C83" s="73" t="s">
        <v>55</v>
      </c>
      <c r="D83" s="74"/>
      <c r="E83" s="377"/>
      <c r="F83" s="377"/>
      <c r="G83" s="377"/>
    </row>
    <row r="84" spans="1:8" ht="45.75" thickBot="1" x14ac:dyDescent="0.3">
      <c r="A84" s="54"/>
      <c r="B84" s="54"/>
      <c r="C84" s="73" t="s">
        <v>56</v>
      </c>
      <c r="D84" s="74"/>
      <c r="E84" s="72"/>
      <c r="F84" s="72"/>
      <c r="G84" s="72"/>
    </row>
    <row r="85" spans="1:8" ht="15.75" thickBot="1" x14ac:dyDescent="0.3">
      <c r="A85" s="54"/>
      <c r="B85" s="54"/>
      <c r="C85" s="71" t="s">
        <v>2</v>
      </c>
      <c r="D85" s="74"/>
      <c r="E85" s="72"/>
      <c r="F85" s="72"/>
      <c r="G85" s="72"/>
    </row>
    <row r="86" spans="1:8" ht="45.75" thickBot="1" x14ac:dyDescent="0.3">
      <c r="A86" s="54"/>
      <c r="B86" s="54"/>
      <c r="C86" s="73" t="s">
        <v>57</v>
      </c>
      <c r="D86" s="74"/>
      <c r="E86" s="72"/>
      <c r="F86" s="72"/>
      <c r="G86" s="72"/>
    </row>
    <row r="87" spans="1:8" ht="45.75" thickBot="1" x14ac:dyDescent="0.3">
      <c r="A87" s="54"/>
      <c r="B87" s="54"/>
      <c r="C87" s="73" t="s">
        <v>58</v>
      </c>
      <c r="D87" s="74"/>
      <c r="E87" s="72"/>
      <c r="F87" s="72"/>
      <c r="G87" s="72"/>
    </row>
    <row r="88" spans="1:8" ht="23.25" thickBot="1" x14ac:dyDescent="0.3">
      <c r="A88" s="54"/>
      <c r="B88" s="54"/>
      <c r="C88" s="71" t="s">
        <v>31</v>
      </c>
      <c r="D88" s="74"/>
      <c r="E88" s="72"/>
      <c r="F88" s="72"/>
      <c r="G88" s="72"/>
    </row>
    <row r="89" spans="1:8" ht="30.75" customHeight="1" thickBot="1" x14ac:dyDescent="0.3">
      <c r="A89" s="54"/>
      <c r="B89" s="54"/>
      <c r="C89" s="73" t="s">
        <v>59</v>
      </c>
      <c r="D89" s="74"/>
      <c r="E89" s="72"/>
      <c r="F89" s="72"/>
      <c r="G89" s="72"/>
    </row>
    <row r="90" spans="1:8" ht="26.25" customHeight="1" thickBot="1" x14ac:dyDescent="0.3">
      <c r="A90" s="54"/>
      <c r="B90" s="54"/>
      <c r="C90" s="73" t="s">
        <v>60</v>
      </c>
      <c r="D90" s="74"/>
      <c r="E90" s="72"/>
      <c r="F90" s="72"/>
      <c r="G90" s="72"/>
    </row>
    <row r="91" spans="1:8" ht="15.75" thickBot="1" x14ac:dyDescent="0.3">
      <c r="A91" s="54"/>
      <c r="B91" s="54"/>
      <c r="C91" s="71" t="s">
        <v>33</v>
      </c>
      <c r="D91" s="74"/>
      <c r="E91" s="72"/>
      <c r="F91" s="72"/>
      <c r="G91" s="72"/>
    </row>
    <row r="92" spans="1:8" ht="45.75" thickBot="1" x14ac:dyDescent="0.3">
      <c r="A92" s="54"/>
      <c r="B92" s="54"/>
      <c r="C92" s="73" t="s">
        <v>61</v>
      </c>
      <c r="D92" s="74"/>
      <c r="E92" s="72"/>
      <c r="F92" s="72"/>
      <c r="G92" s="72"/>
    </row>
    <row r="93" spans="1:8" ht="45.75" thickBot="1" x14ac:dyDescent="0.3">
      <c r="A93" s="54"/>
      <c r="B93" s="54"/>
      <c r="C93" s="73" t="s">
        <v>62</v>
      </c>
      <c r="D93" s="74"/>
      <c r="E93" s="72"/>
      <c r="F93" s="72"/>
      <c r="G93" s="72"/>
    </row>
    <row r="94" spans="1:8" ht="23.25" thickBot="1" x14ac:dyDescent="0.3">
      <c r="A94" s="54"/>
      <c r="B94" s="54"/>
      <c r="C94" s="71" t="s">
        <v>3</v>
      </c>
      <c r="D94" s="74"/>
      <c r="E94" s="72"/>
      <c r="F94" s="72"/>
      <c r="G94" s="72"/>
    </row>
    <row r="95" spans="1:8" ht="57" thickBot="1" x14ac:dyDescent="0.3">
      <c r="A95" s="54"/>
      <c r="B95" s="54"/>
      <c r="C95" s="73" t="s">
        <v>63</v>
      </c>
      <c r="D95" s="74"/>
      <c r="E95" s="72"/>
      <c r="F95" s="72"/>
      <c r="G95" s="72"/>
    </row>
    <row r="96" spans="1:8" ht="57" thickBot="1" x14ac:dyDescent="0.3">
      <c r="A96" s="54"/>
      <c r="B96" s="54"/>
      <c r="C96" s="73" t="s">
        <v>64</v>
      </c>
      <c r="D96" s="74"/>
      <c r="E96" s="72"/>
      <c r="F96" s="72"/>
      <c r="G96" s="72"/>
    </row>
    <row r="97" spans="1:7" ht="21.75" thickBot="1" x14ac:dyDescent="0.3">
      <c r="A97" s="54"/>
      <c r="B97" s="54"/>
      <c r="C97" s="81" t="s">
        <v>125</v>
      </c>
      <c r="D97" s="74">
        <f>D94+D91+D88+D85+D82+D79+D76</f>
        <v>70600</v>
      </c>
      <c r="E97" s="74">
        <f t="shared" ref="E97:G97" si="4">E94+E91+E88+E85+E82+E79+E76</f>
        <v>70800</v>
      </c>
      <c r="F97" s="74">
        <f t="shared" si="4"/>
        <v>71000</v>
      </c>
      <c r="G97" s="74">
        <f t="shared" si="4"/>
        <v>71000</v>
      </c>
    </row>
    <row r="98" spans="1:7" ht="11.45" customHeight="1" x14ac:dyDescent="0.25">
      <c r="A98" s="54"/>
      <c r="B98" s="54"/>
      <c r="C98" s="443" t="s">
        <v>46</v>
      </c>
      <c r="D98" s="422"/>
      <c r="E98" s="422"/>
      <c r="F98" s="422"/>
      <c r="G98" s="423"/>
    </row>
    <row r="99" spans="1:7" ht="9.6" customHeight="1" x14ac:dyDescent="0.25">
      <c r="A99" s="54"/>
      <c r="B99" s="54"/>
      <c r="C99" s="444"/>
      <c r="D99" s="424"/>
      <c r="E99" s="424"/>
      <c r="F99" s="424"/>
      <c r="G99" s="425"/>
    </row>
    <row r="100" spans="1:7" ht="11.45" customHeight="1" thickBot="1" x14ac:dyDescent="0.3">
      <c r="A100" s="54"/>
      <c r="B100" s="54"/>
      <c r="C100" s="445"/>
      <c r="D100" s="426"/>
      <c r="E100" s="426"/>
      <c r="F100" s="426"/>
      <c r="G100" s="427"/>
    </row>
    <row r="101" spans="1:7" ht="17.25" customHeight="1" thickBot="1" x14ac:dyDescent="0.3">
      <c r="A101" s="54"/>
      <c r="B101" s="54"/>
      <c r="C101" s="78" t="s">
        <v>69</v>
      </c>
      <c r="D101" s="79">
        <f>IF(D97-D68=0,0,"Error")</f>
        <v>0</v>
      </c>
      <c r="E101" s="79">
        <f>IF(E97-E68=0,0,"Error")</f>
        <v>0</v>
      </c>
      <c r="F101" s="79">
        <f>IF(F97-F68=0,0,"Error")</f>
        <v>0</v>
      </c>
      <c r="G101" s="79">
        <f>IF(G97-G68=0,0,"Error")</f>
        <v>0</v>
      </c>
    </row>
    <row r="102" spans="1:7" ht="15.75" thickBot="1" x14ac:dyDescent="0.3">
      <c r="A102" s="54"/>
      <c r="B102" s="54"/>
      <c r="C102" s="80" t="s">
        <v>126</v>
      </c>
      <c r="D102" s="464" t="s">
        <v>160</v>
      </c>
      <c r="E102" s="465"/>
      <c r="F102" s="465"/>
      <c r="G102" s="466"/>
    </row>
    <row r="103" spans="1:7" ht="30" customHeight="1" thickBot="1" x14ac:dyDescent="0.3">
      <c r="A103" s="54"/>
      <c r="B103" s="54"/>
      <c r="C103" s="63" t="s">
        <v>10</v>
      </c>
      <c r="D103" s="428" t="s">
        <v>161</v>
      </c>
      <c r="E103" s="429"/>
      <c r="F103" s="429"/>
      <c r="G103" s="430"/>
    </row>
    <row r="104" spans="1:7" ht="15.75" thickBot="1" x14ac:dyDescent="0.3">
      <c r="A104" s="54"/>
      <c r="B104" s="54"/>
      <c r="C104" s="63" t="s">
        <v>15</v>
      </c>
      <c r="D104" s="411" t="s">
        <v>162</v>
      </c>
      <c r="E104" s="412"/>
      <c r="F104" s="412"/>
      <c r="G104" s="413"/>
    </row>
    <row r="105" spans="1:7" ht="12.75" customHeight="1" x14ac:dyDescent="0.25">
      <c r="A105" s="54"/>
      <c r="B105" s="54"/>
      <c r="C105" s="414"/>
      <c r="D105" s="66">
        <v>2018</v>
      </c>
      <c r="E105" s="66">
        <v>2019</v>
      </c>
      <c r="F105" s="66">
        <v>2020</v>
      </c>
      <c r="G105" s="66">
        <v>2021</v>
      </c>
    </row>
    <row r="106" spans="1:7" ht="9" customHeight="1" thickBot="1" x14ac:dyDescent="0.3">
      <c r="A106" s="54"/>
      <c r="B106" s="54"/>
      <c r="C106" s="415"/>
      <c r="D106" s="67" t="s">
        <v>6</v>
      </c>
      <c r="E106" s="67" t="s">
        <v>7</v>
      </c>
      <c r="F106" s="67" t="s">
        <v>7</v>
      </c>
      <c r="G106" s="67" t="s">
        <v>7</v>
      </c>
    </row>
    <row r="107" spans="1:7" ht="15.75" thickBot="1" x14ac:dyDescent="0.3">
      <c r="A107" s="54"/>
      <c r="B107" s="54"/>
      <c r="C107" s="63" t="s">
        <v>9</v>
      </c>
      <c r="D107" s="68">
        <v>271</v>
      </c>
      <c r="E107" s="68">
        <v>272</v>
      </c>
      <c r="F107" s="68">
        <v>274</v>
      </c>
      <c r="G107" s="68">
        <v>274</v>
      </c>
    </row>
    <row r="108" spans="1:7" ht="15.75" thickBot="1" x14ac:dyDescent="0.3">
      <c r="A108" s="54"/>
      <c r="B108" s="54"/>
      <c r="C108" s="63" t="s">
        <v>16</v>
      </c>
      <c r="D108" s="68">
        <v>176300</v>
      </c>
      <c r="E108" s="68">
        <v>176800</v>
      </c>
      <c r="F108" s="68">
        <v>179200</v>
      </c>
      <c r="G108" s="68">
        <v>179200</v>
      </c>
    </row>
    <row r="109" spans="1:7" ht="15.75" thickBot="1" x14ac:dyDescent="0.3">
      <c r="A109" s="54"/>
      <c r="B109" s="54"/>
      <c r="C109" s="63" t="s">
        <v>26</v>
      </c>
      <c r="D109" s="68">
        <f>D108/D107</f>
        <v>650.55350553505536</v>
      </c>
      <c r="E109" s="68">
        <f>E108/E107</f>
        <v>650</v>
      </c>
      <c r="F109" s="68">
        <f>F108/F107</f>
        <v>654.01459854014604</v>
      </c>
      <c r="G109" s="68">
        <f>G108/G107</f>
        <v>654.01459854014604</v>
      </c>
    </row>
    <row r="110" spans="1:7" ht="15.75" thickBot="1" x14ac:dyDescent="0.3">
      <c r="A110" s="54"/>
      <c r="B110" s="54"/>
      <c r="C110" s="63" t="s">
        <v>17</v>
      </c>
      <c r="D110" s="69"/>
      <c r="E110" s="70">
        <f>E107/D107-1</f>
        <v>3.6900369003689537E-3</v>
      </c>
      <c r="F110" s="70">
        <f>F107/E107-1</f>
        <v>7.3529411764705621E-3</v>
      </c>
      <c r="G110" s="70">
        <f>G107/F107-1</f>
        <v>0</v>
      </c>
    </row>
    <row r="111" spans="1:7" ht="23.25" thickBot="1" x14ac:dyDescent="0.3">
      <c r="A111" s="54"/>
      <c r="B111" s="54"/>
      <c r="C111" s="63" t="s">
        <v>18</v>
      </c>
      <c r="D111" s="69"/>
      <c r="E111" s="70">
        <f>E108/D108-1</f>
        <v>2.8360748723765816E-3</v>
      </c>
      <c r="F111" s="70">
        <f t="shared" ref="F111:G112" si="5">F108/E108-1</f>
        <v>1.3574660633484115E-2</v>
      </c>
      <c r="G111" s="70">
        <f t="shared" si="5"/>
        <v>0</v>
      </c>
    </row>
    <row r="112" spans="1:7" ht="23.25" thickBot="1" x14ac:dyDescent="0.3">
      <c r="A112" s="54"/>
      <c r="B112" s="54"/>
      <c r="C112" s="63" t="s">
        <v>19</v>
      </c>
      <c r="D112" s="69"/>
      <c r="E112" s="70">
        <f>E109/D109-1</f>
        <v>-8.5082246171297449E-4</v>
      </c>
      <c r="F112" s="70">
        <f t="shared" si="5"/>
        <v>6.1763054463785938E-3</v>
      </c>
      <c r="G112" s="70">
        <f t="shared" si="5"/>
        <v>0</v>
      </c>
    </row>
    <row r="113" spans="1:7" ht="24.75" customHeight="1" thickBot="1" x14ac:dyDescent="0.3">
      <c r="A113" s="54"/>
      <c r="B113" s="54"/>
      <c r="C113" s="416" t="s">
        <v>163</v>
      </c>
      <c r="D113" s="417"/>
      <c r="E113" s="417"/>
      <c r="F113" s="417"/>
      <c r="G113" s="418"/>
    </row>
    <row r="114" spans="1:7" ht="12.75" customHeight="1" x14ac:dyDescent="0.25">
      <c r="A114" s="54"/>
      <c r="B114" s="54"/>
      <c r="C114" s="414"/>
      <c r="D114" s="66">
        <v>2018</v>
      </c>
      <c r="E114" s="66">
        <v>2019</v>
      </c>
      <c r="F114" s="66">
        <v>2020</v>
      </c>
      <c r="G114" s="66">
        <v>2021</v>
      </c>
    </row>
    <row r="115" spans="1:7" ht="9" customHeight="1" thickBot="1" x14ac:dyDescent="0.3">
      <c r="A115" s="54"/>
      <c r="B115" s="54"/>
      <c r="C115" s="415"/>
      <c r="D115" s="67" t="s">
        <v>6</v>
      </c>
      <c r="E115" s="67" t="s">
        <v>7</v>
      </c>
      <c r="F115" s="67" t="s">
        <v>7</v>
      </c>
      <c r="G115" s="67" t="s">
        <v>7</v>
      </c>
    </row>
    <row r="116" spans="1:7" ht="24.75" customHeight="1" thickBot="1" x14ac:dyDescent="0.3">
      <c r="A116" s="54"/>
      <c r="B116" s="54"/>
      <c r="C116" s="71" t="s">
        <v>0</v>
      </c>
      <c r="D116" s="72">
        <v>75000</v>
      </c>
      <c r="E116" s="72">
        <v>75000</v>
      </c>
      <c r="F116" s="72">
        <v>75000</v>
      </c>
      <c r="G116" s="72">
        <v>75000</v>
      </c>
    </row>
    <row r="117" spans="1:7" ht="26.45" customHeight="1" thickBot="1" x14ac:dyDescent="0.3">
      <c r="A117" s="54"/>
      <c r="B117" s="54"/>
      <c r="C117" s="73" t="s">
        <v>50</v>
      </c>
      <c r="D117" s="74"/>
      <c r="E117" s="76"/>
      <c r="F117" s="76"/>
      <c r="G117" s="76"/>
    </row>
    <row r="118" spans="1:7" ht="24.75" customHeight="1" thickBot="1" x14ac:dyDescent="0.3">
      <c r="A118" s="54"/>
      <c r="B118" s="54"/>
      <c r="C118" s="73" t="s">
        <v>51</v>
      </c>
      <c r="D118" s="74"/>
      <c r="E118" s="76"/>
      <c r="F118" s="76"/>
      <c r="G118" s="76"/>
    </row>
    <row r="119" spans="1:7" ht="24.75" customHeight="1" thickBot="1" x14ac:dyDescent="0.3">
      <c r="A119" s="54"/>
      <c r="B119" s="54"/>
      <c r="C119" s="71" t="s">
        <v>48</v>
      </c>
      <c r="D119" s="72">
        <v>14800</v>
      </c>
      <c r="E119" s="72">
        <v>14800</v>
      </c>
      <c r="F119" s="72">
        <v>14800</v>
      </c>
      <c r="G119" s="72">
        <v>14800</v>
      </c>
    </row>
    <row r="120" spans="1:7" ht="39" customHeight="1" thickBot="1" x14ac:dyDescent="0.3">
      <c r="A120" s="54"/>
      <c r="B120" s="54"/>
      <c r="C120" s="73" t="s">
        <v>52</v>
      </c>
      <c r="D120" s="74"/>
      <c r="E120" s="72"/>
      <c r="F120" s="72"/>
      <c r="G120" s="72"/>
    </row>
    <row r="121" spans="1:7" ht="31.15" customHeight="1" thickBot="1" x14ac:dyDescent="0.3">
      <c r="A121" s="54"/>
      <c r="B121" s="54"/>
      <c r="C121" s="82" t="s">
        <v>53</v>
      </c>
      <c r="D121" s="74"/>
      <c r="E121" s="72"/>
      <c r="F121" s="72"/>
      <c r="G121" s="72"/>
    </row>
    <row r="122" spans="1:7" ht="24.75" customHeight="1" thickBot="1" x14ac:dyDescent="0.3">
      <c r="A122" s="54"/>
      <c r="B122" s="54"/>
      <c r="C122" s="71" t="s">
        <v>1</v>
      </c>
      <c r="D122" s="384">
        <v>86500</v>
      </c>
      <c r="E122" s="88">
        <v>87000</v>
      </c>
      <c r="F122" s="88">
        <v>89400</v>
      </c>
      <c r="G122" s="88">
        <v>89400</v>
      </c>
    </row>
    <row r="123" spans="1:7" ht="45.75" thickBot="1" x14ac:dyDescent="0.3">
      <c r="A123" s="54"/>
      <c r="B123" s="54"/>
      <c r="C123" s="73" t="s">
        <v>55</v>
      </c>
      <c r="D123" s="74"/>
      <c r="E123" s="377"/>
      <c r="F123" s="377"/>
      <c r="G123" s="377"/>
    </row>
    <row r="124" spans="1:7" ht="45.75" thickBot="1" x14ac:dyDescent="0.3">
      <c r="A124" s="54"/>
      <c r="B124" s="54"/>
      <c r="C124" s="73" t="s">
        <v>56</v>
      </c>
      <c r="D124" s="74"/>
      <c r="E124" s="72"/>
      <c r="F124" s="72"/>
      <c r="G124" s="72"/>
    </row>
    <row r="125" spans="1:7" ht="15.75" thickBot="1" x14ac:dyDescent="0.3">
      <c r="A125" s="54"/>
      <c r="B125" s="54"/>
      <c r="C125" s="71" t="s">
        <v>2</v>
      </c>
      <c r="D125" s="74"/>
      <c r="E125" s="72"/>
      <c r="F125" s="72"/>
      <c r="G125" s="72"/>
    </row>
    <row r="126" spans="1:7" ht="45.75" thickBot="1" x14ac:dyDescent="0.3">
      <c r="A126" s="54"/>
      <c r="B126" s="54"/>
      <c r="C126" s="73" t="s">
        <v>57</v>
      </c>
      <c r="D126" s="74"/>
      <c r="E126" s="72"/>
      <c r="F126" s="72"/>
      <c r="G126" s="72"/>
    </row>
    <row r="127" spans="1:7" ht="45.75" thickBot="1" x14ac:dyDescent="0.3">
      <c r="A127" s="54"/>
      <c r="B127" s="54"/>
      <c r="C127" s="73" t="s">
        <v>58</v>
      </c>
      <c r="D127" s="74"/>
      <c r="E127" s="72"/>
      <c r="F127" s="72"/>
      <c r="G127" s="72"/>
    </row>
    <row r="128" spans="1:7" ht="23.25" thickBot="1" x14ac:dyDescent="0.3">
      <c r="A128" s="54"/>
      <c r="B128" s="54"/>
      <c r="C128" s="71" t="s">
        <v>31</v>
      </c>
      <c r="D128" s="74"/>
      <c r="E128" s="72"/>
      <c r="F128" s="72"/>
      <c r="G128" s="72"/>
    </row>
    <row r="129" spans="1:7" ht="30.75" customHeight="1" thickBot="1" x14ac:dyDescent="0.3">
      <c r="A129" s="54"/>
      <c r="B129" s="54"/>
      <c r="C129" s="73" t="s">
        <v>59</v>
      </c>
      <c r="D129" s="74"/>
      <c r="E129" s="72"/>
      <c r="F129" s="72"/>
      <c r="G129" s="72"/>
    </row>
    <row r="130" spans="1:7" ht="26.25" customHeight="1" thickBot="1" x14ac:dyDescent="0.3">
      <c r="A130" s="54"/>
      <c r="B130" s="54"/>
      <c r="C130" s="73" t="s">
        <v>60</v>
      </c>
      <c r="D130" s="74"/>
      <c r="E130" s="72"/>
      <c r="F130" s="72"/>
      <c r="G130" s="72"/>
    </row>
    <row r="131" spans="1:7" ht="15.75" thickBot="1" x14ac:dyDescent="0.3">
      <c r="A131" s="54"/>
      <c r="B131" s="54"/>
      <c r="C131" s="71" t="s">
        <v>33</v>
      </c>
      <c r="D131" s="74"/>
      <c r="E131" s="72"/>
      <c r="F131" s="72"/>
      <c r="G131" s="72"/>
    </row>
    <row r="132" spans="1:7" ht="45.75" thickBot="1" x14ac:dyDescent="0.3">
      <c r="A132" s="54"/>
      <c r="B132" s="54"/>
      <c r="C132" s="73" t="s">
        <v>61</v>
      </c>
      <c r="D132" s="74"/>
      <c r="E132" s="72"/>
      <c r="F132" s="72"/>
      <c r="G132" s="72"/>
    </row>
    <row r="133" spans="1:7" ht="45.75" thickBot="1" x14ac:dyDescent="0.3">
      <c r="A133" s="54"/>
      <c r="B133" s="54"/>
      <c r="C133" s="73" t="s">
        <v>62</v>
      </c>
      <c r="D133" s="74"/>
      <c r="E133" s="72"/>
      <c r="F133" s="72"/>
      <c r="G133" s="72"/>
    </row>
    <row r="134" spans="1:7" ht="23.25" thickBot="1" x14ac:dyDescent="0.3">
      <c r="A134" s="54"/>
      <c r="B134" s="54"/>
      <c r="C134" s="71" t="s">
        <v>3</v>
      </c>
      <c r="D134" s="74"/>
      <c r="E134" s="72"/>
      <c r="F134" s="72"/>
      <c r="G134" s="72"/>
    </row>
    <row r="135" spans="1:7" ht="57" thickBot="1" x14ac:dyDescent="0.3">
      <c r="A135" s="54"/>
      <c r="B135" s="54"/>
      <c r="C135" s="73" t="s">
        <v>63</v>
      </c>
      <c r="D135" s="74"/>
      <c r="E135" s="72"/>
      <c r="F135" s="72"/>
      <c r="G135" s="72"/>
    </row>
    <row r="136" spans="1:7" ht="57" thickBot="1" x14ac:dyDescent="0.3">
      <c r="A136" s="54"/>
      <c r="B136" s="54"/>
      <c r="C136" s="73" t="s">
        <v>64</v>
      </c>
      <c r="D136" s="74"/>
      <c r="E136" s="72"/>
      <c r="F136" s="72"/>
      <c r="G136" s="72"/>
    </row>
    <row r="137" spans="1:7" ht="21.75" thickBot="1" x14ac:dyDescent="0.3">
      <c r="A137" s="54"/>
      <c r="B137" s="54"/>
      <c r="C137" s="81" t="s">
        <v>128</v>
      </c>
      <c r="D137" s="74">
        <f>D134+D131+D128+D125+D122+D119+D116</f>
        <v>176300</v>
      </c>
      <c r="E137" s="74">
        <f t="shared" ref="E137:G137" si="6">E134+E131+E128+E125+E122+E119+E116</f>
        <v>176800</v>
      </c>
      <c r="F137" s="74">
        <f t="shared" si="6"/>
        <v>179200</v>
      </c>
      <c r="G137" s="74">
        <f t="shared" si="6"/>
        <v>179200</v>
      </c>
    </row>
    <row r="138" spans="1:7" ht="9.6" customHeight="1" x14ac:dyDescent="0.25">
      <c r="A138" s="54"/>
      <c r="B138" s="54"/>
      <c r="C138" s="443" t="s">
        <v>46</v>
      </c>
      <c r="D138" s="422"/>
      <c r="E138" s="422"/>
      <c r="F138" s="422"/>
      <c r="G138" s="423"/>
    </row>
    <row r="139" spans="1:7" ht="9.6" customHeight="1" x14ac:dyDescent="0.25">
      <c r="A139" s="54"/>
      <c r="B139" s="54"/>
      <c r="C139" s="444"/>
      <c r="D139" s="424"/>
      <c r="E139" s="424"/>
      <c r="F139" s="424"/>
      <c r="G139" s="425"/>
    </row>
    <row r="140" spans="1:7" ht="13.15" customHeight="1" thickBot="1" x14ac:dyDescent="0.3">
      <c r="A140" s="54"/>
      <c r="B140" s="54"/>
      <c r="C140" s="445"/>
      <c r="D140" s="426"/>
      <c r="E140" s="426"/>
      <c r="F140" s="426"/>
      <c r="G140" s="427"/>
    </row>
    <row r="141" spans="1:7" ht="17.25" customHeight="1" thickBot="1" x14ac:dyDescent="0.3">
      <c r="A141" s="54"/>
      <c r="B141" s="54"/>
      <c r="C141" s="78" t="s">
        <v>69</v>
      </c>
      <c r="D141" s="79">
        <f>IF(D137-D108=0,0,"Error")</f>
        <v>0</v>
      </c>
      <c r="E141" s="79">
        <f>IF(E137-E108=0,0,"Error")</f>
        <v>0</v>
      </c>
      <c r="F141" s="79">
        <f>IF(F137-F108=0,0,"Error")</f>
        <v>0</v>
      </c>
      <c r="G141" s="79">
        <f>IF(G137-G108=0,0,"Error")</f>
        <v>0</v>
      </c>
    </row>
    <row r="142" spans="1:7" ht="15.75" thickBot="1" x14ac:dyDescent="0.3">
      <c r="A142" s="54"/>
      <c r="B142" s="54"/>
      <c r="C142" s="80" t="s">
        <v>164</v>
      </c>
      <c r="D142" s="464" t="s">
        <v>165</v>
      </c>
      <c r="E142" s="465"/>
      <c r="F142" s="465"/>
      <c r="G142" s="466"/>
    </row>
    <row r="143" spans="1:7" ht="22.15" customHeight="1" thickBot="1" x14ac:dyDescent="0.3">
      <c r="A143" s="54"/>
      <c r="B143" s="54"/>
      <c r="C143" s="63" t="s">
        <v>10</v>
      </c>
      <c r="D143" s="428" t="s">
        <v>166</v>
      </c>
      <c r="E143" s="429"/>
      <c r="F143" s="429"/>
      <c r="G143" s="430"/>
    </row>
    <row r="144" spans="1:7" ht="15.75" thickBot="1" x14ac:dyDescent="0.3">
      <c r="A144" s="54"/>
      <c r="B144" s="54"/>
      <c r="C144" s="63" t="s">
        <v>15</v>
      </c>
      <c r="D144" s="411" t="s">
        <v>167</v>
      </c>
      <c r="E144" s="412"/>
      <c r="F144" s="412"/>
      <c r="G144" s="413"/>
    </row>
    <row r="145" spans="1:7" ht="12.75" customHeight="1" x14ac:dyDescent="0.25">
      <c r="A145" s="54"/>
      <c r="B145" s="54"/>
      <c r="C145" s="414"/>
      <c r="D145" s="66">
        <v>2018</v>
      </c>
      <c r="E145" s="66">
        <v>2019</v>
      </c>
      <c r="F145" s="66">
        <v>2020</v>
      </c>
      <c r="G145" s="66">
        <v>2021</v>
      </c>
    </row>
    <row r="146" spans="1:7" ht="9" customHeight="1" thickBot="1" x14ac:dyDescent="0.3">
      <c r="A146" s="54"/>
      <c r="B146" s="54"/>
      <c r="C146" s="415"/>
      <c r="D146" s="67" t="s">
        <v>6</v>
      </c>
      <c r="E146" s="67" t="s">
        <v>7</v>
      </c>
      <c r="F146" s="67" t="s">
        <v>7</v>
      </c>
      <c r="G146" s="67" t="s">
        <v>7</v>
      </c>
    </row>
    <row r="147" spans="1:7" ht="15.75" thickBot="1" x14ac:dyDescent="0.3">
      <c r="A147" s="54"/>
      <c r="B147" s="54"/>
      <c r="C147" s="63" t="s">
        <v>9</v>
      </c>
      <c r="D147" s="68">
        <v>98</v>
      </c>
      <c r="E147" s="68">
        <v>98</v>
      </c>
      <c r="F147" s="68">
        <v>98</v>
      </c>
      <c r="G147" s="68">
        <v>98</v>
      </c>
    </row>
    <row r="148" spans="1:7" ht="15.75" thickBot="1" x14ac:dyDescent="0.3">
      <c r="A148" s="54"/>
      <c r="B148" s="54"/>
      <c r="C148" s="63" t="s">
        <v>16</v>
      </c>
      <c r="D148" s="68">
        <v>90200</v>
      </c>
      <c r="E148" s="68">
        <v>90400</v>
      </c>
      <c r="F148" s="68">
        <v>90800</v>
      </c>
      <c r="G148" s="68">
        <v>90800</v>
      </c>
    </row>
    <row r="149" spans="1:7" ht="15.75" thickBot="1" x14ac:dyDescent="0.3">
      <c r="A149" s="54"/>
      <c r="B149" s="54"/>
      <c r="C149" s="63" t="s">
        <v>26</v>
      </c>
      <c r="D149" s="68">
        <f>D148/D147</f>
        <v>920.40816326530614</v>
      </c>
      <c r="E149" s="68">
        <f t="shared" ref="E149:G149" si="7">E148/E147</f>
        <v>922.44897959183675</v>
      </c>
      <c r="F149" s="68">
        <f t="shared" si="7"/>
        <v>926.53061224489795</v>
      </c>
      <c r="G149" s="68">
        <f t="shared" si="7"/>
        <v>926.53061224489795</v>
      </c>
    </row>
    <row r="150" spans="1:7" ht="15.75" thickBot="1" x14ac:dyDescent="0.3">
      <c r="A150" s="54"/>
      <c r="B150" s="54"/>
      <c r="C150" s="63" t="s">
        <v>17</v>
      </c>
      <c r="D150" s="69"/>
      <c r="E150" s="70">
        <f>E147/D147-1</f>
        <v>0</v>
      </c>
      <c r="F150" s="70">
        <f t="shared" ref="F150:G152" si="8">F147/E147-1</f>
        <v>0</v>
      </c>
      <c r="G150" s="70">
        <f t="shared" si="8"/>
        <v>0</v>
      </c>
    </row>
    <row r="151" spans="1:7" ht="23.25" thickBot="1" x14ac:dyDescent="0.3">
      <c r="A151" s="54"/>
      <c r="B151" s="54"/>
      <c r="C151" s="63" t="s">
        <v>18</v>
      </c>
      <c r="D151" s="69"/>
      <c r="E151" s="70">
        <f>E148/D148-1</f>
        <v>2.2172949002217113E-3</v>
      </c>
      <c r="F151" s="70">
        <f t="shared" si="8"/>
        <v>4.4247787610618428E-3</v>
      </c>
      <c r="G151" s="70">
        <f t="shared" si="8"/>
        <v>0</v>
      </c>
    </row>
    <row r="152" spans="1:7" ht="23.25" thickBot="1" x14ac:dyDescent="0.3">
      <c r="A152" s="54"/>
      <c r="B152" s="54"/>
      <c r="C152" s="63" t="s">
        <v>19</v>
      </c>
      <c r="D152" s="69"/>
      <c r="E152" s="70">
        <f>E149/D149-1</f>
        <v>2.2172949002217113E-3</v>
      </c>
      <c r="F152" s="70">
        <f t="shared" si="8"/>
        <v>4.4247787610618428E-3</v>
      </c>
      <c r="G152" s="70">
        <f t="shared" si="8"/>
        <v>0</v>
      </c>
    </row>
    <row r="153" spans="1:7" ht="15" customHeight="1" thickBot="1" x14ac:dyDescent="0.3">
      <c r="A153" s="54"/>
      <c r="B153" s="54"/>
      <c r="C153" s="416" t="s">
        <v>168</v>
      </c>
      <c r="D153" s="417"/>
      <c r="E153" s="417"/>
      <c r="F153" s="417"/>
      <c r="G153" s="418"/>
    </row>
    <row r="154" spans="1:7" ht="12.75" customHeight="1" x14ac:dyDescent="0.25">
      <c r="A154" s="54"/>
      <c r="B154" s="54"/>
      <c r="C154" s="414"/>
      <c r="D154" s="66">
        <v>2018</v>
      </c>
      <c r="E154" s="66">
        <v>2019</v>
      </c>
      <c r="F154" s="66">
        <v>2020</v>
      </c>
      <c r="G154" s="66">
        <v>2021</v>
      </c>
    </row>
    <row r="155" spans="1:7" ht="9" customHeight="1" thickBot="1" x14ac:dyDescent="0.3">
      <c r="A155" s="54"/>
      <c r="B155" s="54"/>
      <c r="C155" s="415"/>
      <c r="D155" s="67" t="s">
        <v>6</v>
      </c>
      <c r="E155" s="67" t="s">
        <v>7</v>
      </c>
      <c r="F155" s="67" t="s">
        <v>7</v>
      </c>
      <c r="G155" s="67" t="s">
        <v>7</v>
      </c>
    </row>
    <row r="156" spans="1:7" ht="24.75" customHeight="1" thickBot="1" x14ac:dyDescent="0.3">
      <c r="A156" s="54"/>
      <c r="B156" s="54"/>
      <c r="C156" s="71" t="s">
        <v>0</v>
      </c>
      <c r="D156" s="72">
        <v>53200</v>
      </c>
      <c r="E156" s="72">
        <v>53200</v>
      </c>
      <c r="F156" s="72">
        <v>53200</v>
      </c>
      <c r="G156" s="72">
        <v>53200</v>
      </c>
    </row>
    <row r="157" spans="1:7" ht="19.899999999999999" customHeight="1" thickBot="1" x14ac:dyDescent="0.3">
      <c r="A157" s="54"/>
      <c r="B157" s="54"/>
      <c r="C157" s="73" t="s">
        <v>50</v>
      </c>
      <c r="D157" s="74"/>
      <c r="E157" s="76"/>
      <c r="F157" s="76"/>
      <c r="G157" s="76"/>
    </row>
    <row r="158" spans="1:7" ht="24.75" customHeight="1" thickBot="1" x14ac:dyDescent="0.3">
      <c r="A158" s="54"/>
      <c r="B158" s="54"/>
      <c r="C158" s="73" t="s">
        <v>51</v>
      </c>
      <c r="D158" s="74"/>
      <c r="E158" s="76"/>
      <c r="F158" s="76"/>
      <c r="G158" s="76"/>
    </row>
    <row r="159" spans="1:7" ht="24.75" customHeight="1" thickBot="1" x14ac:dyDescent="0.3">
      <c r="A159" s="54"/>
      <c r="B159" s="54"/>
      <c r="C159" s="71" t="s">
        <v>48</v>
      </c>
      <c r="D159" s="72">
        <v>11100</v>
      </c>
      <c r="E159" s="72">
        <v>11100</v>
      </c>
      <c r="F159" s="72">
        <v>11100</v>
      </c>
      <c r="G159" s="72">
        <v>11100</v>
      </c>
    </row>
    <row r="160" spans="1:7" ht="30.6" customHeight="1" thickBot="1" x14ac:dyDescent="0.3">
      <c r="A160" s="54"/>
      <c r="B160" s="54"/>
      <c r="C160" s="82" t="s">
        <v>52</v>
      </c>
      <c r="D160" s="74"/>
      <c r="E160" s="72"/>
      <c r="F160" s="72"/>
      <c r="G160" s="72"/>
    </row>
    <row r="161" spans="1:7" ht="30" customHeight="1" thickBot="1" x14ac:dyDescent="0.3">
      <c r="A161" s="54"/>
      <c r="B161" s="54"/>
      <c r="C161" s="82" t="s">
        <v>53</v>
      </c>
      <c r="D161" s="74"/>
      <c r="E161" s="72"/>
      <c r="F161" s="72"/>
      <c r="G161" s="72"/>
    </row>
    <row r="162" spans="1:7" ht="24.75" customHeight="1" thickBot="1" x14ac:dyDescent="0.3">
      <c r="A162" s="54"/>
      <c r="B162" s="54"/>
      <c r="C162" s="71" t="s">
        <v>1</v>
      </c>
      <c r="D162" s="74">
        <v>10400</v>
      </c>
      <c r="E162" s="72">
        <v>12600</v>
      </c>
      <c r="F162" s="72">
        <v>13000</v>
      </c>
      <c r="G162" s="72">
        <v>13000</v>
      </c>
    </row>
    <row r="163" spans="1:7" ht="35.25" customHeight="1" thickBot="1" x14ac:dyDescent="0.3">
      <c r="A163" s="54"/>
      <c r="B163" s="54"/>
      <c r="C163" s="73" t="s">
        <v>55</v>
      </c>
      <c r="D163" s="74"/>
      <c r="E163" s="383"/>
      <c r="F163" s="383"/>
      <c r="G163" s="383"/>
    </row>
    <row r="164" spans="1:7" ht="45.75" thickBot="1" x14ac:dyDescent="0.3">
      <c r="A164" s="54"/>
      <c r="B164" s="54"/>
      <c r="C164" s="73" t="s">
        <v>56</v>
      </c>
      <c r="D164" s="74"/>
      <c r="E164" s="72"/>
      <c r="F164" s="72"/>
      <c r="G164" s="72"/>
    </row>
    <row r="165" spans="1:7" ht="15.75" thickBot="1" x14ac:dyDescent="0.3">
      <c r="A165" s="54"/>
      <c r="B165" s="54"/>
      <c r="C165" s="71" t="s">
        <v>2</v>
      </c>
      <c r="D165" s="74"/>
      <c r="E165" s="72"/>
      <c r="F165" s="72"/>
      <c r="G165" s="72"/>
    </row>
    <row r="166" spans="1:7" ht="45.75" thickBot="1" x14ac:dyDescent="0.3">
      <c r="A166" s="54"/>
      <c r="B166" s="54"/>
      <c r="C166" s="73" t="s">
        <v>57</v>
      </c>
      <c r="D166" s="74"/>
      <c r="E166" s="72"/>
      <c r="F166" s="72"/>
      <c r="G166" s="72"/>
    </row>
    <row r="167" spans="1:7" ht="45.75" thickBot="1" x14ac:dyDescent="0.3">
      <c r="A167" s="54"/>
      <c r="B167" s="54"/>
      <c r="C167" s="73" t="s">
        <v>58</v>
      </c>
      <c r="D167" s="74"/>
      <c r="E167" s="72"/>
      <c r="F167" s="72"/>
      <c r="G167" s="72"/>
    </row>
    <row r="168" spans="1:7" ht="23.25" thickBot="1" x14ac:dyDescent="0.3">
      <c r="A168" s="54"/>
      <c r="B168" s="54"/>
      <c r="C168" s="71" t="s">
        <v>31</v>
      </c>
      <c r="D168" s="74"/>
      <c r="E168" s="72"/>
      <c r="F168" s="72"/>
      <c r="G168" s="72"/>
    </row>
    <row r="169" spans="1:7" ht="30.75" customHeight="1" thickBot="1" x14ac:dyDescent="0.3">
      <c r="A169" s="54"/>
      <c r="B169" s="54"/>
      <c r="C169" s="73" t="s">
        <v>59</v>
      </c>
      <c r="D169" s="74"/>
      <c r="E169" s="72"/>
      <c r="F169" s="72"/>
      <c r="G169" s="72"/>
    </row>
    <row r="170" spans="1:7" ht="26.25" customHeight="1" thickBot="1" x14ac:dyDescent="0.3">
      <c r="A170" s="54"/>
      <c r="B170" s="54"/>
      <c r="C170" s="73" t="s">
        <v>60</v>
      </c>
      <c r="D170" s="74"/>
      <c r="E170" s="72"/>
      <c r="F170" s="72"/>
      <c r="G170" s="72"/>
    </row>
    <row r="171" spans="1:7" ht="15.75" thickBot="1" x14ac:dyDescent="0.3">
      <c r="A171" s="54"/>
      <c r="B171" s="54"/>
      <c r="C171" s="71" t="s">
        <v>33</v>
      </c>
      <c r="D171" s="74">
        <v>3500</v>
      </c>
      <c r="E171" s="72">
        <v>3500</v>
      </c>
      <c r="F171" s="72">
        <v>3500</v>
      </c>
      <c r="G171" s="72">
        <v>3500</v>
      </c>
    </row>
    <row r="172" spans="1:7" ht="45.75" thickBot="1" x14ac:dyDescent="0.3">
      <c r="A172" s="54"/>
      <c r="B172" s="54"/>
      <c r="C172" s="73" t="s">
        <v>61</v>
      </c>
      <c r="D172" s="74"/>
      <c r="E172" s="72"/>
      <c r="F172" s="72"/>
      <c r="G172" s="72"/>
    </row>
    <row r="173" spans="1:7" ht="45.75" thickBot="1" x14ac:dyDescent="0.3">
      <c r="A173" s="54"/>
      <c r="B173" s="54"/>
      <c r="C173" s="73" t="s">
        <v>62</v>
      </c>
      <c r="D173" s="74"/>
      <c r="E173" s="72"/>
      <c r="F173" s="72"/>
      <c r="G173" s="72"/>
    </row>
    <row r="174" spans="1:7" ht="23.25" thickBot="1" x14ac:dyDescent="0.3">
      <c r="A174" s="54"/>
      <c r="B174" s="54"/>
      <c r="C174" s="71" t="s">
        <v>3</v>
      </c>
      <c r="D174" s="74">
        <v>12000</v>
      </c>
      <c r="E174" s="72">
        <v>10000</v>
      </c>
      <c r="F174" s="72">
        <v>10000</v>
      </c>
      <c r="G174" s="72">
        <v>10000</v>
      </c>
    </row>
    <row r="175" spans="1:7" ht="57" thickBot="1" x14ac:dyDescent="0.3">
      <c r="A175" s="54"/>
      <c r="B175" s="54"/>
      <c r="C175" s="73" t="s">
        <v>63</v>
      </c>
      <c r="D175" s="74"/>
      <c r="E175" s="72"/>
      <c r="F175" s="72"/>
      <c r="G175" s="72"/>
    </row>
    <row r="176" spans="1:7" ht="57" thickBot="1" x14ac:dyDescent="0.3">
      <c r="A176" s="54"/>
      <c r="B176" s="54"/>
      <c r="C176" s="73" t="s">
        <v>64</v>
      </c>
      <c r="D176" s="74"/>
      <c r="E176" s="72"/>
      <c r="F176" s="72"/>
      <c r="G176" s="72"/>
    </row>
    <row r="177" spans="1:7" ht="21.75" thickBot="1" x14ac:dyDescent="0.3">
      <c r="A177" s="54"/>
      <c r="B177" s="54"/>
      <c r="C177" s="81" t="s">
        <v>169</v>
      </c>
      <c r="D177" s="74">
        <f>D174+D171+D168+D165+D162+D159+D156</f>
        <v>90200</v>
      </c>
      <c r="E177" s="74">
        <f t="shared" ref="E177:G177" si="9">E174+E171+E168+E165+E162+E159+E156</f>
        <v>90400</v>
      </c>
      <c r="F177" s="74">
        <f t="shared" si="9"/>
        <v>90800</v>
      </c>
      <c r="G177" s="74">
        <f t="shared" si="9"/>
        <v>90800</v>
      </c>
    </row>
    <row r="178" spans="1:7" ht="7.9" customHeight="1" x14ac:dyDescent="0.25">
      <c r="A178" s="54"/>
      <c r="B178" s="54"/>
      <c r="C178" s="443" t="s">
        <v>170</v>
      </c>
      <c r="D178" s="422"/>
      <c r="E178" s="422"/>
      <c r="F178" s="422"/>
      <c r="G178" s="423"/>
    </row>
    <row r="179" spans="1:7" x14ac:dyDescent="0.25">
      <c r="A179" s="54"/>
      <c r="B179" s="54"/>
      <c r="C179" s="444"/>
      <c r="D179" s="424"/>
      <c r="E179" s="424"/>
      <c r="F179" s="424"/>
      <c r="G179" s="425"/>
    </row>
    <row r="180" spans="1:7" ht="9.6" customHeight="1" thickBot="1" x14ac:dyDescent="0.3">
      <c r="A180" s="54"/>
      <c r="B180" s="54"/>
      <c r="C180" s="445"/>
      <c r="D180" s="426"/>
      <c r="E180" s="426"/>
      <c r="F180" s="426"/>
      <c r="G180" s="427"/>
    </row>
    <row r="181" spans="1:7" ht="17.25" customHeight="1" thickBot="1" x14ac:dyDescent="0.3">
      <c r="A181" s="54"/>
      <c r="B181" s="54"/>
      <c r="C181" s="78" t="s">
        <v>69</v>
      </c>
      <c r="D181" s="79">
        <f>IF(D177-D148=0,0,"Error")</f>
        <v>0</v>
      </c>
      <c r="E181" s="79">
        <f>IF(E177-E148=0,0,"Error")</f>
        <v>0</v>
      </c>
      <c r="F181" s="79">
        <f>IF(F177-F148=0,0,"Error")</f>
        <v>0</v>
      </c>
      <c r="G181" s="79">
        <f>IF(G177-G148=0,0,"Error")</f>
        <v>0</v>
      </c>
    </row>
    <row r="182" spans="1:7" ht="15.75" thickBot="1" x14ac:dyDescent="0.3">
      <c r="A182" s="54"/>
      <c r="B182" s="54"/>
      <c r="C182" s="80" t="s">
        <v>171</v>
      </c>
      <c r="D182" s="464" t="s">
        <v>172</v>
      </c>
      <c r="E182" s="465"/>
      <c r="F182" s="465"/>
      <c r="G182" s="466"/>
    </row>
    <row r="183" spans="1:7" ht="18.75" customHeight="1" thickBot="1" x14ac:dyDescent="0.3">
      <c r="A183" s="54"/>
      <c r="B183" s="54"/>
      <c r="C183" s="63" t="s">
        <v>10</v>
      </c>
      <c r="D183" s="428" t="s">
        <v>173</v>
      </c>
      <c r="E183" s="429"/>
      <c r="F183" s="429"/>
      <c r="G183" s="430"/>
    </row>
    <row r="184" spans="1:7" ht="15.75" thickBot="1" x14ac:dyDescent="0.3">
      <c r="A184" s="54"/>
      <c r="B184" s="54"/>
      <c r="C184" s="63" t="s">
        <v>15</v>
      </c>
      <c r="D184" s="411" t="s">
        <v>174</v>
      </c>
      <c r="E184" s="412"/>
      <c r="F184" s="412"/>
      <c r="G184" s="413"/>
    </row>
    <row r="185" spans="1:7" ht="12.75" customHeight="1" x14ac:dyDescent="0.25">
      <c r="A185" s="54"/>
      <c r="B185" s="54"/>
      <c r="C185" s="414"/>
      <c r="D185" s="66">
        <v>2018</v>
      </c>
      <c r="E185" s="66">
        <v>2019</v>
      </c>
      <c r="F185" s="66">
        <v>2020</v>
      </c>
      <c r="G185" s="66">
        <v>2021</v>
      </c>
    </row>
    <row r="186" spans="1:7" ht="9" customHeight="1" thickBot="1" x14ac:dyDescent="0.3">
      <c r="A186" s="54"/>
      <c r="B186" s="54"/>
      <c r="C186" s="415"/>
      <c r="D186" s="67" t="s">
        <v>6</v>
      </c>
      <c r="E186" s="67" t="s">
        <v>7</v>
      </c>
      <c r="F186" s="67" t="s">
        <v>7</v>
      </c>
      <c r="G186" s="67" t="s">
        <v>7</v>
      </c>
    </row>
    <row r="187" spans="1:7" ht="15.75" thickBot="1" x14ac:dyDescent="0.3">
      <c r="A187" s="54"/>
      <c r="B187" s="54"/>
      <c r="C187" s="63" t="s">
        <v>9</v>
      </c>
      <c r="D187" s="68">
        <v>31</v>
      </c>
      <c r="E187" s="68">
        <v>31</v>
      </c>
      <c r="F187" s="68">
        <v>31</v>
      </c>
      <c r="G187" s="68">
        <v>31</v>
      </c>
    </row>
    <row r="188" spans="1:7" ht="15.75" thickBot="1" x14ac:dyDescent="0.3">
      <c r="A188" s="54"/>
      <c r="B188" s="54"/>
      <c r="C188" s="63" t="s">
        <v>16</v>
      </c>
      <c r="D188" s="68">
        <v>35500</v>
      </c>
      <c r="E188" s="68">
        <v>35800</v>
      </c>
      <c r="F188" s="68">
        <v>36400</v>
      </c>
      <c r="G188" s="68">
        <v>36400</v>
      </c>
    </row>
    <row r="189" spans="1:7" ht="15.75" thickBot="1" x14ac:dyDescent="0.3">
      <c r="A189" s="54"/>
      <c r="B189" s="54"/>
      <c r="C189" s="63" t="s">
        <v>26</v>
      </c>
      <c r="D189" s="68">
        <f>D188/D187</f>
        <v>1145.1612903225807</v>
      </c>
      <c r="E189" s="68">
        <f t="shared" ref="E189:G189" si="10">E188/E187</f>
        <v>1154.8387096774193</v>
      </c>
      <c r="F189" s="68">
        <f t="shared" si="10"/>
        <v>1174.1935483870968</v>
      </c>
      <c r="G189" s="68">
        <f t="shared" si="10"/>
        <v>1174.1935483870968</v>
      </c>
    </row>
    <row r="190" spans="1:7" ht="15.75" thickBot="1" x14ac:dyDescent="0.3">
      <c r="A190" s="54"/>
      <c r="B190" s="54"/>
      <c r="C190" s="63" t="s">
        <v>17</v>
      </c>
      <c r="D190" s="69"/>
      <c r="E190" s="70">
        <f>E187/D187-1</f>
        <v>0</v>
      </c>
      <c r="F190" s="70">
        <f t="shared" ref="F190:G192" si="11">F187/E187-1</f>
        <v>0</v>
      </c>
      <c r="G190" s="70">
        <f t="shared" si="11"/>
        <v>0</v>
      </c>
    </row>
    <row r="191" spans="1:7" ht="23.25" thickBot="1" x14ac:dyDescent="0.3">
      <c r="A191" s="54"/>
      <c r="B191" s="54"/>
      <c r="C191" s="63" t="s">
        <v>18</v>
      </c>
      <c r="D191" s="69"/>
      <c r="E191" s="70">
        <f>E188/D188-1</f>
        <v>8.4507042253521014E-3</v>
      </c>
      <c r="F191" s="70">
        <f t="shared" si="11"/>
        <v>1.6759776536312776E-2</v>
      </c>
      <c r="G191" s="70">
        <f t="shared" si="11"/>
        <v>0</v>
      </c>
    </row>
    <row r="192" spans="1:7" ht="23.25" thickBot="1" x14ac:dyDescent="0.3">
      <c r="A192" s="54"/>
      <c r="B192" s="54"/>
      <c r="C192" s="63" t="s">
        <v>19</v>
      </c>
      <c r="D192" s="69"/>
      <c r="E192" s="70">
        <f>E189/D189-1</f>
        <v>8.4507042253518794E-3</v>
      </c>
      <c r="F192" s="70">
        <f t="shared" si="11"/>
        <v>1.6759776536312998E-2</v>
      </c>
      <c r="G192" s="70">
        <f t="shared" si="11"/>
        <v>0</v>
      </c>
    </row>
    <row r="193" spans="1:7" ht="24.75" customHeight="1" thickBot="1" x14ac:dyDescent="0.3">
      <c r="A193" s="54"/>
      <c r="B193" s="54"/>
      <c r="C193" s="416" t="s">
        <v>175</v>
      </c>
      <c r="D193" s="417"/>
      <c r="E193" s="417"/>
      <c r="F193" s="417"/>
      <c r="G193" s="418"/>
    </row>
    <row r="194" spans="1:7" ht="12.75" customHeight="1" x14ac:dyDescent="0.25">
      <c r="A194" s="54"/>
      <c r="B194" s="54"/>
      <c r="C194" s="414"/>
      <c r="D194" s="66">
        <v>2018</v>
      </c>
      <c r="E194" s="66">
        <v>2019</v>
      </c>
      <c r="F194" s="66">
        <v>2020</v>
      </c>
      <c r="G194" s="66">
        <v>2021</v>
      </c>
    </row>
    <row r="195" spans="1:7" ht="9" customHeight="1" thickBot="1" x14ac:dyDescent="0.3">
      <c r="A195" s="54"/>
      <c r="B195" s="54"/>
      <c r="C195" s="415"/>
      <c r="D195" s="67" t="s">
        <v>6</v>
      </c>
      <c r="E195" s="67" t="s">
        <v>7</v>
      </c>
      <c r="F195" s="67" t="s">
        <v>7</v>
      </c>
      <c r="G195" s="67" t="s">
        <v>7</v>
      </c>
    </row>
    <row r="196" spans="1:7" ht="24.75" customHeight="1" thickBot="1" x14ac:dyDescent="0.3">
      <c r="A196" s="54"/>
      <c r="B196" s="54"/>
      <c r="C196" s="71" t="s">
        <v>0</v>
      </c>
      <c r="D196" s="72">
        <v>25750</v>
      </c>
      <c r="E196" s="72">
        <v>25750</v>
      </c>
      <c r="F196" s="72">
        <v>25750</v>
      </c>
      <c r="G196" s="72">
        <v>25750</v>
      </c>
    </row>
    <row r="197" spans="1:7" ht="24.6" customHeight="1" thickBot="1" x14ac:dyDescent="0.3">
      <c r="A197" s="54"/>
      <c r="B197" s="54"/>
      <c r="C197" s="73" t="s">
        <v>50</v>
      </c>
      <c r="D197" s="74"/>
      <c r="E197" s="76"/>
      <c r="F197" s="76"/>
      <c r="G197" s="76"/>
    </row>
    <row r="198" spans="1:7" ht="15.6" customHeight="1" thickBot="1" x14ac:dyDescent="0.3">
      <c r="A198" s="54"/>
      <c r="B198" s="54"/>
      <c r="C198" s="73" t="s">
        <v>51</v>
      </c>
      <c r="D198" s="74"/>
      <c r="E198" s="76"/>
      <c r="F198" s="76"/>
      <c r="G198" s="76"/>
    </row>
    <row r="199" spans="1:7" ht="24.75" customHeight="1" thickBot="1" x14ac:dyDescent="0.3">
      <c r="A199" s="54"/>
      <c r="B199" s="54"/>
      <c r="C199" s="71" t="s">
        <v>48</v>
      </c>
      <c r="D199" s="72">
        <v>5450</v>
      </c>
      <c r="E199" s="72">
        <v>5450</v>
      </c>
      <c r="F199" s="72">
        <v>5450</v>
      </c>
      <c r="G199" s="72">
        <v>5450</v>
      </c>
    </row>
    <row r="200" spans="1:7" ht="31.9" customHeight="1" thickBot="1" x14ac:dyDescent="0.3">
      <c r="A200" s="54"/>
      <c r="B200" s="54"/>
      <c r="C200" s="73" t="s">
        <v>52</v>
      </c>
      <c r="D200" s="74"/>
      <c r="E200" s="72"/>
      <c r="F200" s="72"/>
      <c r="G200" s="72"/>
    </row>
    <row r="201" spans="1:7" ht="28.15" customHeight="1" thickBot="1" x14ac:dyDescent="0.3">
      <c r="A201" s="54"/>
      <c r="B201" s="54"/>
      <c r="C201" s="73" t="s">
        <v>53</v>
      </c>
      <c r="D201" s="74"/>
      <c r="E201" s="72"/>
      <c r="F201" s="72"/>
      <c r="G201" s="72"/>
    </row>
    <row r="202" spans="1:7" ht="24.75" customHeight="1" thickBot="1" x14ac:dyDescent="0.3">
      <c r="A202" s="54"/>
      <c r="B202" s="54"/>
      <c r="C202" s="71" t="s">
        <v>1</v>
      </c>
      <c r="D202" s="74">
        <v>4300</v>
      </c>
      <c r="E202" s="74">
        <v>4600</v>
      </c>
      <c r="F202" s="74">
        <v>5200</v>
      </c>
      <c r="G202" s="74">
        <v>5200</v>
      </c>
    </row>
    <row r="203" spans="1:7" ht="45.75" thickBot="1" x14ac:dyDescent="0.3">
      <c r="A203" s="54"/>
      <c r="B203" s="54"/>
      <c r="C203" s="73" t="s">
        <v>55</v>
      </c>
      <c r="D203" s="74"/>
      <c r="E203" s="375">
        <f>E202/D202-1</f>
        <v>6.9767441860465018E-2</v>
      </c>
      <c r="F203" s="375">
        <f t="shared" ref="F203:G203" si="12">F202/E202-1</f>
        <v>0.13043478260869557</v>
      </c>
      <c r="G203" s="375">
        <f t="shared" si="12"/>
        <v>0</v>
      </c>
    </row>
    <row r="204" spans="1:7" ht="45.75" thickBot="1" x14ac:dyDescent="0.3">
      <c r="A204" s="54"/>
      <c r="B204" s="54"/>
      <c r="C204" s="73" t="s">
        <v>56</v>
      </c>
      <c r="D204" s="74"/>
      <c r="E204" s="72"/>
      <c r="F204" s="72"/>
      <c r="G204" s="72"/>
    </row>
    <row r="205" spans="1:7" ht="15.75" thickBot="1" x14ac:dyDescent="0.3">
      <c r="A205" s="54"/>
      <c r="B205" s="54"/>
      <c r="C205" s="71" t="s">
        <v>2</v>
      </c>
      <c r="D205" s="74"/>
      <c r="E205" s="72"/>
      <c r="F205" s="72"/>
      <c r="G205" s="72"/>
    </row>
    <row r="206" spans="1:7" ht="45.75" thickBot="1" x14ac:dyDescent="0.3">
      <c r="A206" s="54"/>
      <c r="B206" s="54"/>
      <c r="C206" s="73" t="s">
        <v>57</v>
      </c>
      <c r="D206" s="74"/>
      <c r="E206" s="72"/>
      <c r="F206" s="72"/>
      <c r="G206" s="72"/>
    </row>
    <row r="207" spans="1:7" ht="45.75" thickBot="1" x14ac:dyDescent="0.3">
      <c r="A207" s="54"/>
      <c r="B207" s="54"/>
      <c r="C207" s="73" t="s">
        <v>58</v>
      </c>
      <c r="D207" s="74"/>
      <c r="E207" s="72"/>
      <c r="F207" s="72"/>
      <c r="G207" s="72"/>
    </row>
    <row r="208" spans="1:7" ht="23.25" thickBot="1" x14ac:dyDescent="0.3">
      <c r="A208" s="54"/>
      <c r="B208" s="54"/>
      <c r="C208" s="71" t="s">
        <v>31</v>
      </c>
      <c r="D208" s="74"/>
      <c r="E208" s="72"/>
      <c r="F208" s="72"/>
      <c r="G208" s="72"/>
    </row>
    <row r="209" spans="1:7" ht="30.75" customHeight="1" thickBot="1" x14ac:dyDescent="0.3">
      <c r="A209" s="54"/>
      <c r="B209" s="54"/>
      <c r="C209" s="73" t="s">
        <v>59</v>
      </c>
      <c r="D209" s="74"/>
      <c r="E209" s="72"/>
      <c r="F209" s="72"/>
      <c r="G209" s="72"/>
    </row>
    <row r="210" spans="1:7" ht="26.25" customHeight="1" thickBot="1" x14ac:dyDescent="0.3">
      <c r="A210" s="54"/>
      <c r="B210" s="54"/>
      <c r="C210" s="73" t="s">
        <v>60</v>
      </c>
      <c r="D210" s="74"/>
      <c r="E210" s="72"/>
      <c r="F210" s="72"/>
      <c r="G210" s="72"/>
    </row>
    <row r="211" spans="1:7" ht="15.75" thickBot="1" x14ac:dyDescent="0.3">
      <c r="A211" s="54"/>
      <c r="B211" s="54"/>
      <c r="C211" s="71" t="s">
        <v>33</v>
      </c>
      <c r="D211" s="74"/>
      <c r="E211" s="72"/>
      <c r="F211" s="72"/>
      <c r="G211" s="72"/>
    </row>
    <row r="212" spans="1:7" ht="45.75" thickBot="1" x14ac:dyDescent="0.3">
      <c r="A212" s="54"/>
      <c r="B212" s="54"/>
      <c r="C212" s="73" t="s">
        <v>61</v>
      </c>
      <c r="D212" s="74"/>
      <c r="E212" s="72"/>
      <c r="F212" s="72"/>
      <c r="G212" s="72"/>
    </row>
    <row r="213" spans="1:7" ht="45.75" thickBot="1" x14ac:dyDescent="0.3">
      <c r="A213" s="54"/>
      <c r="B213" s="54"/>
      <c r="C213" s="73" t="s">
        <v>62</v>
      </c>
      <c r="D213" s="74"/>
      <c r="E213" s="72"/>
      <c r="F213" s="72"/>
      <c r="G213" s="72"/>
    </row>
    <row r="214" spans="1:7" ht="23.25" thickBot="1" x14ac:dyDescent="0.3">
      <c r="A214" s="54"/>
      <c r="B214" s="54"/>
      <c r="C214" s="71" t="s">
        <v>3</v>
      </c>
      <c r="D214" s="74"/>
      <c r="E214" s="72"/>
      <c r="F214" s="72"/>
      <c r="G214" s="72"/>
    </row>
    <row r="215" spans="1:7" ht="57" thickBot="1" x14ac:dyDescent="0.3">
      <c r="A215" s="54"/>
      <c r="B215" s="54"/>
      <c r="C215" s="73" t="s">
        <v>63</v>
      </c>
      <c r="D215" s="74"/>
      <c r="E215" s="72"/>
      <c r="F215" s="72"/>
      <c r="G215" s="72"/>
    </row>
    <row r="216" spans="1:7" ht="57" thickBot="1" x14ac:dyDescent="0.3">
      <c r="A216" s="54"/>
      <c r="B216" s="54"/>
      <c r="C216" s="73" t="s">
        <v>64</v>
      </c>
      <c r="D216" s="74"/>
      <c r="E216" s="72"/>
      <c r="F216" s="72"/>
      <c r="G216" s="72"/>
    </row>
    <row r="217" spans="1:7" ht="21.75" thickBot="1" x14ac:dyDescent="0.3">
      <c r="A217" s="54"/>
      <c r="B217" s="54"/>
      <c r="C217" s="81" t="s">
        <v>176</v>
      </c>
      <c r="D217" s="74">
        <f>D214+D211+D208+D205+D202+D199+D196</f>
        <v>35500</v>
      </c>
      <c r="E217" s="74">
        <f t="shared" ref="E217:G217" si="13">E214+E211+E208+E205+E202+E199+E196</f>
        <v>35800</v>
      </c>
      <c r="F217" s="74">
        <f t="shared" si="13"/>
        <v>36400</v>
      </c>
      <c r="G217" s="74">
        <f t="shared" si="13"/>
        <v>36400</v>
      </c>
    </row>
    <row r="218" spans="1:7" ht="7.9" customHeight="1" x14ac:dyDescent="0.25">
      <c r="A218" s="54"/>
      <c r="B218" s="54"/>
      <c r="C218" s="443" t="s">
        <v>177</v>
      </c>
      <c r="D218" s="422"/>
      <c r="E218" s="422"/>
      <c r="F218" s="422"/>
      <c r="G218" s="423"/>
    </row>
    <row r="219" spans="1:7" ht="10.15" customHeight="1" x14ac:dyDescent="0.25">
      <c r="A219" s="54"/>
      <c r="B219" s="54"/>
      <c r="C219" s="444"/>
      <c r="D219" s="424"/>
      <c r="E219" s="424"/>
      <c r="F219" s="424"/>
      <c r="G219" s="425"/>
    </row>
    <row r="220" spans="1:7" ht="7.9" customHeight="1" thickBot="1" x14ac:dyDescent="0.3">
      <c r="A220" s="54"/>
      <c r="B220" s="54"/>
      <c r="C220" s="445"/>
      <c r="D220" s="426"/>
      <c r="E220" s="426"/>
      <c r="F220" s="426"/>
      <c r="G220" s="427"/>
    </row>
    <row r="221" spans="1:7" ht="17.25" customHeight="1" thickBot="1" x14ac:dyDescent="0.3">
      <c r="A221" s="54"/>
      <c r="B221" s="54"/>
      <c r="C221" s="78" t="s">
        <v>69</v>
      </c>
      <c r="D221" s="79">
        <f>IF(D217-D188=0,0,"Error")</f>
        <v>0</v>
      </c>
      <c r="E221" s="79">
        <f>IF(E217-E188=0,0,"Error")</f>
        <v>0</v>
      </c>
      <c r="F221" s="79">
        <f>IF(F217-F188=0,0,"Error")</f>
        <v>0</v>
      </c>
      <c r="G221" s="79">
        <f>IF(G217-G188=0,0,"Error")</f>
        <v>0</v>
      </c>
    </row>
    <row r="222" spans="1:7" ht="15.75" thickBot="1" x14ac:dyDescent="0.3">
      <c r="A222" s="54"/>
      <c r="B222" s="54"/>
      <c r="C222" s="458" t="s">
        <v>78</v>
      </c>
      <c r="D222" s="459"/>
      <c r="E222" s="459"/>
      <c r="F222" s="459"/>
      <c r="G222" s="460"/>
    </row>
    <row r="223" spans="1:7" ht="15.75" thickBot="1" x14ac:dyDescent="0.3">
      <c r="A223" s="54"/>
      <c r="B223" s="54"/>
      <c r="C223" s="458" t="s">
        <v>85</v>
      </c>
      <c r="D223" s="459"/>
      <c r="E223" s="459"/>
      <c r="F223" s="459"/>
      <c r="G223" s="460"/>
    </row>
    <row r="224" spans="1:7" ht="15.75" thickBot="1" x14ac:dyDescent="0.3">
      <c r="A224" s="54"/>
      <c r="B224" s="54"/>
      <c r="C224" s="83" t="s">
        <v>178</v>
      </c>
      <c r="D224" s="470" t="s">
        <v>179</v>
      </c>
      <c r="E224" s="471"/>
      <c r="F224" s="471"/>
      <c r="G224" s="472"/>
    </row>
    <row r="225" spans="1:7" ht="15.75" thickBot="1" x14ac:dyDescent="0.3">
      <c r="A225" s="54"/>
      <c r="B225" s="54"/>
      <c r="C225" s="65" t="s">
        <v>41</v>
      </c>
      <c r="D225" s="464" t="s">
        <v>180</v>
      </c>
      <c r="E225" s="465"/>
      <c r="F225" s="465"/>
      <c r="G225" s="466"/>
    </row>
    <row r="226" spans="1:7" ht="28.15" customHeight="1" thickBot="1" x14ac:dyDescent="0.3">
      <c r="A226" s="54"/>
      <c r="B226" s="54"/>
      <c r="C226" s="63" t="s">
        <v>10</v>
      </c>
      <c r="D226" s="428" t="s">
        <v>181</v>
      </c>
      <c r="E226" s="429"/>
      <c r="F226" s="429"/>
      <c r="G226" s="430"/>
    </row>
    <row r="227" spans="1:7" ht="15.75" thickBot="1" x14ac:dyDescent="0.3">
      <c r="A227" s="54"/>
      <c r="B227" s="54"/>
      <c r="C227" s="63" t="s">
        <v>15</v>
      </c>
      <c r="D227" s="411" t="s">
        <v>182</v>
      </c>
      <c r="E227" s="412"/>
      <c r="F227" s="412"/>
      <c r="G227" s="413"/>
    </row>
    <row r="228" spans="1:7" ht="12.75" customHeight="1" x14ac:dyDescent="0.25">
      <c r="A228" s="54"/>
      <c r="B228" s="54"/>
      <c r="C228" s="414"/>
      <c r="D228" s="66">
        <v>2018</v>
      </c>
      <c r="E228" s="66">
        <v>2019</v>
      </c>
      <c r="F228" s="66">
        <v>2020</v>
      </c>
      <c r="G228" s="66">
        <v>2021</v>
      </c>
    </row>
    <row r="229" spans="1:7" ht="9" customHeight="1" thickBot="1" x14ac:dyDescent="0.3">
      <c r="A229" s="54"/>
      <c r="B229" s="54"/>
      <c r="C229" s="415"/>
      <c r="D229" s="67" t="s">
        <v>6</v>
      </c>
      <c r="E229" s="67" t="s">
        <v>7</v>
      </c>
      <c r="F229" s="67" t="s">
        <v>7</v>
      </c>
      <c r="G229" s="67" t="s">
        <v>7</v>
      </c>
    </row>
    <row r="230" spans="1:7" ht="15.75" thickBot="1" x14ac:dyDescent="0.3">
      <c r="A230" s="54"/>
      <c r="B230" s="54"/>
      <c r="C230" s="63" t="s">
        <v>9</v>
      </c>
      <c r="D230" s="68">
        <v>0</v>
      </c>
      <c r="E230" s="68">
        <v>1</v>
      </c>
      <c r="F230" s="68">
        <v>1</v>
      </c>
      <c r="G230" s="68">
        <v>1</v>
      </c>
    </row>
    <row r="231" spans="1:7" ht="15.75" thickBot="1" x14ac:dyDescent="0.3">
      <c r="A231" s="54"/>
      <c r="B231" s="54"/>
      <c r="C231" s="63" t="s">
        <v>16</v>
      </c>
      <c r="D231" s="68"/>
      <c r="E231" s="68">
        <v>80000</v>
      </c>
      <c r="F231" s="68">
        <v>83000</v>
      </c>
      <c r="G231" s="68">
        <v>27000</v>
      </c>
    </row>
    <row r="232" spans="1:7" ht="15.75" thickBot="1" x14ac:dyDescent="0.3">
      <c r="A232" s="54"/>
      <c r="B232" s="54"/>
      <c r="C232" s="63" t="s">
        <v>26</v>
      </c>
      <c r="D232" s="68" t="e">
        <f>D231/D230</f>
        <v>#DIV/0!</v>
      </c>
      <c r="E232" s="68">
        <f t="shared" ref="E232:G232" si="14">E231/E230</f>
        <v>80000</v>
      </c>
      <c r="F232" s="68">
        <f t="shared" si="14"/>
        <v>83000</v>
      </c>
      <c r="G232" s="68">
        <f t="shared" si="14"/>
        <v>27000</v>
      </c>
    </row>
    <row r="233" spans="1:7" ht="15.75" thickBot="1" x14ac:dyDescent="0.3">
      <c r="A233" s="54"/>
      <c r="B233" s="54"/>
      <c r="C233" s="63" t="s">
        <v>17</v>
      </c>
      <c r="D233" s="69" t="s">
        <v>23</v>
      </c>
      <c r="E233" s="70" t="e">
        <f>E230/D230-1</f>
        <v>#DIV/0!</v>
      </c>
      <c r="F233" s="70">
        <f t="shared" ref="F233:G235" si="15">F230/E230-1</f>
        <v>0</v>
      </c>
      <c r="G233" s="70">
        <f t="shared" si="15"/>
        <v>0</v>
      </c>
    </row>
    <row r="234" spans="1:7" ht="23.25" thickBot="1" x14ac:dyDescent="0.3">
      <c r="A234" s="54"/>
      <c r="B234" s="54"/>
      <c r="C234" s="63" t="s">
        <v>18</v>
      </c>
      <c r="D234" s="69" t="s">
        <v>23</v>
      </c>
      <c r="E234" s="70" t="e">
        <f>E231/D231-1</f>
        <v>#DIV/0!</v>
      </c>
      <c r="F234" s="70">
        <f t="shared" si="15"/>
        <v>3.7500000000000089E-2</v>
      </c>
      <c r="G234" s="70">
        <f t="shared" si="15"/>
        <v>-0.67469879518072284</v>
      </c>
    </row>
    <row r="235" spans="1:7" ht="23.25" thickBot="1" x14ac:dyDescent="0.3">
      <c r="A235" s="54"/>
      <c r="B235" s="54"/>
      <c r="C235" s="63" t="s">
        <v>19</v>
      </c>
      <c r="D235" s="69" t="s">
        <v>23</v>
      </c>
      <c r="E235" s="70" t="e">
        <f>E232/D232-1</f>
        <v>#DIV/0!</v>
      </c>
      <c r="F235" s="70">
        <f t="shared" si="15"/>
        <v>3.7500000000000089E-2</v>
      </c>
      <c r="G235" s="70">
        <f t="shared" si="15"/>
        <v>-0.67469879518072284</v>
      </c>
    </row>
    <row r="236" spans="1:7" ht="15.75" thickBot="1" x14ac:dyDescent="0.3">
      <c r="A236" s="54"/>
      <c r="B236" s="54"/>
      <c r="C236" s="416" t="s">
        <v>147</v>
      </c>
      <c r="D236" s="417"/>
      <c r="E236" s="417"/>
      <c r="F236" s="417"/>
      <c r="G236" s="418"/>
    </row>
    <row r="237" spans="1:7" ht="12.75" customHeight="1" x14ac:dyDescent="0.25">
      <c r="A237" s="54"/>
      <c r="B237" s="54"/>
      <c r="C237" s="414"/>
      <c r="D237" s="66">
        <v>2018</v>
      </c>
      <c r="E237" s="66">
        <v>2019</v>
      </c>
      <c r="F237" s="66">
        <v>2020</v>
      </c>
      <c r="G237" s="66">
        <v>2021</v>
      </c>
    </row>
    <row r="238" spans="1:7" ht="9" customHeight="1" thickBot="1" x14ac:dyDescent="0.3">
      <c r="A238" s="54"/>
      <c r="B238" s="54"/>
      <c r="C238" s="415"/>
      <c r="D238" s="67" t="s">
        <v>6</v>
      </c>
      <c r="E238" s="67" t="s">
        <v>7</v>
      </c>
      <c r="F238" s="67" t="s">
        <v>7</v>
      </c>
      <c r="G238" s="67" t="s">
        <v>7</v>
      </c>
    </row>
    <row r="239" spans="1:7" ht="15.75" thickBot="1" x14ac:dyDescent="0.3">
      <c r="A239" s="54"/>
      <c r="B239" s="54"/>
      <c r="C239" s="71" t="s">
        <v>83</v>
      </c>
      <c r="D239" s="72"/>
      <c r="E239" s="72"/>
      <c r="F239" s="72"/>
      <c r="G239" s="72"/>
    </row>
    <row r="240" spans="1:7" ht="15.75" thickBot="1" x14ac:dyDescent="0.3">
      <c r="A240" s="54"/>
      <c r="B240" s="54"/>
      <c r="C240" s="71" t="s">
        <v>84</v>
      </c>
      <c r="D240" s="74"/>
      <c r="E240" s="72">
        <v>80000</v>
      </c>
      <c r="F240" s="72">
        <v>83000</v>
      </c>
      <c r="G240" s="72">
        <v>27000</v>
      </c>
    </row>
    <row r="241" spans="1:7" ht="15.75" thickBot="1" x14ac:dyDescent="0.3">
      <c r="A241" s="54"/>
      <c r="B241" s="54"/>
      <c r="C241" s="77" t="s">
        <v>68</v>
      </c>
      <c r="D241" s="74">
        <f>D240+D239</f>
        <v>0</v>
      </c>
      <c r="E241" s="74">
        <f t="shared" ref="E241:G241" si="16">E240+E239</f>
        <v>80000</v>
      </c>
      <c r="F241" s="74">
        <f t="shared" si="16"/>
        <v>83000</v>
      </c>
      <c r="G241" s="74">
        <f t="shared" si="16"/>
        <v>27000</v>
      </c>
    </row>
    <row r="242" spans="1:7" ht="10.15" customHeight="1" x14ac:dyDescent="0.25">
      <c r="A242" s="54"/>
      <c r="B242" s="54"/>
      <c r="C242" s="443" t="s">
        <v>80</v>
      </c>
      <c r="D242" s="446" t="s">
        <v>183</v>
      </c>
      <c r="E242" s="447"/>
      <c r="F242" s="447"/>
      <c r="G242" s="448"/>
    </row>
    <row r="243" spans="1:7" ht="63" customHeight="1" x14ac:dyDescent="0.25">
      <c r="A243" s="54"/>
      <c r="B243" s="54"/>
      <c r="C243" s="444"/>
      <c r="D243" s="449"/>
      <c r="E243" s="450"/>
      <c r="F243" s="450"/>
      <c r="G243" s="451"/>
    </row>
    <row r="244" spans="1:7" ht="3.6" customHeight="1" thickBot="1" x14ac:dyDescent="0.3">
      <c r="A244" s="54"/>
      <c r="B244" s="54"/>
      <c r="C244" s="445"/>
      <c r="D244" s="452"/>
      <c r="E244" s="453"/>
      <c r="F244" s="453"/>
      <c r="G244" s="454"/>
    </row>
    <row r="245" spans="1:7" ht="15.75" thickBot="1" x14ac:dyDescent="0.3">
      <c r="A245" s="54"/>
      <c r="B245" s="54"/>
      <c r="C245" s="83" t="s">
        <v>184</v>
      </c>
      <c r="D245" s="470" t="s">
        <v>185</v>
      </c>
      <c r="E245" s="471"/>
      <c r="F245" s="471"/>
      <c r="G245" s="472"/>
    </row>
    <row r="246" spans="1:7" ht="15.75" thickBot="1" x14ac:dyDescent="0.3">
      <c r="A246" s="54"/>
      <c r="B246" s="54"/>
      <c r="C246" s="65" t="s">
        <v>123</v>
      </c>
      <c r="D246" s="464" t="s">
        <v>186</v>
      </c>
      <c r="E246" s="465"/>
      <c r="F246" s="465"/>
      <c r="G246" s="466"/>
    </row>
    <row r="247" spans="1:7" ht="24" customHeight="1" thickBot="1" x14ac:dyDescent="0.3">
      <c r="A247" s="54"/>
      <c r="B247" s="54"/>
      <c r="C247" s="63" t="s">
        <v>10</v>
      </c>
      <c r="D247" s="428" t="s">
        <v>187</v>
      </c>
      <c r="E247" s="429"/>
      <c r="F247" s="429"/>
      <c r="G247" s="430"/>
    </row>
    <row r="248" spans="1:7" ht="15.75" thickBot="1" x14ac:dyDescent="0.3">
      <c r="A248" s="54"/>
      <c r="B248" s="54"/>
      <c r="C248" s="63" t="s">
        <v>15</v>
      </c>
      <c r="D248" s="411" t="s">
        <v>182</v>
      </c>
      <c r="E248" s="412"/>
      <c r="F248" s="412"/>
      <c r="G248" s="413"/>
    </row>
    <row r="249" spans="1:7" ht="12.75" customHeight="1" x14ac:dyDescent="0.25">
      <c r="A249" s="54"/>
      <c r="B249" s="54"/>
      <c r="C249" s="84"/>
      <c r="D249" s="66">
        <v>2018</v>
      </c>
      <c r="E249" s="66">
        <v>2019</v>
      </c>
      <c r="F249" s="66">
        <v>2020</v>
      </c>
      <c r="G249" s="66">
        <v>2021</v>
      </c>
    </row>
    <row r="250" spans="1:7" ht="9" customHeight="1" thickBot="1" x14ac:dyDescent="0.3">
      <c r="A250" s="54"/>
      <c r="B250" s="54"/>
      <c r="C250" s="69"/>
      <c r="D250" s="67" t="s">
        <v>6</v>
      </c>
      <c r="E250" s="67" t="s">
        <v>7</v>
      </c>
      <c r="F250" s="67" t="s">
        <v>7</v>
      </c>
      <c r="G250" s="67" t="s">
        <v>7</v>
      </c>
    </row>
    <row r="251" spans="1:7" ht="15.75" thickBot="1" x14ac:dyDescent="0.3">
      <c r="A251" s="54"/>
      <c r="B251" s="54"/>
      <c r="C251" s="63" t="s">
        <v>9</v>
      </c>
      <c r="D251" s="68"/>
      <c r="E251" s="68"/>
      <c r="F251" s="68"/>
      <c r="G251" s="68">
        <v>1</v>
      </c>
    </row>
    <row r="252" spans="1:7" ht="15.75" thickBot="1" x14ac:dyDescent="0.3">
      <c r="A252" s="54"/>
      <c r="B252" s="54"/>
      <c r="C252" s="63" t="s">
        <v>16</v>
      </c>
      <c r="D252" s="68"/>
      <c r="E252" s="68"/>
      <c r="F252" s="68"/>
      <c r="G252" s="68">
        <v>28000</v>
      </c>
    </row>
    <row r="253" spans="1:7" ht="15.75" thickBot="1" x14ac:dyDescent="0.3">
      <c r="A253" s="54"/>
      <c r="B253" s="54"/>
      <c r="C253" s="63" t="s">
        <v>26</v>
      </c>
      <c r="D253" s="68" t="e">
        <f>D252/D251</f>
        <v>#DIV/0!</v>
      </c>
      <c r="E253" s="68" t="e">
        <f t="shared" ref="E253:G253" si="17">E252/E251</f>
        <v>#DIV/0!</v>
      </c>
      <c r="F253" s="68" t="e">
        <f t="shared" si="17"/>
        <v>#DIV/0!</v>
      </c>
      <c r="G253" s="68">
        <f t="shared" si="17"/>
        <v>28000</v>
      </c>
    </row>
    <row r="254" spans="1:7" ht="15.75" thickBot="1" x14ac:dyDescent="0.3">
      <c r="A254" s="54"/>
      <c r="B254" s="54"/>
      <c r="C254" s="63" t="s">
        <v>17</v>
      </c>
      <c r="D254" s="69" t="s">
        <v>23</v>
      </c>
      <c r="E254" s="70" t="e">
        <f>E251/D251-1</f>
        <v>#DIV/0!</v>
      </c>
      <c r="F254" s="70" t="e">
        <f t="shared" ref="F254:G256" si="18">F251/E251-1</f>
        <v>#DIV/0!</v>
      </c>
      <c r="G254" s="70" t="e">
        <f t="shared" si="18"/>
        <v>#DIV/0!</v>
      </c>
    </row>
    <row r="255" spans="1:7" ht="23.25" thickBot="1" x14ac:dyDescent="0.3">
      <c r="A255" s="54"/>
      <c r="B255" s="54"/>
      <c r="C255" s="63" t="s">
        <v>18</v>
      </c>
      <c r="D255" s="69" t="s">
        <v>23</v>
      </c>
      <c r="E255" s="70" t="e">
        <f>E252/D252-1</f>
        <v>#DIV/0!</v>
      </c>
      <c r="F255" s="70" t="e">
        <f t="shared" si="18"/>
        <v>#DIV/0!</v>
      </c>
      <c r="G255" s="70" t="e">
        <f t="shared" si="18"/>
        <v>#DIV/0!</v>
      </c>
    </row>
    <row r="256" spans="1:7" ht="23.25" thickBot="1" x14ac:dyDescent="0.3">
      <c r="A256" s="54"/>
      <c r="B256" s="54"/>
      <c r="C256" s="63" t="s">
        <v>19</v>
      </c>
      <c r="D256" s="69" t="s">
        <v>23</v>
      </c>
      <c r="E256" s="70" t="e">
        <f>E253/D253-1</f>
        <v>#DIV/0!</v>
      </c>
      <c r="F256" s="70" t="e">
        <f t="shared" si="18"/>
        <v>#DIV/0!</v>
      </c>
      <c r="G256" s="70" t="e">
        <f t="shared" si="18"/>
        <v>#DIV/0!</v>
      </c>
    </row>
    <row r="257" spans="1:7" ht="36" customHeight="1" thickBot="1" x14ac:dyDescent="0.3">
      <c r="A257" s="54"/>
      <c r="B257" s="54"/>
      <c r="C257" s="85" t="s">
        <v>188</v>
      </c>
      <c r="D257" s="86"/>
      <c r="E257" s="86"/>
      <c r="F257" s="86"/>
      <c r="G257" s="87"/>
    </row>
    <row r="258" spans="1:7" ht="12.75" customHeight="1" x14ac:dyDescent="0.25">
      <c r="A258" s="54"/>
      <c r="B258" s="54"/>
      <c r="C258" s="84"/>
      <c r="D258" s="66">
        <v>2018</v>
      </c>
      <c r="E258" s="66">
        <v>2019</v>
      </c>
      <c r="F258" s="66">
        <v>2020</v>
      </c>
      <c r="G258" s="66">
        <v>2021</v>
      </c>
    </row>
    <row r="259" spans="1:7" ht="9" customHeight="1" thickBot="1" x14ac:dyDescent="0.3">
      <c r="A259" s="54"/>
      <c r="B259" s="54"/>
      <c r="C259" s="69"/>
      <c r="D259" s="67" t="s">
        <v>6</v>
      </c>
      <c r="E259" s="67" t="s">
        <v>7</v>
      </c>
      <c r="F259" s="67" t="s">
        <v>7</v>
      </c>
      <c r="G259" s="67" t="s">
        <v>7</v>
      </c>
    </row>
    <row r="260" spans="1:7" ht="15.75" thickBot="1" x14ac:dyDescent="0.3">
      <c r="A260" s="54"/>
      <c r="B260" s="54"/>
      <c r="C260" s="71" t="s">
        <v>83</v>
      </c>
      <c r="D260" s="72"/>
      <c r="E260" s="72"/>
      <c r="F260" s="72"/>
      <c r="G260" s="72"/>
    </row>
    <row r="261" spans="1:7" ht="15.75" thickBot="1" x14ac:dyDescent="0.3">
      <c r="A261" s="54"/>
      <c r="B261" s="54"/>
      <c r="C261" s="71" t="s">
        <v>84</v>
      </c>
      <c r="D261" s="74"/>
      <c r="E261" s="72"/>
      <c r="F261" s="72"/>
      <c r="G261" s="72">
        <v>28000</v>
      </c>
    </row>
    <row r="262" spans="1:7" ht="15.75" thickBot="1" x14ac:dyDescent="0.3">
      <c r="A262" s="54"/>
      <c r="B262" s="54"/>
      <c r="C262" s="77" t="s">
        <v>125</v>
      </c>
      <c r="D262" s="74">
        <f>D261+D260</f>
        <v>0</v>
      </c>
      <c r="E262" s="74">
        <f t="shared" ref="E262:G262" si="19">E261+E260</f>
        <v>0</v>
      </c>
      <c r="F262" s="74">
        <f t="shared" si="19"/>
        <v>0</v>
      </c>
      <c r="G262" s="74">
        <f t="shared" si="19"/>
        <v>28000</v>
      </c>
    </row>
    <row r="263" spans="1:7" ht="7.9" customHeight="1" x14ac:dyDescent="0.25">
      <c r="A263" s="54"/>
      <c r="B263" s="54"/>
      <c r="C263" s="443" t="s">
        <v>82</v>
      </c>
      <c r="D263" s="446"/>
      <c r="E263" s="447"/>
      <c r="F263" s="447"/>
      <c r="G263" s="448"/>
    </row>
    <row r="264" spans="1:7" ht="12" customHeight="1" x14ac:dyDescent="0.25">
      <c r="A264" s="54"/>
      <c r="B264" s="54"/>
      <c r="C264" s="444"/>
      <c r="D264" s="449"/>
      <c r="E264" s="450"/>
      <c r="F264" s="450"/>
      <c r="G264" s="451"/>
    </row>
    <row r="265" spans="1:7" ht="7.15" customHeight="1" thickBot="1" x14ac:dyDescent="0.3">
      <c r="A265" s="54"/>
      <c r="B265" s="54"/>
      <c r="C265" s="445"/>
      <c r="D265" s="452"/>
      <c r="E265" s="453"/>
      <c r="F265" s="453"/>
      <c r="G265" s="454"/>
    </row>
    <row r="266" spans="1:7" ht="30" customHeight="1" thickBot="1" x14ac:dyDescent="0.3">
      <c r="A266" s="54"/>
      <c r="B266" s="54"/>
      <c r="C266" s="83" t="s">
        <v>189</v>
      </c>
      <c r="D266" s="473" t="s">
        <v>190</v>
      </c>
      <c r="E266" s="474"/>
      <c r="F266" s="474"/>
      <c r="G266" s="475"/>
    </row>
    <row r="267" spans="1:7" ht="15.75" thickBot="1" x14ac:dyDescent="0.3">
      <c r="A267" s="54"/>
      <c r="B267" s="54"/>
      <c r="C267" s="65" t="s">
        <v>126</v>
      </c>
      <c r="D267" s="470" t="s">
        <v>191</v>
      </c>
      <c r="E267" s="471"/>
      <c r="F267" s="471"/>
      <c r="G267" s="472"/>
    </row>
    <row r="268" spans="1:7" ht="19.899999999999999" customHeight="1" thickBot="1" x14ac:dyDescent="0.3">
      <c r="A268" s="54"/>
      <c r="B268" s="54"/>
      <c r="C268" s="63" t="s">
        <v>10</v>
      </c>
      <c r="D268" s="473" t="s">
        <v>192</v>
      </c>
      <c r="E268" s="474"/>
      <c r="F268" s="474"/>
      <c r="G268" s="475"/>
    </row>
    <row r="269" spans="1:7" ht="15.75" thickBot="1" x14ac:dyDescent="0.3">
      <c r="A269" s="54"/>
      <c r="B269" s="54"/>
      <c r="C269" s="63" t="s">
        <v>15</v>
      </c>
      <c r="D269" s="461" t="s">
        <v>193</v>
      </c>
      <c r="E269" s="462"/>
      <c r="F269" s="462"/>
      <c r="G269" s="463"/>
    </row>
    <row r="270" spans="1:7" ht="12.75" customHeight="1" x14ac:dyDescent="0.25">
      <c r="A270" s="54"/>
      <c r="B270" s="54"/>
      <c r="C270" s="84"/>
      <c r="D270" s="66">
        <v>2018</v>
      </c>
      <c r="E270" s="66">
        <v>2019</v>
      </c>
      <c r="F270" s="66">
        <v>2020</v>
      </c>
      <c r="G270" s="66">
        <v>2021</v>
      </c>
    </row>
    <row r="271" spans="1:7" ht="9" customHeight="1" thickBot="1" x14ac:dyDescent="0.3">
      <c r="A271" s="54"/>
      <c r="B271" s="54"/>
      <c r="C271" s="69"/>
      <c r="D271" s="67" t="s">
        <v>6</v>
      </c>
      <c r="E271" s="67" t="s">
        <v>7</v>
      </c>
      <c r="F271" s="67" t="s">
        <v>7</v>
      </c>
      <c r="G271" s="67" t="s">
        <v>7</v>
      </c>
    </row>
    <row r="272" spans="1:7" ht="15.75" thickBot="1" x14ac:dyDescent="0.3">
      <c r="A272" s="54"/>
      <c r="B272" s="54"/>
      <c r="C272" s="63" t="s">
        <v>9</v>
      </c>
      <c r="D272" s="68"/>
      <c r="E272" s="68">
        <v>2</v>
      </c>
      <c r="F272" s="68">
        <v>2</v>
      </c>
      <c r="G272" s="68"/>
    </row>
    <row r="273" spans="1:7" ht="15.75" thickBot="1" x14ac:dyDescent="0.3">
      <c r="A273" s="54"/>
      <c r="B273" s="54"/>
      <c r="C273" s="63" t="s">
        <v>16</v>
      </c>
      <c r="D273" s="68"/>
      <c r="E273" s="68">
        <v>27011</v>
      </c>
      <c r="F273" s="68">
        <v>9449</v>
      </c>
      <c r="G273" s="68"/>
    </row>
    <row r="274" spans="1:7" ht="15.75" thickBot="1" x14ac:dyDescent="0.3">
      <c r="A274" s="54"/>
      <c r="B274" s="54"/>
      <c r="C274" s="63" t="s">
        <v>26</v>
      </c>
      <c r="D274" s="68" t="e">
        <f>D273/D272</f>
        <v>#DIV/0!</v>
      </c>
      <c r="E274" s="68">
        <f t="shared" ref="E274:G274" si="20">E273/E272</f>
        <v>13505.5</v>
      </c>
      <c r="F274" s="68">
        <f t="shared" si="20"/>
        <v>4724.5</v>
      </c>
      <c r="G274" s="68" t="e">
        <f t="shared" si="20"/>
        <v>#DIV/0!</v>
      </c>
    </row>
    <row r="275" spans="1:7" ht="15.75" thickBot="1" x14ac:dyDescent="0.3">
      <c r="A275" s="54"/>
      <c r="B275" s="54"/>
      <c r="C275" s="63" t="s">
        <v>17</v>
      </c>
      <c r="D275" s="69" t="s">
        <v>23</v>
      </c>
      <c r="E275" s="70" t="e">
        <f>E272/D272-1</f>
        <v>#DIV/0!</v>
      </c>
      <c r="F275" s="70">
        <f t="shared" ref="F275:G277" si="21">F272/E272-1</f>
        <v>0</v>
      </c>
      <c r="G275" s="70">
        <f t="shared" si="21"/>
        <v>-1</v>
      </c>
    </row>
    <row r="276" spans="1:7" ht="23.25" thickBot="1" x14ac:dyDescent="0.3">
      <c r="A276" s="54"/>
      <c r="B276" s="54"/>
      <c r="C276" s="63" t="s">
        <v>18</v>
      </c>
      <c r="D276" s="69" t="s">
        <v>23</v>
      </c>
      <c r="E276" s="70" t="e">
        <f>E273/D273-1</f>
        <v>#DIV/0!</v>
      </c>
      <c r="F276" s="70">
        <f t="shared" si="21"/>
        <v>-0.65017955647699088</v>
      </c>
      <c r="G276" s="70">
        <f t="shared" si="21"/>
        <v>-1</v>
      </c>
    </row>
    <row r="277" spans="1:7" ht="23.25" thickBot="1" x14ac:dyDescent="0.3">
      <c r="A277" s="54"/>
      <c r="B277" s="54"/>
      <c r="C277" s="63" t="s">
        <v>19</v>
      </c>
      <c r="D277" s="69" t="s">
        <v>23</v>
      </c>
      <c r="E277" s="70" t="e">
        <f>E274/D274-1</f>
        <v>#DIV/0!</v>
      </c>
      <c r="F277" s="70">
        <f t="shared" si="21"/>
        <v>-0.65017955647699088</v>
      </c>
      <c r="G277" s="70" t="e">
        <f t="shared" si="21"/>
        <v>#DIV/0!</v>
      </c>
    </row>
    <row r="278" spans="1:7" ht="46.5" customHeight="1" thickBot="1" x14ac:dyDescent="0.3">
      <c r="A278" s="54"/>
      <c r="B278" s="54"/>
      <c r="C278" s="85" t="s">
        <v>194</v>
      </c>
      <c r="D278" s="86"/>
      <c r="E278" s="86"/>
      <c r="F278" s="86"/>
      <c r="G278" s="87"/>
    </row>
    <row r="279" spans="1:7" ht="12.75" customHeight="1" x14ac:dyDescent="0.25">
      <c r="A279" s="54"/>
      <c r="B279" s="54"/>
      <c r="C279" s="84"/>
      <c r="D279" s="66">
        <v>2018</v>
      </c>
      <c r="E279" s="66">
        <v>2019</v>
      </c>
      <c r="F279" s="66">
        <v>2020</v>
      </c>
      <c r="G279" s="66">
        <v>2021</v>
      </c>
    </row>
    <row r="280" spans="1:7" ht="9" customHeight="1" thickBot="1" x14ac:dyDescent="0.3">
      <c r="A280" s="54"/>
      <c r="B280" s="54"/>
      <c r="C280" s="69"/>
      <c r="D280" s="67" t="s">
        <v>6</v>
      </c>
      <c r="E280" s="67" t="s">
        <v>7</v>
      </c>
      <c r="F280" s="67" t="s">
        <v>7</v>
      </c>
      <c r="G280" s="67" t="s">
        <v>7</v>
      </c>
    </row>
    <row r="281" spans="1:7" ht="15.75" thickBot="1" x14ac:dyDescent="0.3">
      <c r="A281" s="54"/>
      <c r="B281" s="54"/>
      <c r="C281" s="71" t="s">
        <v>83</v>
      </c>
      <c r="D281" s="72"/>
      <c r="E281" s="72"/>
      <c r="F281" s="72"/>
      <c r="G281" s="72"/>
    </row>
    <row r="282" spans="1:7" ht="15.75" thickBot="1" x14ac:dyDescent="0.3">
      <c r="A282" s="54"/>
      <c r="B282" s="54"/>
      <c r="C282" s="71" t="s">
        <v>84</v>
      </c>
      <c r="D282" s="74"/>
      <c r="E282" s="72">
        <v>27011</v>
      </c>
      <c r="F282" s="72">
        <v>9449</v>
      </c>
      <c r="G282" s="72"/>
    </row>
    <row r="283" spans="1:7" ht="15.75" thickBot="1" x14ac:dyDescent="0.3">
      <c r="A283" s="54"/>
      <c r="B283" s="54"/>
      <c r="C283" s="77" t="s">
        <v>128</v>
      </c>
      <c r="D283" s="74">
        <f>D282+D281</f>
        <v>0</v>
      </c>
      <c r="E283" s="74">
        <f t="shared" ref="E283:G283" si="22">E282+E281</f>
        <v>27011</v>
      </c>
      <c r="F283" s="74">
        <f t="shared" si="22"/>
        <v>9449</v>
      </c>
      <c r="G283" s="74">
        <f t="shared" si="22"/>
        <v>0</v>
      </c>
    </row>
    <row r="284" spans="1:7" ht="6" customHeight="1" x14ac:dyDescent="0.25">
      <c r="A284" s="54"/>
      <c r="B284" s="54"/>
      <c r="C284" s="443" t="s">
        <v>82</v>
      </c>
      <c r="D284" s="479" t="s">
        <v>195</v>
      </c>
      <c r="E284" s="480"/>
      <c r="F284" s="480"/>
      <c r="G284" s="481"/>
    </row>
    <row r="285" spans="1:7" x14ac:dyDescent="0.25">
      <c r="A285" s="54"/>
      <c r="B285" s="54"/>
      <c r="C285" s="444"/>
      <c r="D285" s="482"/>
      <c r="E285" s="483"/>
      <c r="F285" s="483"/>
      <c r="G285" s="484"/>
    </row>
    <row r="286" spans="1:7" ht="11.45" customHeight="1" thickBot="1" x14ac:dyDescent="0.3">
      <c r="A286" s="54"/>
      <c r="B286" s="54"/>
      <c r="C286" s="445"/>
      <c r="D286" s="485"/>
      <c r="E286" s="486"/>
      <c r="F286" s="486"/>
      <c r="G286" s="487"/>
    </row>
    <row r="287" spans="1:7" ht="34.9" customHeight="1" thickBot="1" x14ac:dyDescent="0.3">
      <c r="A287" s="54"/>
      <c r="B287" s="54"/>
      <c r="C287" s="64" t="s">
        <v>24</v>
      </c>
      <c r="D287" s="455" t="s">
        <v>196</v>
      </c>
      <c r="E287" s="456"/>
      <c r="F287" s="456"/>
      <c r="G287" s="457"/>
    </row>
    <row r="288" spans="1:7" ht="15.75" customHeight="1" thickBot="1" x14ac:dyDescent="0.3">
      <c r="A288" s="54"/>
      <c r="B288" s="54"/>
      <c r="C288" s="428" t="s">
        <v>25</v>
      </c>
      <c r="D288" s="429"/>
      <c r="E288" s="429"/>
      <c r="F288" s="429"/>
      <c r="G288" s="430"/>
    </row>
    <row r="289" spans="1:7" s="43" customFormat="1" ht="33.75" customHeight="1" thickBot="1" x14ac:dyDescent="0.3">
      <c r="A289" s="382"/>
      <c r="B289" s="382"/>
      <c r="C289" s="378" t="s">
        <v>197</v>
      </c>
      <c r="D289" s="62">
        <v>0.84</v>
      </c>
      <c r="E289" s="62">
        <v>0.86</v>
      </c>
      <c r="F289" s="62">
        <v>0.88</v>
      </c>
      <c r="G289" s="62">
        <v>0.9</v>
      </c>
    </row>
    <row r="290" spans="1:7" ht="23.25" customHeight="1" thickBot="1" x14ac:dyDescent="0.3">
      <c r="A290" s="54"/>
      <c r="B290" s="54"/>
      <c r="C290" s="431" t="s">
        <v>67</v>
      </c>
      <c r="D290" s="432"/>
      <c r="E290" s="432"/>
      <c r="F290" s="432"/>
      <c r="G290" s="433"/>
    </row>
    <row r="291" spans="1:7" ht="23.25" customHeight="1" thickBot="1" x14ac:dyDescent="0.3">
      <c r="A291" s="54"/>
      <c r="B291" s="54"/>
      <c r="C291" s="434" t="s">
        <v>77</v>
      </c>
      <c r="D291" s="435"/>
      <c r="E291" s="435"/>
      <c r="F291" s="435"/>
      <c r="G291" s="436"/>
    </row>
    <row r="292" spans="1:7" ht="12.75" customHeight="1" x14ac:dyDescent="0.25">
      <c r="A292" s="54"/>
      <c r="B292" s="54"/>
      <c r="C292" s="414"/>
      <c r="D292" s="66">
        <v>2018</v>
      </c>
      <c r="E292" s="66">
        <v>2019</v>
      </c>
      <c r="F292" s="66">
        <v>2020</v>
      </c>
      <c r="G292" s="66">
        <v>2021</v>
      </c>
    </row>
    <row r="293" spans="1:7" ht="9" customHeight="1" thickBot="1" x14ac:dyDescent="0.3">
      <c r="A293" s="54"/>
      <c r="B293" s="54"/>
      <c r="C293" s="415"/>
      <c r="D293" s="67" t="s">
        <v>6</v>
      </c>
      <c r="E293" s="67" t="s">
        <v>7</v>
      </c>
      <c r="F293" s="67" t="s">
        <v>7</v>
      </c>
      <c r="G293" s="67" t="s">
        <v>7</v>
      </c>
    </row>
    <row r="294" spans="1:7" ht="26.25" customHeight="1" thickBot="1" x14ac:dyDescent="0.3">
      <c r="A294" s="54"/>
      <c r="B294" s="54"/>
      <c r="C294" s="65" t="s">
        <v>41</v>
      </c>
      <c r="D294" s="464" t="s">
        <v>198</v>
      </c>
      <c r="E294" s="465"/>
      <c r="F294" s="465"/>
      <c r="G294" s="466"/>
    </row>
    <row r="295" spans="1:7" ht="30.6" customHeight="1" thickBot="1" x14ac:dyDescent="0.3">
      <c r="A295" s="54"/>
      <c r="B295" s="54"/>
      <c r="C295" s="63" t="s">
        <v>10</v>
      </c>
      <c r="D295" s="440" t="s">
        <v>199</v>
      </c>
      <c r="E295" s="441"/>
      <c r="F295" s="441"/>
      <c r="G295" s="442"/>
    </row>
    <row r="296" spans="1:7" ht="15.75" customHeight="1" thickBot="1" x14ac:dyDescent="0.3">
      <c r="A296" s="54"/>
      <c r="B296" s="54"/>
      <c r="C296" s="63" t="s">
        <v>15</v>
      </c>
      <c r="D296" s="411" t="s">
        <v>200</v>
      </c>
      <c r="E296" s="412"/>
      <c r="F296" s="412"/>
      <c r="G296" s="413"/>
    </row>
    <row r="297" spans="1:7" ht="12.75" customHeight="1" x14ac:dyDescent="0.25">
      <c r="A297" s="54"/>
      <c r="B297" s="54"/>
      <c r="C297" s="414"/>
      <c r="D297" s="66">
        <v>2018</v>
      </c>
      <c r="E297" s="66">
        <v>2019</v>
      </c>
      <c r="F297" s="66">
        <v>2020</v>
      </c>
      <c r="G297" s="66">
        <v>2021</v>
      </c>
    </row>
    <row r="298" spans="1:7" ht="9" customHeight="1" thickBot="1" x14ac:dyDescent="0.3">
      <c r="A298" s="54"/>
      <c r="B298" s="54"/>
      <c r="C298" s="415"/>
      <c r="D298" s="67" t="s">
        <v>6</v>
      </c>
      <c r="E298" s="67" t="s">
        <v>7</v>
      </c>
      <c r="F298" s="67" t="s">
        <v>7</v>
      </c>
      <c r="G298" s="67" t="s">
        <v>7</v>
      </c>
    </row>
    <row r="299" spans="1:7" ht="15.75" customHeight="1" thickBot="1" x14ac:dyDescent="0.3">
      <c r="A299" s="54"/>
      <c r="B299" s="54"/>
      <c r="C299" s="63" t="s">
        <v>9</v>
      </c>
      <c r="D299" s="68">
        <v>130</v>
      </c>
      <c r="E299" s="88">
        <v>130</v>
      </c>
      <c r="F299" s="88">
        <v>130</v>
      </c>
      <c r="G299" s="88">
        <v>130</v>
      </c>
    </row>
    <row r="300" spans="1:7" ht="15.75" thickBot="1" x14ac:dyDescent="0.3">
      <c r="A300" s="54"/>
      <c r="B300" s="54"/>
      <c r="C300" s="63" t="s">
        <v>16</v>
      </c>
      <c r="D300" s="68">
        <v>97800</v>
      </c>
      <c r="E300" s="68">
        <v>97800</v>
      </c>
      <c r="F300" s="68">
        <v>98400</v>
      </c>
      <c r="G300" s="68">
        <v>98400</v>
      </c>
    </row>
    <row r="301" spans="1:7" ht="15.75" thickBot="1" x14ac:dyDescent="0.3">
      <c r="A301" s="54"/>
      <c r="B301" s="54"/>
      <c r="C301" s="63" t="s">
        <v>26</v>
      </c>
      <c r="D301" s="68">
        <f>D300/D299</f>
        <v>752.30769230769226</v>
      </c>
      <c r="E301" s="68">
        <f t="shared" ref="E301:G301" si="23">E300/E299</f>
        <v>752.30769230769226</v>
      </c>
      <c r="F301" s="68">
        <f t="shared" si="23"/>
        <v>756.92307692307691</v>
      </c>
      <c r="G301" s="68">
        <f t="shared" si="23"/>
        <v>756.92307692307691</v>
      </c>
    </row>
    <row r="302" spans="1:7" ht="15.75" thickBot="1" x14ac:dyDescent="0.3">
      <c r="A302" s="54"/>
      <c r="B302" s="54"/>
      <c r="C302" s="63" t="s">
        <v>17</v>
      </c>
      <c r="D302" s="69"/>
      <c r="E302" s="70">
        <f>E299/D299-1</f>
        <v>0</v>
      </c>
      <c r="F302" s="70">
        <f t="shared" ref="F302:G304" si="24">F299/E299-1</f>
        <v>0</v>
      </c>
      <c r="G302" s="70">
        <f t="shared" si="24"/>
        <v>0</v>
      </c>
    </row>
    <row r="303" spans="1:7" ht="23.25" thickBot="1" x14ac:dyDescent="0.3">
      <c r="A303" s="54"/>
      <c r="B303" s="54"/>
      <c r="C303" s="63" t="s">
        <v>18</v>
      </c>
      <c r="D303" s="69"/>
      <c r="E303" s="70">
        <f>E300/D300-1</f>
        <v>0</v>
      </c>
      <c r="F303" s="70">
        <f t="shared" si="24"/>
        <v>6.1349693251533388E-3</v>
      </c>
      <c r="G303" s="70">
        <f t="shared" si="24"/>
        <v>0</v>
      </c>
    </row>
    <row r="304" spans="1:7" ht="23.25" thickBot="1" x14ac:dyDescent="0.3">
      <c r="A304" s="54"/>
      <c r="B304" s="54"/>
      <c r="C304" s="63" t="s">
        <v>19</v>
      </c>
      <c r="D304" s="69"/>
      <c r="E304" s="70">
        <f>E301/D301-1</f>
        <v>0</v>
      </c>
      <c r="F304" s="70">
        <f t="shared" si="24"/>
        <v>6.1349693251533388E-3</v>
      </c>
      <c r="G304" s="70">
        <f t="shared" si="24"/>
        <v>0</v>
      </c>
    </row>
    <row r="305" spans="1:7" ht="12.75" customHeight="1" x14ac:dyDescent="0.25">
      <c r="A305" s="54"/>
      <c r="B305" s="54"/>
      <c r="C305" s="414"/>
      <c r="D305" s="66">
        <v>2018</v>
      </c>
      <c r="E305" s="66">
        <v>2019</v>
      </c>
      <c r="F305" s="66">
        <v>2020</v>
      </c>
      <c r="G305" s="66">
        <v>2021</v>
      </c>
    </row>
    <row r="306" spans="1:7" ht="9" customHeight="1" thickBot="1" x14ac:dyDescent="0.3">
      <c r="A306" s="54"/>
      <c r="B306" s="54"/>
      <c r="C306" s="415"/>
      <c r="D306" s="67" t="s">
        <v>6</v>
      </c>
      <c r="E306" s="67" t="s">
        <v>7</v>
      </c>
      <c r="F306" s="67" t="s">
        <v>7</v>
      </c>
      <c r="G306" s="67" t="s">
        <v>7</v>
      </c>
    </row>
    <row r="307" spans="1:7" ht="15.75" thickBot="1" x14ac:dyDescent="0.3">
      <c r="A307" s="54"/>
      <c r="B307" s="54"/>
      <c r="C307" s="416" t="s">
        <v>201</v>
      </c>
      <c r="D307" s="417"/>
      <c r="E307" s="417"/>
      <c r="F307" s="417"/>
      <c r="G307" s="418"/>
    </row>
    <row r="308" spans="1:7" ht="12.75" customHeight="1" x14ac:dyDescent="0.25">
      <c r="A308" s="54"/>
      <c r="B308" s="54"/>
      <c r="C308" s="414"/>
      <c r="D308" s="66">
        <v>2018</v>
      </c>
      <c r="E308" s="66">
        <v>2019</v>
      </c>
      <c r="F308" s="66">
        <v>2020</v>
      </c>
      <c r="G308" s="66">
        <v>2021</v>
      </c>
    </row>
    <row r="309" spans="1:7" ht="9" customHeight="1" thickBot="1" x14ac:dyDescent="0.3">
      <c r="A309" s="54"/>
      <c r="B309" s="54"/>
      <c r="C309" s="415"/>
      <c r="D309" s="67" t="s">
        <v>6</v>
      </c>
      <c r="E309" s="67" t="s">
        <v>7</v>
      </c>
      <c r="F309" s="67" t="s">
        <v>7</v>
      </c>
      <c r="G309" s="67" t="s">
        <v>7</v>
      </c>
    </row>
    <row r="310" spans="1:7" ht="15.75" thickBot="1" x14ac:dyDescent="0.3">
      <c r="A310" s="54"/>
      <c r="B310" s="54"/>
      <c r="C310" s="71" t="s">
        <v>0</v>
      </c>
      <c r="D310" s="72">
        <v>64200</v>
      </c>
      <c r="E310" s="72">
        <v>64200</v>
      </c>
      <c r="F310" s="72">
        <v>64200</v>
      </c>
      <c r="G310" s="72">
        <v>64200</v>
      </c>
    </row>
    <row r="311" spans="1:7" ht="34.5" thickBot="1" x14ac:dyDescent="0.3">
      <c r="A311" s="54"/>
      <c r="B311" s="54"/>
      <c r="C311" s="73" t="s">
        <v>50</v>
      </c>
      <c r="D311" s="74"/>
      <c r="E311" s="76"/>
      <c r="F311" s="76"/>
      <c r="G311" s="76"/>
    </row>
    <row r="312" spans="1:7" ht="34.5" thickBot="1" x14ac:dyDescent="0.3">
      <c r="A312" s="54"/>
      <c r="B312" s="54"/>
      <c r="C312" s="73" t="s">
        <v>51</v>
      </c>
      <c r="D312" s="74"/>
      <c r="E312" s="76"/>
      <c r="F312" s="76"/>
      <c r="G312" s="76"/>
    </row>
    <row r="313" spans="1:7" ht="23.25" thickBot="1" x14ac:dyDescent="0.3">
      <c r="A313" s="54"/>
      <c r="B313" s="54"/>
      <c r="C313" s="71" t="s">
        <v>48</v>
      </c>
      <c r="D313" s="72">
        <v>13400</v>
      </c>
      <c r="E313" s="72">
        <v>13400</v>
      </c>
      <c r="F313" s="72">
        <v>13400</v>
      </c>
      <c r="G313" s="72">
        <v>13400</v>
      </c>
    </row>
    <row r="314" spans="1:7" ht="57" thickBot="1" x14ac:dyDescent="0.3">
      <c r="A314" s="54"/>
      <c r="B314" s="54"/>
      <c r="C314" s="73" t="s">
        <v>52</v>
      </c>
      <c r="D314" s="74"/>
      <c r="E314" s="72"/>
      <c r="F314" s="72"/>
      <c r="G314" s="72"/>
    </row>
    <row r="315" spans="1:7" ht="57" thickBot="1" x14ac:dyDescent="0.3">
      <c r="A315" s="54"/>
      <c r="B315" s="54"/>
      <c r="C315" s="73" t="s">
        <v>53</v>
      </c>
      <c r="D315" s="74"/>
      <c r="E315" s="72"/>
      <c r="F315" s="72"/>
      <c r="G315" s="72"/>
    </row>
    <row r="316" spans="1:7" ht="15.75" thickBot="1" x14ac:dyDescent="0.3">
      <c r="A316" s="54"/>
      <c r="B316" s="54"/>
      <c r="C316" s="71" t="s">
        <v>1</v>
      </c>
      <c r="D316" s="74">
        <v>20200</v>
      </c>
      <c r="E316" s="72">
        <v>20200</v>
      </c>
      <c r="F316" s="72">
        <v>20800</v>
      </c>
      <c r="G316" s="72">
        <v>20800</v>
      </c>
    </row>
    <row r="317" spans="1:7" ht="45.75" thickBot="1" x14ac:dyDescent="0.3">
      <c r="A317" s="54"/>
      <c r="B317" s="54"/>
      <c r="C317" s="73" t="s">
        <v>55</v>
      </c>
      <c r="D317" s="74"/>
      <c r="E317" s="72"/>
      <c r="F317" s="377"/>
      <c r="G317" s="72"/>
    </row>
    <row r="318" spans="1:7" ht="45.75" thickBot="1" x14ac:dyDescent="0.3">
      <c r="A318" s="54"/>
      <c r="B318" s="54"/>
      <c r="C318" s="73" t="s">
        <v>56</v>
      </c>
      <c r="D318" s="74"/>
      <c r="E318" s="72"/>
      <c r="F318" s="72"/>
      <c r="G318" s="72"/>
    </row>
    <row r="319" spans="1:7" ht="15.75" thickBot="1" x14ac:dyDescent="0.3">
      <c r="A319" s="54"/>
      <c r="B319" s="54"/>
      <c r="C319" s="71" t="s">
        <v>2</v>
      </c>
      <c r="D319" s="74"/>
      <c r="E319" s="72"/>
      <c r="F319" s="72"/>
      <c r="G319" s="72"/>
    </row>
    <row r="320" spans="1:7" ht="45.75" thickBot="1" x14ac:dyDescent="0.3">
      <c r="A320" s="54"/>
      <c r="B320" s="54"/>
      <c r="C320" s="73" t="s">
        <v>57</v>
      </c>
      <c r="D320" s="74"/>
      <c r="E320" s="72"/>
      <c r="F320" s="72"/>
      <c r="G320" s="72"/>
    </row>
    <row r="321" spans="1:7" ht="45.75" thickBot="1" x14ac:dyDescent="0.3">
      <c r="A321" s="54"/>
      <c r="B321" s="54"/>
      <c r="C321" s="73" t="s">
        <v>58</v>
      </c>
      <c r="D321" s="74"/>
      <c r="E321" s="72"/>
      <c r="F321" s="72"/>
      <c r="G321" s="72"/>
    </row>
    <row r="322" spans="1:7" ht="23.25" thickBot="1" x14ac:dyDescent="0.3">
      <c r="A322" s="54"/>
      <c r="B322" s="54"/>
      <c r="C322" s="71" t="s">
        <v>31</v>
      </c>
      <c r="D322" s="74"/>
      <c r="E322" s="72"/>
      <c r="F322" s="72"/>
      <c r="G322" s="72"/>
    </row>
    <row r="323" spans="1:7" ht="45.75" thickBot="1" x14ac:dyDescent="0.3">
      <c r="A323" s="54"/>
      <c r="B323" s="54"/>
      <c r="C323" s="73" t="s">
        <v>59</v>
      </c>
      <c r="D323" s="74"/>
      <c r="E323" s="72"/>
      <c r="F323" s="72"/>
      <c r="G323" s="72"/>
    </row>
    <row r="324" spans="1:7" ht="45.75" thickBot="1" x14ac:dyDescent="0.3">
      <c r="A324" s="54"/>
      <c r="B324" s="54"/>
      <c r="C324" s="73" t="s">
        <v>60</v>
      </c>
      <c r="D324" s="74"/>
      <c r="E324" s="72"/>
      <c r="F324" s="72"/>
      <c r="G324" s="72"/>
    </row>
    <row r="325" spans="1:7" ht="15.75" thickBot="1" x14ac:dyDescent="0.3">
      <c r="A325" s="54"/>
      <c r="B325" s="54"/>
      <c r="C325" s="71" t="s">
        <v>33</v>
      </c>
      <c r="D325" s="74"/>
      <c r="E325" s="72"/>
      <c r="F325" s="72"/>
      <c r="G325" s="72"/>
    </row>
    <row r="326" spans="1:7" ht="45.75" thickBot="1" x14ac:dyDescent="0.3">
      <c r="A326" s="54"/>
      <c r="B326" s="54"/>
      <c r="C326" s="73" t="s">
        <v>61</v>
      </c>
      <c r="D326" s="74"/>
      <c r="E326" s="72"/>
      <c r="F326" s="72"/>
      <c r="G326" s="72"/>
    </row>
    <row r="327" spans="1:7" ht="45.75" thickBot="1" x14ac:dyDescent="0.3">
      <c r="A327" s="54"/>
      <c r="B327" s="54"/>
      <c r="C327" s="73" t="s">
        <v>62</v>
      </c>
      <c r="D327" s="74"/>
      <c r="E327" s="72"/>
      <c r="F327" s="72"/>
      <c r="G327" s="72"/>
    </row>
    <row r="328" spans="1:7" ht="23.25" thickBot="1" x14ac:dyDescent="0.3">
      <c r="A328" s="54"/>
      <c r="B328" s="54"/>
      <c r="C328" s="71" t="s">
        <v>3</v>
      </c>
      <c r="D328" s="74"/>
      <c r="E328" s="72"/>
      <c r="F328" s="72"/>
      <c r="G328" s="72"/>
    </row>
    <row r="329" spans="1:7" ht="57" thickBot="1" x14ac:dyDescent="0.3">
      <c r="A329" s="54"/>
      <c r="B329" s="54"/>
      <c r="C329" s="73" t="s">
        <v>63</v>
      </c>
      <c r="D329" s="74"/>
      <c r="E329" s="72"/>
      <c r="F329" s="72"/>
      <c r="G329" s="72"/>
    </row>
    <row r="330" spans="1:7" ht="57" thickBot="1" x14ac:dyDescent="0.3">
      <c r="A330" s="54"/>
      <c r="B330" s="54"/>
      <c r="C330" s="73" t="s">
        <v>64</v>
      </c>
      <c r="D330" s="74"/>
      <c r="E330" s="72"/>
      <c r="F330" s="72"/>
      <c r="G330" s="72"/>
    </row>
    <row r="331" spans="1:7" ht="32.25" thickBot="1" x14ac:dyDescent="0.3">
      <c r="A331" s="54"/>
      <c r="B331" s="54"/>
      <c r="C331" s="89" t="s">
        <v>71</v>
      </c>
      <c r="D331" s="90">
        <f>D328+D325+D322+D319+D316+D313+D310</f>
        <v>97800</v>
      </c>
      <c r="E331" s="90">
        <f t="shared" ref="E331:G331" si="25">E328+E325+E322+E319+E316+E313+E310</f>
        <v>97800</v>
      </c>
      <c r="F331" s="90">
        <f t="shared" si="25"/>
        <v>98400</v>
      </c>
      <c r="G331" s="90">
        <f t="shared" si="25"/>
        <v>98400</v>
      </c>
    </row>
    <row r="332" spans="1:7" ht="7.15" customHeight="1" x14ac:dyDescent="0.25">
      <c r="A332" s="54"/>
      <c r="B332" s="54"/>
      <c r="C332" s="443" t="s">
        <v>47</v>
      </c>
      <c r="D332" s="422" t="s">
        <v>23</v>
      </c>
      <c r="E332" s="422"/>
      <c r="F332" s="422"/>
      <c r="G332" s="423"/>
    </row>
    <row r="333" spans="1:7" x14ac:dyDescent="0.25">
      <c r="A333" s="54"/>
      <c r="B333" s="54"/>
      <c r="C333" s="444"/>
      <c r="D333" s="424"/>
      <c r="E333" s="424"/>
      <c r="F333" s="424"/>
      <c r="G333" s="425"/>
    </row>
    <row r="334" spans="1:7" ht="6.6" customHeight="1" thickBot="1" x14ac:dyDescent="0.3">
      <c r="A334" s="54"/>
      <c r="B334" s="54"/>
      <c r="C334" s="445"/>
      <c r="D334" s="426"/>
      <c r="E334" s="426"/>
      <c r="F334" s="426"/>
      <c r="G334" s="427"/>
    </row>
    <row r="335" spans="1:7" ht="15.75" thickBot="1" x14ac:dyDescent="0.3">
      <c r="A335" s="54"/>
      <c r="B335" s="54"/>
      <c r="C335" s="78" t="s">
        <v>69</v>
      </c>
      <c r="D335" s="79">
        <f>IF(D331-D300=0,0,"Error")</f>
        <v>0</v>
      </c>
      <c r="E335" s="79">
        <f>IF(E331-E300=0,0,"Error")</f>
        <v>0</v>
      </c>
      <c r="F335" s="79">
        <f>IF(F331-F300=0,0,"Error")</f>
        <v>0</v>
      </c>
      <c r="G335" s="79">
        <f>IF(G331-G300=0,0,"Error")</f>
        <v>0</v>
      </c>
    </row>
    <row r="336" spans="1:7" ht="25.9" customHeight="1" thickBot="1" x14ac:dyDescent="0.3">
      <c r="A336" s="54"/>
      <c r="B336" s="54"/>
      <c r="C336" s="80" t="s">
        <v>123</v>
      </c>
      <c r="D336" s="476" t="s">
        <v>202</v>
      </c>
      <c r="E336" s="477"/>
      <c r="F336" s="477"/>
      <c r="G336" s="478"/>
    </row>
    <row r="337" spans="1:7" ht="33.6" customHeight="1" thickBot="1" x14ac:dyDescent="0.3">
      <c r="A337" s="54"/>
      <c r="B337" s="54"/>
      <c r="C337" s="63" t="s">
        <v>10</v>
      </c>
      <c r="D337" s="440" t="s">
        <v>203</v>
      </c>
      <c r="E337" s="441"/>
      <c r="F337" s="441"/>
      <c r="G337" s="442"/>
    </row>
    <row r="338" spans="1:7" ht="15.75" thickBot="1" x14ac:dyDescent="0.3">
      <c r="A338" s="54"/>
      <c r="B338" s="54"/>
      <c r="C338" s="63" t="s">
        <v>15</v>
      </c>
      <c r="D338" s="411" t="s">
        <v>204</v>
      </c>
      <c r="E338" s="412"/>
      <c r="F338" s="412"/>
      <c r="G338" s="413"/>
    </row>
    <row r="339" spans="1:7" ht="12.75" customHeight="1" x14ac:dyDescent="0.25">
      <c r="A339" s="54"/>
      <c r="B339" s="54"/>
      <c r="C339" s="414"/>
      <c r="D339" s="66">
        <v>2018</v>
      </c>
      <c r="E339" s="66">
        <v>2019</v>
      </c>
      <c r="F339" s="66">
        <v>2020</v>
      </c>
      <c r="G339" s="66">
        <v>2021</v>
      </c>
    </row>
    <row r="340" spans="1:7" ht="9" customHeight="1" thickBot="1" x14ac:dyDescent="0.3">
      <c r="A340" s="54"/>
      <c r="B340" s="54"/>
      <c r="C340" s="415"/>
      <c r="D340" s="67" t="s">
        <v>6</v>
      </c>
      <c r="E340" s="67" t="s">
        <v>7</v>
      </c>
      <c r="F340" s="67" t="s">
        <v>7</v>
      </c>
      <c r="G340" s="67" t="s">
        <v>7</v>
      </c>
    </row>
    <row r="341" spans="1:7" ht="15.75" thickBot="1" x14ac:dyDescent="0.3">
      <c r="A341" s="54"/>
      <c r="B341" s="54"/>
      <c r="C341" s="63" t="s">
        <v>9</v>
      </c>
      <c r="D341" s="68">
        <v>780</v>
      </c>
      <c r="E341" s="68">
        <v>780</v>
      </c>
      <c r="F341" s="68">
        <v>780</v>
      </c>
      <c r="G341" s="68">
        <v>780</v>
      </c>
    </row>
    <row r="342" spans="1:7" ht="15.75" thickBot="1" x14ac:dyDescent="0.3">
      <c r="A342" s="54"/>
      <c r="B342" s="54"/>
      <c r="C342" s="63" t="s">
        <v>16</v>
      </c>
      <c r="D342" s="68">
        <v>161745</v>
      </c>
      <c r="E342" s="68">
        <v>162100</v>
      </c>
      <c r="F342" s="68">
        <v>164500</v>
      </c>
      <c r="G342" s="68">
        <v>164500</v>
      </c>
    </row>
    <row r="343" spans="1:7" ht="15.75" thickBot="1" x14ac:dyDescent="0.3">
      <c r="A343" s="54"/>
      <c r="B343" s="54"/>
      <c r="C343" s="63" t="s">
        <v>26</v>
      </c>
      <c r="D343" s="68">
        <f>D342/D341</f>
        <v>207.36538461538461</v>
      </c>
      <c r="E343" s="68">
        <f t="shared" ref="E343:G343" si="26">E342/E341</f>
        <v>207.82051282051282</v>
      </c>
      <c r="F343" s="68">
        <f t="shared" si="26"/>
        <v>210.89743589743588</v>
      </c>
      <c r="G343" s="68">
        <f t="shared" si="26"/>
        <v>210.89743589743588</v>
      </c>
    </row>
    <row r="344" spans="1:7" ht="15.75" thickBot="1" x14ac:dyDescent="0.3">
      <c r="A344" s="54"/>
      <c r="B344" s="54"/>
      <c r="C344" s="63" t="s">
        <v>17</v>
      </c>
      <c r="D344" s="69"/>
      <c r="E344" s="70">
        <f>E341/D341-1</f>
        <v>0</v>
      </c>
      <c r="F344" s="70">
        <f t="shared" ref="F344:G346" si="27">F341/E341-1</f>
        <v>0</v>
      </c>
      <c r="G344" s="70">
        <f t="shared" si="27"/>
        <v>0</v>
      </c>
    </row>
    <row r="345" spans="1:7" ht="23.25" thickBot="1" x14ac:dyDescent="0.3">
      <c r="A345" s="54"/>
      <c r="B345" s="54"/>
      <c r="C345" s="63" t="s">
        <v>18</v>
      </c>
      <c r="D345" s="69"/>
      <c r="E345" s="70">
        <f>E342/D342-1</f>
        <v>2.1948128226529917E-3</v>
      </c>
      <c r="F345" s="70">
        <f t="shared" si="27"/>
        <v>1.4805675508945182E-2</v>
      </c>
      <c r="G345" s="70">
        <f t="shared" si="27"/>
        <v>0</v>
      </c>
    </row>
    <row r="346" spans="1:7" ht="23.25" thickBot="1" x14ac:dyDescent="0.3">
      <c r="A346" s="54"/>
      <c r="B346" s="54"/>
      <c r="C346" s="63" t="s">
        <v>19</v>
      </c>
      <c r="D346" s="69"/>
      <c r="E346" s="70">
        <f>E343/D343-1</f>
        <v>2.1948128226529917E-3</v>
      </c>
      <c r="F346" s="70">
        <f t="shared" si="27"/>
        <v>1.480567550894496E-2</v>
      </c>
      <c r="G346" s="70">
        <f t="shared" si="27"/>
        <v>0</v>
      </c>
    </row>
    <row r="347" spans="1:7" ht="15.75" thickBot="1" x14ac:dyDescent="0.3">
      <c r="A347" s="54"/>
      <c r="B347" s="54"/>
      <c r="C347" s="416" t="s">
        <v>205</v>
      </c>
      <c r="D347" s="417"/>
      <c r="E347" s="417"/>
      <c r="F347" s="417"/>
      <c r="G347" s="418"/>
    </row>
    <row r="348" spans="1:7" ht="12.75" customHeight="1" x14ac:dyDescent="0.25">
      <c r="A348" s="54"/>
      <c r="B348" s="54"/>
      <c r="C348" s="414"/>
      <c r="D348" s="66">
        <v>2018</v>
      </c>
      <c r="E348" s="66">
        <v>2019</v>
      </c>
      <c r="F348" s="66">
        <v>2020</v>
      </c>
      <c r="G348" s="66">
        <v>2021</v>
      </c>
    </row>
    <row r="349" spans="1:7" ht="9" customHeight="1" thickBot="1" x14ac:dyDescent="0.3">
      <c r="A349" s="54"/>
      <c r="B349" s="54"/>
      <c r="C349" s="415"/>
      <c r="D349" s="67" t="s">
        <v>6</v>
      </c>
      <c r="E349" s="67" t="s">
        <v>7</v>
      </c>
      <c r="F349" s="67" t="s">
        <v>7</v>
      </c>
      <c r="G349" s="67" t="s">
        <v>7</v>
      </c>
    </row>
    <row r="350" spans="1:7" ht="15.75" thickBot="1" x14ac:dyDescent="0.3">
      <c r="A350" s="54"/>
      <c r="B350" s="54"/>
      <c r="C350" s="71" t="s">
        <v>0</v>
      </c>
      <c r="D350" s="72">
        <v>100946</v>
      </c>
      <c r="E350" s="72">
        <v>100946</v>
      </c>
      <c r="F350" s="72">
        <v>100946</v>
      </c>
      <c r="G350" s="72">
        <v>100946</v>
      </c>
    </row>
    <row r="351" spans="1:7" ht="34.5" thickBot="1" x14ac:dyDescent="0.3">
      <c r="A351" s="54"/>
      <c r="B351" s="54"/>
      <c r="C351" s="73" t="s">
        <v>50</v>
      </c>
      <c r="D351" s="74"/>
      <c r="E351" s="76"/>
      <c r="F351" s="76"/>
      <c r="G351" s="76"/>
    </row>
    <row r="352" spans="1:7" ht="34.5" thickBot="1" x14ac:dyDescent="0.3">
      <c r="A352" s="54"/>
      <c r="B352" s="54"/>
      <c r="C352" s="73" t="s">
        <v>51</v>
      </c>
      <c r="D352" s="74"/>
      <c r="E352" s="76"/>
      <c r="F352" s="76"/>
      <c r="G352" s="76"/>
    </row>
    <row r="353" spans="1:7" ht="23.25" thickBot="1" x14ac:dyDescent="0.3">
      <c r="A353" s="54"/>
      <c r="B353" s="54"/>
      <c r="C353" s="71" t="s">
        <v>48</v>
      </c>
      <c r="D353" s="72">
        <v>16199</v>
      </c>
      <c r="E353" s="72">
        <v>16199</v>
      </c>
      <c r="F353" s="72">
        <v>16199</v>
      </c>
      <c r="G353" s="72">
        <v>16199</v>
      </c>
    </row>
    <row r="354" spans="1:7" ht="57" thickBot="1" x14ac:dyDescent="0.3">
      <c r="A354" s="54"/>
      <c r="B354" s="54"/>
      <c r="C354" s="73" t="s">
        <v>52</v>
      </c>
      <c r="D354" s="74"/>
      <c r="E354" s="72"/>
      <c r="F354" s="72"/>
      <c r="G354" s="72"/>
    </row>
    <row r="355" spans="1:7" ht="57" thickBot="1" x14ac:dyDescent="0.3">
      <c r="A355" s="54"/>
      <c r="B355" s="54"/>
      <c r="C355" s="73" t="s">
        <v>53</v>
      </c>
      <c r="D355" s="74"/>
      <c r="E355" s="72"/>
      <c r="F355" s="72"/>
      <c r="G355" s="72"/>
    </row>
    <row r="356" spans="1:7" ht="15.75" thickBot="1" x14ac:dyDescent="0.3">
      <c r="A356" s="54"/>
      <c r="B356" s="54"/>
      <c r="C356" s="71" t="s">
        <v>1</v>
      </c>
      <c r="D356" s="74">
        <v>44600</v>
      </c>
      <c r="E356" s="72">
        <v>44955</v>
      </c>
      <c r="F356" s="72">
        <v>47355</v>
      </c>
      <c r="G356" s="72">
        <v>47355</v>
      </c>
    </row>
    <row r="357" spans="1:7" ht="45.75" thickBot="1" x14ac:dyDescent="0.3">
      <c r="A357" s="54"/>
      <c r="B357" s="54"/>
      <c r="C357" s="73" t="s">
        <v>55</v>
      </c>
      <c r="D357" s="74"/>
      <c r="E357" s="383"/>
      <c r="F357" s="383"/>
      <c r="G357" s="383"/>
    </row>
    <row r="358" spans="1:7" ht="45.75" thickBot="1" x14ac:dyDescent="0.3">
      <c r="A358" s="54"/>
      <c r="B358" s="54"/>
      <c r="C358" s="73" t="s">
        <v>56</v>
      </c>
      <c r="D358" s="74"/>
      <c r="E358" s="72"/>
      <c r="F358" s="72"/>
      <c r="G358" s="72"/>
    </row>
    <row r="359" spans="1:7" ht="15.75" thickBot="1" x14ac:dyDescent="0.3">
      <c r="A359" s="54"/>
      <c r="B359" s="54"/>
      <c r="C359" s="71" t="s">
        <v>2</v>
      </c>
      <c r="D359" s="74"/>
      <c r="E359" s="72"/>
      <c r="F359" s="72"/>
      <c r="G359" s="72"/>
    </row>
    <row r="360" spans="1:7" ht="45.75" thickBot="1" x14ac:dyDescent="0.3">
      <c r="A360" s="54"/>
      <c r="B360" s="54"/>
      <c r="C360" s="73" t="s">
        <v>57</v>
      </c>
      <c r="D360" s="74"/>
      <c r="E360" s="72"/>
      <c r="F360" s="72"/>
      <c r="G360" s="72"/>
    </row>
    <row r="361" spans="1:7" ht="45.75" thickBot="1" x14ac:dyDescent="0.3">
      <c r="A361" s="54"/>
      <c r="B361" s="54"/>
      <c r="C361" s="73" t="s">
        <v>58</v>
      </c>
      <c r="D361" s="74"/>
      <c r="E361" s="72"/>
      <c r="F361" s="72"/>
      <c r="G361" s="72"/>
    </row>
    <row r="362" spans="1:7" ht="23.25" thickBot="1" x14ac:dyDescent="0.3">
      <c r="A362" s="54"/>
      <c r="B362" s="54"/>
      <c r="C362" s="71" t="s">
        <v>31</v>
      </c>
      <c r="D362" s="74"/>
      <c r="E362" s="72"/>
      <c r="F362" s="72"/>
      <c r="G362" s="72"/>
    </row>
    <row r="363" spans="1:7" ht="45.75" thickBot="1" x14ac:dyDescent="0.3">
      <c r="A363" s="54"/>
      <c r="B363" s="54"/>
      <c r="C363" s="73" t="s">
        <v>59</v>
      </c>
      <c r="D363" s="74"/>
      <c r="E363" s="72"/>
      <c r="F363" s="72"/>
      <c r="G363" s="72"/>
    </row>
    <row r="364" spans="1:7" ht="45.75" thickBot="1" x14ac:dyDescent="0.3">
      <c r="A364" s="54"/>
      <c r="B364" s="54"/>
      <c r="C364" s="73" t="s">
        <v>60</v>
      </c>
      <c r="D364" s="74"/>
      <c r="E364" s="72"/>
      <c r="F364" s="72"/>
      <c r="G364" s="72"/>
    </row>
    <row r="365" spans="1:7" ht="15.75" thickBot="1" x14ac:dyDescent="0.3">
      <c r="A365" s="54"/>
      <c r="B365" s="54"/>
      <c r="C365" s="71" t="s">
        <v>33</v>
      </c>
      <c r="D365" s="74"/>
      <c r="E365" s="72"/>
      <c r="F365" s="72"/>
      <c r="G365" s="72"/>
    </row>
    <row r="366" spans="1:7" ht="45.75" thickBot="1" x14ac:dyDescent="0.3">
      <c r="A366" s="54"/>
      <c r="B366" s="54"/>
      <c r="C366" s="73" t="s">
        <v>61</v>
      </c>
      <c r="D366" s="74"/>
      <c r="E366" s="72"/>
      <c r="F366" s="72"/>
      <c r="G366" s="72"/>
    </row>
    <row r="367" spans="1:7" ht="45.75" thickBot="1" x14ac:dyDescent="0.3">
      <c r="A367" s="54"/>
      <c r="B367" s="54"/>
      <c r="C367" s="73" t="s">
        <v>62</v>
      </c>
      <c r="D367" s="74"/>
      <c r="E367" s="72"/>
      <c r="F367" s="72"/>
      <c r="G367" s="72"/>
    </row>
    <row r="368" spans="1:7" ht="23.25" thickBot="1" x14ac:dyDescent="0.3">
      <c r="A368" s="54"/>
      <c r="B368" s="54"/>
      <c r="C368" s="71" t="s">
        <v>3</v>
      </c>
      <c r="D368" s="74"/>
      <c r="E368" s="72"/>
      <c r="F368" s="72"/>
      <c r="G368" s="72"/>
    </row>
    <row r="369" spans="1:7" ht="57" thickBot="1" x14ac:dyDescent="0.3">
      <c r="A369" s="54"/>
      <c r="B369" s="54"/>
      <c r="C369" s="73" t="s">
        <v>63</v>
      </c>
      <c r="D369" s="74"/>
      <c r="E369" s="72"/>
      <c r="F369" s="72"/>
      <c r="G369" s="72"/>
    </row>
    <row r="370" spans="1:7" ht="57" thickBot="1" x14ac:dyDescent="0.3">
      <c r="A370" s="54"/>
      <c r="B370" s="54"/>
      <c r="C370" s="73" t="s">
        <v>64</v>
      </c>
      <c r="D370" s="74"/>
      <c r="E370" s="72"/>
      <c r="F370" s="72"/>
      <c r="G370" s="72"/>
    </row>
    <row r="371" spans="1:7" ht="32.25" thickBot="1" x14ac:dyDescent="0.3">
      <c r="A371" s="54"/>
      <c r="B371" s="54"/>
      <c r="C371" s="89" t="s">
        <v>71</v>
      </c>
      <c r="D371" s="91">
        <f>D368+D362+D365+D359+D356+D353+D350</f>
        <v>161745</v>
      </c>
      <c r="E371" s="91">
        <f t="shared" ref="E371:G371" si="28">E368+E362+E365+E359+E356+E353+E350</f>
        <v>162100</v>
      </c>
      <c r="F371" s="91">
        <f t="shared" si="28"/>
        <v>164500</v>
      </c>
      <c r="G371" s="91">
        <f t="shared" si="28"/>
        <v>164500</v>
      </c>
    </row>
    <row r="372" spans="1:7" x14ac:dyDescent="0.25">
      <c r="A372" s="54"/>
      <c r="B372" s="54"/>
      <c r="C372" s="443" t="s">
        <v>46</v>
      </c>
      <c r="D372" s="422"/>
      <c r="E372" s="422"/>
      <c r="F372" s="422"/>
      <c r="G372" s="423"/>
    </row>
    <row r="373" spans="1:7" x14ac:dyDescent="0.25">
      <c r="A373" s="54"/>
      <c r="B373" s="54"/>
      <c r="C373" s="444"/>
      <c r="D373" s="424"/>
      <c r="E373" s="424"/>
      <c r="F373" s="424"/>
      <c r="G373" s="425"/>
    </row>
    <row r="374" spans="1:7" ht="15.75" thickBot="1" x14ac:dyDescent="0.3">
      <c r="A374" s="54"/>
      <c r="B374" s="54"/>
      <c r="C374" s="445"/>
      <c r="D374" s="426"/>
      <c r="E374" s="426"/>
      <c r="F374" s="426"/>
      <c r="G374" s="427"/>
    </row>
    <row r="375" spans="1:7" ht="15.75" thickBot="1" x14ac:dyDescent="0.3">
      <c r="A375" s="54"/>
      <c r="B375" s="54"/>
      <c r="C375" s="78" t="s">
        <v>69</v>
      </c>
      <c r="D375" s="79">
        <f>IF(D371-D342=0,0,"Error")</f>
        <v>0</v>
      </c>
      <c r="E375" s="79">
        <f>IF(E371-E342=0,0,"Error")</f>
        <v>0</v>
      </c>
      <c r="F375" s="79">
        <f>IF(F371-F342=0,0,"Error")</f>
        <v>0</v>
      </c>
      <c r="G375" s="79">
        <f>IF(G371-G342=0,0,"Error")</f>
        <v>0</v>
      </c>
    </row>
    <row r="376" spans="1:7" ht="15.75" thickBot="1" x14ac:dyDescent="0.3">
      <c r="A376" s="54"/>
      <c r="B376" s="54"/>
      <c r="C376" s="458" t="s">
        <v>78</v>
      </c>
      <c r="D376" s="459"/>
      <c r="E376" s="459"/>
      <c r="F376" s="459"/>
      <c r="G376" s="460"/>
    </row>
    <row r="377" spans="1:7" ht="15.75" thickBot="1" x14ac:dyDescent="0.3">
      <c r="A377" s="54"/>
      <c r="B377" s="54"/>
      <c r="C377" s="458" t="s">
        <v>79</v>
      </c>
      <c r="D377" s="459"/>
      <c r="E377" s="459"/>
      <c r="F377" s="459"/>
      <c r="G377" s="460"/>
    </row>
    <row r="378" spans="1:7" ht="19.899999999999999" customHeight="1" thickBot="1" x14ac:dyDescent="0.3">
      <c r="A378" s="54"/>
      <c r="B378" s="54"/>
      <c r="C378" s="83" t="s">
        <v>206</v>
      </c>
      <c r="D378" s="473" t="s">
        <v>207</v>
      </c>
      <c r="E378" s="474"/>
      <c r="F378" s="474"/>
      <c r="G378" s="475"/>
    </row>
    <row r="379" spans="1:7" ht="15.75" thickBot="1" x14ac:dyDescent="0.3">
      <c r="A379" s="54"/>
      <c r="B379" s="54"/>
      <c r="C379" s="65" t="s">
        <v>41</v>
      </c>
      <c r="D379" s="473" t="s">
        <v>208</v>
      </c>
      <c r="E379" s="474"/>
      <c r="F379" s="474"/>
      <c r="G379" s="475"/>
    </row>
    <row r="380" spans="1:7" ht="33.6" customHeight="1" thickBot="1" x14ac:dyDescent="0.3">
      <c r="A380" s="54"/>
      <c r="B380" s="54"/>
      <c r="C380" s="63" t="s">
        <v>10</v>
      </c>
      <c r="D380" s="428" t="s">
        <v>209</v>
      </c>
      <c r="E380" s="429"/>
      <c r="F380" s="429"/>
      <c r="G380" s="430"/>
    </row>
    <row r="381" spans="1:7" ht="15.75" thickBot="1" x14ac:dyDescent="0.3">
      <c r="A381" s="54"/>
      <c r="B381" s="54"/>
      <c r="C381" s="63" t="s">
        <v>15</v>
      </c>
      <c r="D381" s="411" t="s">
        <v>210</v>
      </c>
      <c r="E381" s="412"/>
      <c r="F381" s="412"/>
      <c r="G381" s="413"/>
    </row>
    <row r="382" spans="1:7" ht="12.75" customHeight="1" x14ac:dyDescent="0.25">
      <c r="A382" s="54"/>
      <c r="B382" s="54"/>
      <c r="C382" s="414"/>
      <c r="D382" s="66">
        <v>2018</v>
      </c>
      <c r="E382" s="66">
        <v>2019</v>
      </c>
      <c r="F382" s="66">
        <v>2020</v>
      </c>
      <c r="G382" s="66">
        <v>2021</v>
      </c>
    </row>
    <row r="383" spans="1:7" ht="9" customHeight="1" thickBot="1" x14ac:dyDescent="0.3">
      <c r="A383" s="54"/>
      <c r="B383" s="54"/>
      <c r="C383" s="415"/>
      <c r="D383" s="67" t="s">
        <v>6</v>
      </c>
      <c r="E383" s="67" t="s">
        <v>7</v>
      </c>
      <c r="F383" s="67" t="s">
        <v>7</v>
      </c>
      <c r="G383" s="67" t="s">
        <v>7</v>
      </c>
    </row>
    <row r="384" spans="1:7" ht="15.75" thickBot="1" x14ac:dyDescent="0.3">
      <c r="A384" s="54"/>
      <c r="B384" s="54"/>
      <c r="C384" s="63" t="s">
        <v>9</v>
      </c>
      <c r="D384" s="92">
        <v>2</v>
      </c>
      <c r="E384" s="92">
        <v>18</v>
      </c>
      <c r="F384" s="92">
        <v>23</v>
      </c>
      <c r="G384" s="92">
        <v>64</v>
      </c>
    </row>
    <row r="385" spans="1:7" ht="15.75" thickBot="1" x14ac:dyDescent="0.3">
      <c r="A385" s="54"/>
      <c r="B385" s="54"/>
      <c r="C385" s="63" t="s">
        <v>16</v>
      </c>
      <c r="D385" s="68">
        <v>30000</v>
      </c>
      <c r="E385" s="68">
        <v>15000</v>
      </c>
      <c r="F385" s="68">
        <v>20400</v>
      </c>
      <c r="G385" s="68">
        <v>57844</v>
      </c>
    </row>
    <row r="386" spans="1:7" ht="15.75" thickBot="1" x14ac:dyDescent="0.3">
      <c r="A386" s="54"/>
      <c r="B386" s="54"/>
      <c r="C386" s="63" t="s">
        <v>26</v>
      </c>
      <c r="D386" s="68">
        <f>D385/D384</f>
        <v>15000</v>
      </c>
      <c r="E386" s="68">
        <f t="shared" ref="E386:G386" si="29">E385/E384</f>
        <v>833.33333333333337</v>
      </c>
      <c r="F386" s="68">
        <f t="shared" si="29"/>
        <v>886.95652173913038</v>
      </c>
      <c r="G386" s="68">
        <f t="shared" si="29"/>
        <v>903.8125</v>
      </c>
    </row>
    <row r="387" spans="1:7" ht="15.75" thickBot="1" x14ac:dyDescent="0.3">
      <c r="A387" s="54"/>
      <c r="B387" s="54"/>
      <c r="C387" s="63" t="s">
        <v>17</v>
      </c>
      <c r="D387" s="69" t="s">
        <v>23</v>
      </c>
      <c r="E387" s="70">
        <f>E384/D384-1</f>
        <v>8</v>
      </c>
      <c r="F387" s="70">
        <f t="shared" ref="F387:G389" si="30">F384/E384-1</f>
        <v>0.27777777777777768</v>
      </c>
      <c r="G387" s="70">
        <f t="shared" si="30"/>
        <v>1.7826086956521738</v>
      </c>
    </row>
    <row r="388" spans="1:7" ht="23.25" thickBot="1" x14ac:dyDescent="0.3">
      <c r="A388" s="54"/>
      <c r="B388" s="54"/>
      <c r="C388" s="63" t="s">
        <v>18</v>
      </c>
      <c r="D388" s="69" t="s">
        <v>23</v>
      </c>
      <c r="E388" s="70">
        <f>E385/D385-1</f>
        <v>-0.5</v>
      </c>
      <c r="F388" s="70">
        <f t="shared" si="30"/>
        <v>0.3600000000000001</v>
      </c>
      <c r="G388" s="70">
        <f t="shared" si="30"/>
        <v>1.8354901960784313</v>
      </c>
    </row>
    <row r="389" spans="1:7" ht="23.25" thickBot="1" x14ac:dyDescent="0.3">
      <c r="A389" s="54"/>
      <c r="B389" s="54"/>
      <c r="C389" s="63" t="s">
        <v>19</v>
      </c>
      <c r="D389" s="69" t="s">
        <v>23</v>
      </c>
      <c r="E389" s="70">
        <f>E386/D386-1</f>
        <v>-0.94444444444444442</v>
      </c>
      <c r="F389" s="70">
        <f t="shared" si="30"/>
        <v>6.4347826086956328E-2</v>
      </c>
      <c r="G389" s="70">
        <f t="shared" si="30"/>
        <v>1.900428921568631E-2</v>
      </c>
    </row>
    <row r="390" spans="1:7" ht="15.75" thickBot="1" x14ac:dyDescent="0.3">
      <c r="A390" s="54"/>
      <c r="B390" s="54"/>
      <c r="C390" s="416" t="s">
        <v>147</v>
      </c>
      <c r="D390" s="417"/>
      <c r="E390" s="417"/>
      <c r="F390" s="417"/>
      <c r="G390" s="418"/>
    </row>
    <row r="391" spans="1:7" ht="12.75" customHeight="1" x14ac:dyDescent="0.25">
      <c r="A391" s="54"/>
      <c r="B391" s="54"/>
      <c r="C391" s="414"/>
      <c r="D391" s="66">
        <v>2018</v>
      </c>
      <c r="E391" s="66">
        <v>2019</v>
      </c>
      <c r="F391" s="66">
        <v>2020</v>
      </c>
      <c r="G391" s="66">
        <v>2021</v>
      </c>
    </row>
    <row r="392" spans="1:7" ht="9" customHeight="1" thickBot="1" x14ac:dyDescent="0.3">
      <c r="A392" s="54"/>
      <c r="B392" s="54"/>
      <c r="C392" s="415"/>
      <c r="D392" s="67" t="s">
        <v>6</v>
      </c>
      <c r="E392" s="67" t="s">
        <v>7</v>
      </c>
      <c r="F392" s="67" t="s">
        <v>7</v>
      </c>
      <c r="G392" s="67" t="s">
        <v>7</v>
      </c>
    </row>
    <row r="393" spans="1:7" ht="15.75" thickBot="1" x14ac:dyDescent="0.3">
      <c r="A393" s="54"/>
      <c r="B393" s="54"/>
      <c r="C393" s="71" t="s">
        <v>83</v>
      </c>
      <c r="D393" s="72"/>
      <c r="E393" s="72"/>
      <c r="F393" s="72"/>
      <c r="G393" s="72"/>
    </row>
    <row r="394" spans="1:7" ht="15.75" thickBot="1" x14ac:dyDescent="0.3">
      <c r="A394" s="54"/>
      <c r="B394" s="54"/>
      <c r="C394" s="71" t="s">
        <v>84</v>
      </c>
      <c r="D394" s="74">
        <v>30000</v>
      </c>
      <c r="E394" s="72">
        <v>15000</v>
      </c>
      <c r="F394" s="72">
        <v>20400</v>
      </c>
      <c r="G394" s="72">
        <v>57844</v>
      </c>
    </row>
    <row r="395" spans="1:7" ht="15.75" thickBot="1" x14ac:dyDescent="0.3">
      <c r="A395" s="54"/>
      <c r="B395" s="54"/>
      <c r="C395" s="77" t="s">
        <v>68</v>
      </c>
      <c r="D395" s="74">
        <f>D394+D393</f>
        <v>30000</v>
      </c>
      <c r="E395" s="74">
        <f t="shared" ref="E395:G395" si="31">E394+E393</f>
        <v>15000</v>
      </c>
      <c r="F395" s="74">
        <f t="shared" si="31"/>
        <v>20400</v>
      </c>
      <c r="G395" s="74">
        <f t="shared" si="31"/>
        <v>57844</v>
      </c>
    </row>
    <row r="396" spans="1:7" ht="10.9" customHeight="1" x14ac:dyDescent="0.25">
      <c r="A396" s="54"/>
      <c r="B396" s="54"/>
      <c r="C396" s="443" t="s">
        <v>80</v>
      </c>
      <c r="D396" s="467"/>
      <c r="E396" s="422"/>
      <c r="F396" s="422"/>
      <c r="G396" s="423"/>
    </row>
    <row r="397" spans="1:7" ht="10.9" customHeight="1" x14ac:dyDescent="0.25">
      <c r="A397" s="54"/>
      <c r="B397" s="54"/>
      <c r="C397" s="444"/>
      <c r="D397" s="468"/>
      <c r="E397" s="424"/>
      <c r="F397" s="424"/>
      <c r="G397" s="425"/>
    </row>
    <row r="398" spans="1:7" ht="11.45" customHeight="1" thickBot="1" x14ac:dyDescent="0.3">
      <c r="A398" s="54"/>
      <c r="B398" s="54"/>
      <c r="C398" s="445"/>
      <c r="D398" s="469"/>
      <c r="E398" s="426"/>
      <c r="F398" s="426"/>
      <c r="G398" s="427"/>
    </row>
    <row r="399" spans="1:7" ht="15.75" thickBot="1" x14ac:dyDescent="0.3">
      <c r="A399" s="54"/>
      <c r="B399" s="54"/>
      <c r="C399" s="458" t="s">
        <v>78</v>
      </c>
      <c r="D399" s="459"/>
      <c r="E399" s="459"/>
      <c r="F399" s="459"/>
      <c r="G399" s="460"/>
    </row>
    <row r="400" spans="1:7" ht="15.75" thickBot="1" x14ac:dyDescent="0.3">
      <c r="A400" s="54"/>
      <c r="B400" s="54"/>
      <c r="C400" s="458" t="s">
        <v>85</v>
      </c>
      <c r="D400" s="459"/>
      <c r="E400" s="459"/>
      <c r="F400" s="459"/>
      <c r="G400" s="460"/>
    </row>
    <row r="401" spans="1:7" ht="15.75" thickBot="1" x14ac:dyDescent="0.3">
      <c r="A401" s="54"/>
      <c r="B401" s="54"/>
      <c r="C401" s="83" t="s">
        <v>211</v>
      </c>
      <c r="D401" s="470" t="s">
        <v>212</v>
      </c>
      <c r="E401" s="471"/>
      <c r="F401" s="471"/>
      <c r="G401" s="472"/>
    </row>
    <row r="402" spans="1:7" ht="15.75" thickBot="1" x14ac:dyDescent="0.3">
      <c r="A402" s="54"/>
      <c r="B402" s="54"/>
      <c r="C402" s="65" t="s">
        <v>213</v>
      </c>
      <c r="D402" s="464" t="s">
        <v>214</v>
      </c>
      <c r="E402" s="465"/>
      <c r="F402" s="465"/>
      <c r="G402" s="466"/>
    </row>
    <row r="403" spans="1:7" ht="40.15" customHeight="1" thickBot="1" x14ac:dyDescent="0.3">
      <c r="A403" s="54"/>
      <c r="B403" s="54"/>
      <c r="C403" s="63" t="s">
        <v>10</v>
      </c>
      <c r="D403" s="428" t="s">
        <v>215</v>
      </c>
      <c r="E403" s="429"/>
      <c r="F403" s="429"/>
      <c r="G403" s="430"/>
    </row>
    <row r="404" spans="1:7" ht="15.75" thickBot="1" x14ac:dyDescent="0.3">
      <c r="A404" s="54"/>
      <c r="B404" s="54"/>
      <c r="C404" s="63" t="s">
        <v>15</v>
      </c>
      <c r="D404" s="411" t="s">
        <v>216</v>
      </c>
      <c r="E404" s="412"/>
      <c r="F404" s="412"/>
      <c r="G404" s="413"/>
    </row>
    <row r="405" spans="1:7" ht="12.75" customHeight="1" x14ac:dyDescent="0.25">
      <c r="A405" s="54"/>
      <c r="B405" s="54"/>
      <c r="C405" s="414"/>
      <c r="D405" s="66">
        <v>2018</v>
      </c>
      <c r="E405" s="66">
        <v>2019</v>
      </c>
      <c r="F405" s="66">
        <v>2020</v>
      </c>
      <c r="G405" s="66">
        <v>2021</v>
      </c>
    </row>
    <row r="406" spans="1:7" ht="9" customHeight="1" thickBot="1" x14ac:dyDescent="0.3">
      <c r="A406" s="54"/>
      <c r="B406" s="54"/>
      <c r="C406" s="415"/>
      <c r="D406" s="67" t="s">
        <v>6</v>
      </c>
      <c r="E406" s="67" t="s">
        <v>7</v>
      </c>
      <c r="F406" s="67" t="s">
        <v>7</v>
      </c>
      <c r="G406" s="67" t="s">
        <v>7</v>
      </c>
    </row>
    <row r="407" spans="1:7" ht="15.75" thickBot="1" x14ac:dyDescent="0.3">
      <c r="A407" s="54"/>
      <c r="B407" s="54"/>
      <c r="C407" s="63" t="s">
        <v>9</v>
      </c>
      <c r="D407" s="68">
        <v>20</v>
      </c>
      <c r="E407" s="68">
        <v>40</v>
      </c>
      <c r="F407" s="68">
        <v>6</v>
      </c>
      <c r="G407" s="68"/>
    </row>
    <row r="408" spans="1:7" ht="15.75" thickBot="1" x14ac:dyDescent="0.3">
      <c r="A408" s="54"/>
      <c r="B408" s="54"/>
      <c r="C408" s="63" t="s">
        <v>16</v>
      </c>
      <c r="D408" s="68">
        <v>33000</v>
      </c>
      <c r="E408" s="68">
        <v>64000</v>
      </c>
      <c r="F408" s="68">
        <v>10000</v>
      </c>
      <c r="G408" s="68"/>
    </row>
    <row r="409" spans="1:7" ht="15.75" thickBot="1" x14ac:dyDescent="0.3">
      <c r="A409" s="54"/>
      <c r="B409" s="54"/>
      <c r="C409" s="63" t="s">
        <v>26</v>
      </c>
      <c r="D409" s="68">
        <f>D408/D407</f>
        <v>1650</v>
      </c>
      <c r="E409" s="68">
        <f t="shared" ref="E409:G409" si="32">E408/E407</f>
        <v>1600</v>
      </c>
      <c r="F409" s="68">
        <f t="shared" si="32"/>
        <v>1666.6666666666667</v>
      </c>
      <c r="G409" s="68" t="e">
        <f t="shared" si="32"/>
        <v>#DIV/0!</v>
      </c>
    </row>
    <row r="410" spans="1:7" ht="15.75" thickBot="1" x14ac:dyDescent="0.3">
      <c r="A410" s="54"/>
      <c r="B410" s="54"/>
      <c r="C410" s="63" t="s">
        <v>17</v>
      </c>
      <c r="D410" s="69" t="s">
        <v>23</v>
      </c>
      <c r="E410" s="70">
        <f>E407/D407-1</f>
        <v>1</v>
      </c>
      <c r="F410" s="70">
        <f t="shared" ref="F410:G412" si="33">F407/E407-1</f>
        <v>-0.85</v>
      </c>
      <c r="G410" s="70">
        <f t="shared" si="33"/>
        <v>-1</v>
      </c>
    </row>
    <row r="411" spans="1:7" ht="23.25" thickBot="1" x14ac:dyDescent="0.3">
      <c r="A411" s="54"/>
      <c r="B411" s="54"/>
      <c r="C411" s="63" t="s">
        <v>18</v>
      </c>
      <c r="D411" s="69" t="s">
        <v>23</v>
      </c>
      <c r="E411" s="70">
        <f>E408/D408-1</f>
        <v>0.93939393939393945</v>
      </c>
      <c r="F411" s="70">
        <f t="shared" si="33"/>
        <v>-0.84375</v>
      </c>
      <c r="G411" s="70">
        <f t="shared" si="33"/>
        <v>-1</v>
      </c>
    </row>
    <row r="412" spans="1:7" ht="23.25" thickBot="1" x14ac:dyDescent="0.3">
      <c r="A412" s="54"/>
      <c r="B412" s="54"/>
      <c r="C412" s="63" t="s">
        <v>19</v>
      </c>
      <c r="D412" s="69" t="s">
        <v>23</v>
      </c>
      <c r="E412" s="70">
        <f>E409/D409-1</f>
        <v>-3.0303030303030276E-2</v>
      </c>
      <c r="F412" s="70">
        <f t="shared" si="33"/>
        <v>4.1666666666666741E-2</v>
      </c>
      <c r="G412" s="70" t="e">
        <f t="shared" si="33"/>
        <v>#DIV/0!</v>
      </c>
    </row>
    <row r="413" spans="1:7" ht="15.75" thickBot="1" x14ac:dyDescent="0.3">
      <c r="A413" s="54"/>
      <c r="B413" s="54"/>
      <c r="C413" s="416" t="s">
        <v>147</v>
      </c>
      <c r="D413" s="417"/>
      <c r="E413" s="417"/>
      <c r="F413" s="417"/>
      <c r="G413" s="418"/>
    </row>
    <row r="414" spans="1:7" ht="12.75" customHeight="1" x14ac:dyDescent="0.25">
      <c r="A414" s="54"/>
      <c r="B414" s="54"/>
      <c r="C414" s="414"/>
      <c r="D414" s="66">
        <v>2018</v>
      </c>
      <c r="E414" s="66">
        <v>2019</v>
      </c>
      <c r="F414" s="66">
        <v>2020</v>
      </c>
      <c r="G414" s="66">
        <v>2021</v>
      </c>
    </row>
    <row r="415" spans="1:7" ht="9" customHeight="1" thickBot="1" x14ac:dyDescent="0.3">
      <c r="A415" s="54"/>
      <c r="B415" s="54"/>
      <c r="C415" s="415"/>
      <c r="D415" s="67" t="s">
        <v>6</v>
      </c>
      <c r="E415" s="67" t="s">
        <v>7</v>
      </c>
      <c r="F415" s="67" t="s">
        <v>7</v>
      </c>
      <c r="G415" s="67" t="s">
        <v>7</v>
      </c>
    </row>
    <row r="416" spans="1:7" ht="15.75" thickBot="1" x14ac:dyDescent="0.3">
      <c r="A416" s="54"/>
      <c r="B416" s="54"/>
      <c r="C416" s="71" t="s">
        <v>83</v>
      </c>
      <c r="D416" s="72"/>
      <c r="E416" s="72"/>
      <c r="F416" s="72"/>
      <c r="G416" s="72"/>
    </row>
    <row r="417" spans="1:7" ht="15.75" thickBot="1" x14ac:dyDescent="0.3">
      <c r="A417" s="54"/>
      <c r="B417" s="54"/>
      <c r="C417" s="71" t="s">
        <v>84</v>
      </c>
      <c r="D417" s="74">
        <v>33000</v>
      </c>
      <c r="E417" s="72">
        <v>64000</v>
      </c>
      <c r="F417" s="72">
        <v>10000</v>
      </c>
      <c r="G417" s="72">
        <v>0</v>
      </c>
    </row>
    <row r="418" spans="1:7" ht="15.75" thickBot="1" x14ac:dyDescent="0.3">
      <c r="A418" s="54"/>
      <c r="B418" s="54"/>
      <c r="C418" s="77" t="s">
        <v>68</v>
      </c>
      <c r="D418" s="74">
        <f>D417+D416</f>
        <v>33000</v>
      </c>
      <c r="E418" s="74">
        <f t="shared" ref="E418:G418" si="34">E417+E416</f>
        <v>64000</v>
      </c>
      <c r="F418" s="74">
        <f t="shared" si="34"/>
        <v>10000</v>
      </c>
      <c r="G418" s="74">
        <f t="shared" si="34"/>
        <v>0</v>
      </c>
    </row>
    <row r="419" spans="1:7" ht="9" customHeight="1" x14ac:dyDescent="0.25">
      <c r="A419" s="54"/>
      <c r="B419" s="54"/>
      <c r="C419" s="443" t="s">
        <v>80</v>
      </c>
      <c r="D419" s="467"/>
      <c r="E419" s="422"/>
      <c r="F419" s="422"/>
      <c r="G419" s="423"/>
    </row>
    <row r="420" spans="1:7" ht="12.6" customHeight="1" x14ac:dyDescent="0.25">
      <c r="A420" s="54"/>
      <c r="B420" s="54"/>
      <c r="C420" s="444"/>
      <c r="D420" s="468"/>
      <c r="E420" s="424"/>
      <c r="F420" s="424"/>
      <c r="G420" s="425"/>
    </row>
    <row r="421" spans="1:7" ht="6" customHeight="1" thickBot="1" x14ac:dyDescent="0.3">
      <c r="A421" s="54"/>
      <c r="B421" s="54"/>
      <c r="C421" s="445"/>
      <c r="D421" s="469"/>
      <c r="E421" s="426"/>
      <c r="F421" s="426"/>
      <c r="G421" s="427"/>
    </row>
    <row r="422" spans="1:7" ht="56.25" customHeight="1" thickBot="1" x14ac:dyDescent="0.3">
      <c r="A422" s="54"/>
      <c r="B422" s="54"/>
      <c r="C422" s="64" t="s">
        <v>217</v>
      </c>
      <c r="D422" s="455" t="s">
        <v>218</v>
      </c>
      <c r="E422" s="456"/>
      <c r="F422" s="456"/>
      <c r="G422" s="457"/>
    </row>
    <row r="423" spans="1:7" ht="15.75" customHeight="1" thickBot="1" x14ac:dyDescent="0.3">
      <c r="A423" s="54"/>
      <c r="B423" s="54"/>
      <c r="C423" s="428" t="s">
        <v>219</v>
      </c>
      <c r="D423" s="429"/>
      <c r="E423" s="429"/>
      <c r="F423" s="429"/>
      <c r="G423" s="430"/>
    </row>
    <row r="424" spans="1:7" ht="57" thickBot="1" x14ac:dyDescent="0.3">
      <c r="A424" s="54"/>
      <c r="B424" s="54"/>
      <c r="C424" s="378" t="s">
        <v>220</v>
      </c>
      <c r="D424" s="62">
        <v>0.8</v>
      </c>
      <c r="E424" s="62">
        <v>0.82</v>
      </c>
      <c r="F424" s="62">
        <v>0.84</v>
      </c>
      <c r="G424" s="62">
        <v>0.86</v>
      </c>
    </row>
    <row r="425" spans="1:7" ht="23.25" customHeight="1" thickBot="1" x14ac:dyDescent="0.3">
      <c r="A425" s="54"/>
      <c r="B425" s="54"/>
      <c r="C425" s="431" t="s">
        <v>221</v>
      </c>
      <c r="D425" s="432"/>
      <c r="E425" s="432"/>
      <c r="F425" s="432"/>
      <c r="G425" s="433"/>
    </row>
    <row r="426" spans="1:7" ht="23.25" customHeight="1" thickBot="1" x14ac:dyDescent="0.3">
      <c r="A426" s="54"/>
      <c r="B426" s="54"/>
      <c r="C426" s="434" t="s">
        <v>77</v>
      </c>
      <c r="D426" s="435"/>
      <c r="E426" s="435"/>
      <c r="F426" s="435"/>
      <c r="G426" s="436"/>
    </row>
    <row r="427" spans="1:7" ht="12.75" customHeight="1" x14ac:dyDescent="0.25">
      <c r="A427" s="54"/>
      <c r="B427" s="54"/>
      <c r="C427" s="414"/>
      <c r="D427" s="66">
        <v>2018</v>
      </c>
      <c r="E427" s="66">
        <v>2019</v>
      </c>
      <c r="F427" s="66">
        <v>2020</v>
      </c>
      <c r="G427" s="66">
        <v>2021</v>
      </c>
    </row>
    <row r="428" spans="1:7" ht="9" customHeight="1" thickBot="1" x14ac:dyDescent="0.3">
      <c r="A428" s="54"/>
      <c r="B428" s="54"/>
      <c r="C428" s="415"/>
      <c r="D428" s="67" t="s">
        <v>6</v>
      </c>
      <c r="E428" s="67" t="s">
        <v>7</v>
      </c>
      <c r="F428" s="67" t="s">
        <v>7</v>
      </c>
      <c r="G428" s="67" t="s">
        <v>7</v>
      </c>
    </row>
    <row r="429" spans="1:7" ht="26.25" customHeight="1" thickBot="1" x14ac:dyDescent="0.3">
      <c r="A429" s="54"/>
      <c r="B429" s="54"/>
      <c r="C429" s="65" t="s">
        <v>41</v>
      </c>
      <c r="D429" s="464" t="s">
        <v>222</v>
      </c>
      <c r="E429" s="465"/>
      <c r="F429" s="465"/>
      <c r="G429" s="466"/>
    </row>
    <row r="430" spans="1:7" ht="30.6" customHeight="1" thickBot="1" x14ac:dyDescent="0.3">
      <c r="A430" s="54"/>
      <c r="B430" s="54"/>
      <c r="C430" s="63" t="s">
        <v>10</v>
      </c>
      <c r="D430" s="440" t="s">
        <v>223</v>
      </c>
      <c r="E430" s="441"/>
      <c r="F430" s="441"/>
      <c r="G430" s="442"/>
    </row>
    <row r="431" spans="1:7" ht="15.75" customHeight="1" thickBot="1" x14ac:dyDescent="0.3">
      <c r="A431" s="54"/>
      <c r="B431" s="54"/>
      <c r="C431" s="63" t="s">
        <v>15</v>
      </c>
      <c r="D431" s="411" t="s">
        <v>174</v>
      </c>
      <c r="E431" s="412"/>
      <c r="F431" s="412"/>
      <c r="G431" s="413"/>
    </row>
    <row r="432" spans="1:7" ht="12.75" customHeight="1" x14ac:dyDescent="0.25">
      <c r="A432" s="54"/>
      <c r="B432" s="54"/>
      <c r="C432" s="414"/>
      <c r="D432" s="66">
        <v>2018</v>
      </c>
      <c r="E432" s="66">
        <v>2019</v>
      </c>
      <c r="F432" s="66">
        <v>2020</v>
      </c>
      <c r="G432" s="66">
        <v>2021</v>
      </c>
    </row>
    <row r="433" spans="1:7" ht="9" customHeight="1" thickBot="1" x14ac:dyDescent="0.3">
      <c r="A433" s="54"/>
      <c r="B433" s="54"/>
      <c r="C433" s="415"/>
      <c r="D433" s="67" t="s">
        <v>6</v>
      </c>
      <c r="E433" s="67" t="s">
        <v>7</v>
      </c>
      <c r="F433" s="67" t="s">
        <v>7</v>
      </c>
      <c r="G433" s="67" t="s">
        <v>7</v>
      </c>
    </row>
    <row r="434" spans="1:7" ht="15.75" customHeight="1" thickBot="1" x14ac:dyDescent="0.3">
      <c r="A434" s="54"/>
      <c r="B434" s="54"/>
      <c r="C434" s="63" t="s">
        <v>9</v>
      </c>
      <c r="D434" s="68">
        <v>66</v>
      </c>
      <c r="E434" s="88">
        <v>66</v>
      </c>
      <c r="F434" s="88">
        <v>68</v>
      </c>
      <c r="G434" s="88">
        <v>68</v>
      </c>
    </row>
    <row r="435" spans="1:7" ht="15.75" thickBot="1" x14ac:dyDescent="0.3">
      <c r="A435" s="54"/>
      <c r="B435" s="54"/>
      <c r="C435" s="63" t="s">
        <v>16</v>
      </c>
      <c r="D435" s="68">
        <v>73100</v>
      </c>
      <c r="E435" s="68">
        <v>73400</v>
      </c>
      <c r="F435" s="68">
        <v>75100</v>
      </c>
      <c r="G435" s="68">
        <v>76100</v>
      </c>
    </row>
    <row r="436" spans="1:7" ht="15.75" thickBot="1" x14ac:dyDescent="0.3">
      <c r="A436" s="54"/>
      <c r="B436" s="54"/>
      <c r="C436" s="63" t="s">
        <v>26</v>
      </c>
      <c r="D436" s="68">
        <f>D435/D434</f>
        <v>1107.5757575757575</v>
      </c>
      <c r="E436" s="68">
        <f t="shared" ref="E436:G436" si="35">E435/E434</f>
        <v>1112.121212121212</v>
      </c>
      <c r="F436" s="68">
        <f t="shared" si="35"/>
        <v>1104.4117647058824</v>
      </c>
      <c r="G436" s="68">
        <f t="shared" si="35"/>
        <v>1119.1176470588234</v>
      </c>
    </row>
    <row r="437" spans="1:7" ht="15.75" thickBot="1" x14ac:dyDescent="0.3">
      <c r="A437" s="54"/>
      <c r="B437" s="54"/>
      <c r="C437" s="63" t="s">
        <v>17</v>
      </c>
      <c r="D437" s="69"/>
      <c r="E437" s="70">
        <f>E434/D434-1</f>
        <v>0</v>
      </c>
      <c r="F437" s="70">
        <f t="shared" ref="F437:G439" si="36">F434/E434-1</f>
        <v>3.0303030303030276E-2</v>
      </c>
      <c r="G437" s="70">
        <f t="shared" si="36"/>
        <v>0</v>
      </c>
    </row>
    <row r="438" spans="1:7" ht="23.25" thickBot="1" x14ac:dyDescent="0.3">
      <c r="A438" s="54"/>
      <c r="B438" s="54"/>
      <c r="C438" s="63" t="s">
        <v>18</v>
      </c>
      <c r="D438" s="69"/>
      <c r="E438" s="70">
        <f>E435/D435-1</f>
        <v>4.1039671682625567E-3</v>
      </c>
      <c r="F438" s="70">
        <f t="shared" si="36"/>
        <v>2.3160762942779245E-2</v>
      </c>
      <c r="G438" s="70">
        <f t="shared" si="36"/>
        <v>1.3315579227696439E-2</v>
      </c>
    </row>
    <row r="439" spans="1:7" ht="23.25" thickBot="1" x14ac:dyDescent="0.3">
      <c r="A439" s="54"/>
      <c r="B439" s="54"/>
      <c r="C439" s="63" t="s">
        <v>19</v>
      </c>
      <c r="D439" s="69"/>
      <c r="E439" s="70">
        <f>E436/D436-1</f>
        <v>4.1039671682625567E-3</v>
      </c>
      <c r="F439" s="70">
        <f t="shared" si="36"/>
        <v>-6.9322006731846741E-3</v>
      </c>
      <c r="G439" s="70">
        <f t="shared" si="36"/>
        <v>1.3315579227696217E-2</v>
      </c>
    </row>
    <row r="440" spans="1:7" ht="12.75" customHeight="1" x14ac:dyDescent="0.25">
      <c r="A440" s="54"/>
      <c r="B440" s="54"/>
      <c r="C440" s="414"/>
      <c r="D440" s="66">
        <v>2018</v>
      </c>
      <c r="E440" s="66">
        <v>2019</v>
      </c>
      <c r="F440" s="66">
        <v>2020</v>
      </c>
      <c r="G440" s="66">
        <v>2021</v>
      </c>
    </row>
    <row r="441" spans="1:7" ht="9" customHeight="1" thickBot="1" x14ac:dyDescent="0.3">
      <c r="A441" s="54"/>
      <c r="B441" s="54"/>
      <c r="C441" s="415"/>
      <c r="D441" s="67" t="s">
        <v>6</v>
      </c>
      <c r="E441" s="67" t="s">
        <v>7</v>
      </c>
      <c r="F441" s="67" t="s">
        <v>7</v>
      </c>
      <c r="G441" s="67" t="s">
        <v>7</v>
      </c>
    </row>
    <row r="442" spans="1:7" ht="15.75" thickBot="1" x14ac:dyDescent="0.3">
      <c r="A442" s="54"/>
      <c r="B442" s="54"/>
      <c r="C442" s="416" t="s">
        <v>201</v>
      </c>
      <c r="D442" s="417"/>
      <c r="E442" s="417"/>
      <c r="F442" s="417"/>
      <c r="G442" s="418"/>
    </row>
    <row r="443" spans="1:7" ht="12.75" customHeight="1" x14ac:dyDescent="0.25">
      <c r="A443" s="54"/>
      <c r="B443" s="54"/>
      <c r="C443" s="414"/>
      <c r="D443" s="66">
        <v>2018</v>
      </c>
      <c r="E443" s="66">
        <v>2019</v>
      </c>
      <c r="F443" s="66">
        <v>2020</v>
      </c>
      <c r="G443" s="66">
        <v>2021</v>
      </c>
    </row>
    <row r="444" spans="1:7" ht="9" customHeight="1" thickBot="1" x14ac:dyDescent="0.3">
      <c r="A444" s="54"/>
      <c r="B444" s="54"/>
      <c r="C444" s="415"/>
      <c r="D444" s="67" t="s">
        <v>6</v>
      </c>
      <c r="E444" s="67" t="s">
        <v>7</v>
      </c>
      <c r="F444" s="67" t="s">
        <v>7</v>
      </c>
      <c r="G444" s="67" t="s">
        <v>7</v>
      </c>
    </row>
    <row r="445" spans="1:7" ht="15.75" thickBot="1" x14ac:dyDescent="0.3">
      <c r="A445" s="54"/>
      <c r="B445" s="54"/>
      <c r="C445" s="71" t="s">
        <v>0</v>
      </c>
      <c r="D445" s="72">
        <v>35000</v>
      </c>
      <c r="E445" s="72">
        <v>35000</v>
      </c>
      <c r="F445" s="72">
        <v>35000</v>
      </c>
      <c r="G445" s="72">
        <v>36000</v>
      </c>
    </row>
    <row r="446" spans="1:7" ht="34.5" thickBot="1" x14ac:dyDescent="0.3">
      <c r="A446" s="54"/>
      <c r="B446" s="54"/>
      <c r="C446" s="73" t="s">
        <v>50</v>
      </c>
      <c r="D446" s="74"/>
      <c r="E446" s="76"/>
      <c r="F446" s="76"/>
      <c r="G446" s="76"/>
    </row>
    <row r="447" spans="1:7" ht="34.5" thickBot="1" x14ac:dyDescent="0.3">
      <c r="A447" s="54"/>
      <c r="B447" s="54"/>
      <c r="C447" s="73" t="s">
        <v>51</v>
      </c>
      <c r="D447" s="74"/>
      <c r="E447" s="76"/>
      <c r="F447" s="76"/>
      <c r="G447" s="76"/>
    </row>
    <row r="448" spans="1:7" ht="23.25" thickBot="1" x14ac:dyDescent="0.3">
      <c r="A448" s="54"/>
      <c r="B448" s="54"/>
      <c r="C448" s="71" t="s">
        <v>48</v>
      </c>
      <c r="D448" s="72">
        <v>9400</v>
      </c>
      <c r="E448" s="72">
        <v>9400</v>
      </c>
      <c r="F448" s="72">
        <v>9400</v>
      </c>
      <c r="G448" s="72">
        <v>9400</v>
      </c>
    </row>
    <row r="449" spans="1:7" ht="57" thickBot="1" x14ac:dyDescent="0.3">
      <c r="A449" s="54"/>
      <c r="B449" s="54"/>
      <c r="C449" s="73" t="s">
        <v>52</v>
      </c>
      <c r="D449" s="74"/>
      <c r="E449" s="72"/>
      <c r="F449" s="72"/>
      <c r="G449" s="72"/>
    </row>
    <row r="450" spans="1:7" ht="57" thickBot="1" x14ac:dyDescent="0.3">
      <c r="A450" s="54"/>
      <c r="B450" s="54"/>
      <c r="C450" s="73" t="s">
        <v>53</v>
      </c>
      <c r="D450" s="74"/>
      <c r="E450" s="72"/>
      <c r="F450" s="72"/>
      <c r="G450" s="72"/>
    </row>
    <row r="451" spans="1:7" ht="15.75" thickBot="1" x14ac:dyDescent="0.3">
      <c r="A451" s="54"/>
      <c r="B451" s="54"/>
      <c r="C451" s="71" t="s">
        <v>1</v>
      </c>
      <c r="D451" s="74">
        <v>28700</v>
      </c>
      <c r="E451" s="72">
        <v>29000</v>
      </c>
      <c r="F451" s="72">
        <v>30700</v>
      </c>
      <c r="G451" s="72">
        <v>30700</v>
      </c>
    </row>
    <row r="452" spans="1:7" ht="45.75" thickBot="1" x14ac:dyDescent="0.3">
      <c r="A452" s="54"/>
      <c r="B452" s="54"/>
      <c r="C452" s="73" t="s">
        <v>55</v>
      </c>
      <c r="D452" s="74"/>
      <c r="E452" s="383"/>
      <c r="F452" s="383"/>
      <c r="G452" s="383"/>
    </row>
    <row r="453" spans="1:7" ht="45.75" thickBot="1" x14ac:dyDescent="0.3">
      <c r="A453" s="54"/>
      <c r="B453" s="54"/>
      <c r="C453" s="73" t="s">
        <v>56</v>
      </c>
      <c r="D453" s="74"/>
      <c r="E453" s="72"/>
      <c r="F453" s="72"/>
      <c r="G453" s="72"/>
    </row>
    <row r="454" spans="1:7" ht="15.75" thickBot="1" x14ac:dyDescent="0.3">
      <c r="A454" s="54"/>
      <c r="B454" s="54"/>
      <c r="C454" s="71" t="s">
        <v>2</v>
      </c>
      <c r="D454" s="74"/>
      <c r="E454" s="72"/>
      <c r="F454" s="72"/>
      <c r="G454" s="72"/>
    </row>
    <row r="455" spans="1:7" ht="45.75" thickBot="1" x14ac:dyDescent="0.3">
      <c r="A455" s="54"/>
      <c r="B455" s="54"/>
      <c r="C455" s="73" t="s">
        <v>57</v>
      </c>
      <c r="D455" s="74"/>
      <c r="E455" s="72"/>
      <c r="F455" s="72"/>
      <c r="G455" s="72"/>
    </row>
    <row r="456" spans="1:7" ht="45.75" thickBot="1" x14ac:dyDescent="0.3">
      <c r="A456" s="54"/>
      <c r="B456" s="54"/>
      <c r="C456" s="73" t="s">
        <v>58</v>
      </c>
      <c r="D456" s="74"/>
      <c r="E456" s="72"/>
      <c r="F456" s="72"/>
      <c r="G456" s="72"/>
    </row>
    <row r="457" spans="1:7" ht="23.25" thickBot="1" x14ac:dyDescent="0.3">
      <c r="A457" s="54"/>
      <c r="B457" s="54"/>
      <c r="C457" s="71" t="s">
        <v>31</v>
      </c>
      <c r="D457" s="74"/>
      <c r="E457" s="72"/>
      <c r="F457" s="72"/>
      <c r="G457" s="72"/>
    </row>
    <row r="458" spans="1:7" ht="45.75" thickBot="1" x14ac:dyDescent="0.3">
      <c r="A458" s="54"/>
      <c r="B458" s="54"/>
      <c r="C458" s="73" t="s">
        <v>59</v>
      </c>
      <c r="D458" s="74"/>
      <c r="E458" s="72"/>
      <c r="F458" s="72"/>
      <c r="G458" s="72"/>
    </row>
    <row r="459" spans="1:7" ht="45.75" thickBot="1" x14ac:dyDescent="0.3">
      <c r="A459" s="54"/>
      <c r="B459" s="54"/>
      <c r="C459" s="73" t="s">
        <v>60</v>
      </c>
      <c r="D459" s="74"/>
      <c r="E459" s="72"/>
      <c r="F459" s="72"/>
      <c r="G459" s="72"/>
    </row>
    <row r="460" spans="1:7" ht="15.75" thickBot="1" x14ac:dyDescent="0.3">
      <c r="A460" s="54"/>
      <c r="B460" s="54"/>
      <c r="C460" s="71" t="s">
        <v>33</v>
      </c>
      <c r="D460" s="74"/>
      <c r="E460" s="72"/>
      <c r="F460" s="72"/>
      <c r="G460" s="72"/>
    </row>
    <row r="461" spans="1:7" ht="45.75" thickBot="1" x14ac:dyDescent="0.3">
      <c r="A461" s="54"/>
      <c r="B461" s="54"/>
      <c r="C461" s="73" t="s">
        <v>61</v>
      </c>
      <c r="D461" s="74"/>
      <c r="E461" s="72"/>
      <c r="F461" s="72"/>
      <c r="G461" s="72"/>
    </row>
    <row r="462" spans="1:7" ht="45.75" thickBot="1" x14ac:dyDescent="0.3">
      <c r="A462" s="54"/>
      <c r="B462" s="54"/>
      <c r="C462" s="73" t="s">
        <v>62</v>
      </c>
      <c r="D462" s="74"/>
      <c r="E462" s="72"/>
      <c r="F462" s="72"/>
      <c r="G462" s="72"/>
    </row>
    <row r="463" spans="1:7" ht="23.25" thickBot="1" x14ac:dyDescent="0.3">
      <c r="A463" s="54"/>
      <c r="B463" s="54"/>
      <c r="C463" s="71" t="s">
        <v>3</v>
      </c>
      <c r="D463" s="74"/>
      <c r="E463" s="72"/>
      <c r="F463" s="72"/>
      <c r="G463" s="72"/>
    </row>
    <row r="464" spans="1:7" ht="57" thickBot="1" x14ac:dyDescent="0.3">
      <c r="A464" s="54"/>
      <c r="B464" s="54"/>
      <c r="C464" s="73" t="s">
        <v>63</v>
      </c>
      <c r="D464" s="74"/>
      <c r="E464" s="72"/>
      <c r="F464" s="72"/>
      <c r="G464" s="72"/>
    </row>
    <row r="465" spans="1:7" ht="57" thickBot="1" x14ac:dyDescent="0.3">
      <c r="A465" s="54"/>
      <c r="B465" s="54"/>
      <c r="C465" s="73" t="s">
        <v>64</v>
      </c>
      <c r="D465" s="74"/>
      <c r="E465" s="72"/>
      <c r="F465" s="72"/>
      <c r="G465" s="72"/>
    </row>
    <row r="466" spans="1:7" ht="32.25" thickBot="1" x14ac:dyDescent="0.3">
      <c r="A466" s="54"/>
      <c r="B466" s="54"/>
      <c r="C466" s="89" t="s">
        <v>71</v>
      </c>
      <c r="D466" s="90">
        <f>D463+D460+D457+D454+D451+D448+D445</f>
        <v>73100</v>
      </c>
      <c r="E466" s="90">
        <f t="shared" ref="E466:G466" si="37">E463+E460+E457+E454+E451+E448+E445</f>
        <v>73400</v>
      </c>
      <c r="F466" s="90">
        <f t="shared" si="37"/>
        <v>75100</v>
      </c>
      <c r="G466" s="90">
        <f t="shared" si="37"/>
        <v>76100</v>
      </c>
    </row>
    <row r="467" spans="1:7" ht="7.15" customHeight="1" x14ac:dyDescent="0.25">
      <c r="A467" s="54"/>
      <c r="B467" s="54"/>
      <c r="C467" s="443" t="s">
        <v>47</v>
      </c>
      <c r="D467" s="422" t="s">
        <v>23</v>
      </c>
      <c r="E467" s="422"/>
      <c r="F467" s="422"/>
      <c r="G467" s="423"/>
    </row>
    <row r="468" spans="1:7" x14ac:dyDescent="0.25">
      <c r="A468" s="54"/>
      <c r="B468" s="54"/>
      <c r="C468" s="444"/>
      <c r="D468" s="424"/>
      <c r="E468" s="424"/>
      <c r="F468" s="424"/>
      <c r="G468" s="425"/>
    </row>
    <row r="469" spans="1:7" ht="6.6" customHeight="1" thickBot="1" x14ac:dyDescent="0.3">
      <c r="A469" s="54"/>
      <c r="B469" s="54"/>
      <c r="C469" s="445"/>
      <c r="D469" s="426"/>
      <c r="E469" s="426"/>
      <c r="F469" s="426"/>
      <c r="G469" s="427"/>
    </row>
    <row r="470" spans="1:7" ht="15.75" thickBot="1" x14ac:dyDescent="0.3">
      <c r="A470" s="54"/>
      <c r="B470" s="54"/>
      <c r="C470" s="78" t="s">
        <v>69</v>
      </c>
      <c r="D470" s="79">
        <f>IF(D466-D435=0,0,"Error")</f>
        <v>0</v>
      </c>
      <c r="E470" s="79">
        <f>IF(E466-E435=0,0,"Error")</f>
        <v>0</v>
      </c>
      <c r="F470" s="79">
        <f>IF(F466-F435=0,0,"Error")</f>
        <v>0</v>
      </c>
      <c r="G470" s="79">
        <f>IF(G466-G435=0,0,"Error")</f>
        <v>0</v>
      </c>
    </row>
    <row r="471" spans="1:7" ht="15.75" thickBot="1" x14ac:dyDescent="0.3">
      <c r="A471" s="54"/>
      <c r="B471" s="54"/>
      <c r="C471" s="458" t="s">
        <v>78</v>
      </c>
      <c r="D471" s="459"/>
      <c r="E471" s="459"/>
      <c r="F471" s="459"/>
      <c r="G471" s="460"/>
    </row>
    <row r="472" spans="1:7" ht="15.75" thickBot="1" x14ac:dyDescent="0.3">
      <c r="A472" s="54"/>
      <c r="B472" s="54"/>
      <c r="C472" s="458" t="s">
        <v>85</v>
      </c>
      <c r="D472" s="459"/>
      <c r="E472" s="459"/>
      <c r="F472" s="459"/>
      <c r="G472" s="460"/>
    </row>
    <row r="473" spans="1:7" ht="18" customHeight="1" thickBot="1" x14ac:dyDescent="0.3">
      <c r="A473" s="54"/>
      <c r="B473" s="54"/>
      <c r="C473" s="83" t="s">
        <v>224</v>
      </c>
      <c r="D473" s="461" t="s">
        <v>225</v>
      </c>
      <c r="E473" s="462"/>
      <c r="F473" s="462"/>
      <c r="G473" s="463"/>
    </row>
    <row r="474" spans="1:7" ht="15.75" thickBot="1" x14ac:dyDescent="0.3">
      <c r="A474" s="54"/>
      <c r="B474" s="54"/>
      <c r="C474" s="65" t="s">
        <v>41</v>
      </c>
      <c r="D474" s="464" t="s">
        <v>226</v>
      </c>
      <c r="E474" s="465"/>
      <c r="F474" s="465"/>
      <c r="G474" s="466"/>
    </row>
    <row r="475" spans="1:7" ht="30" customHeight="1" thickBot="1" x14ac:dyDescent="0.3">
      <c r="A475" s="54"/>
      <c r="B475" s="54"/>
      <c r="C475" s="63" t="s">
        <v>10</v>
      </c>
      <c r="D475" s="440" t="s">
        <v>227</v>
      </c>
      <c r="E475" s="441"/>
      <c r="F475" s="441"/>
      <c r="G475" s="442"/>
    </row>
    <row r="476" spans="1:7" ht="15.75" thickBot="1" x14ac:dyDescent="0.3">
      <c r="A476" s="54"/>
      <c r="B476" s="54"/>
      <c r="C476" s="63" t="s">
        <v>15</v>
      </c>
      <c r="D476" s="411" t="s">
        <v>228</v>
      </c>
      <c r="E476" s="412"/>
      <c r="F476" s="412"/>
      <c r="G476" s="413"/>
    </row>
    <row r="477" spans="1:7" ht="12.75" customHeight="1" x14ac:dyDescent="0.25">
      <c r="A477" s="54"/>
      <c r="B477" s="54"/>
      <c r="C477" s="414"/>
      <c r="D477" s="66">
        <v>2018</v>
      </c>
      <c r="E477" s="66">
        <v>2019</v>
      </c>
      <c r="F477" s="66">
        <v>2020</v>
      </c>
      <c r="G477" s="66">
        <v>2021</v>
      </c>
    </row>
    <row r="478" spans="1:7" ht="9" customHeight="1" thickBot="1" x14ac:dyDescent="0.3">
      <c r="A478" s="54"/>
      <c r="B478" s="54"/>
      <c r="C478" s="415"/>
      <c r="D478" s="67" t="s">
        <v>6</v>
      </c>
      <c r="E478" s="67" t="s">
        <v>7</v>
      </c>
      <c r="F478" s="67" t="s">
        <v>7</v>
      </c>
      <c r="G478" s="67" t="s">
        <v>7</v>
      </c>
    </row>
    <row r="479" spans="1:7" ht="15.75" thickBot="1" x14ac:dyDescent="0.3">
      <c r="A479" s="54"/>
      <c r="B479" s="54"/>
      <c r="C479" s="63" t="s">
        <v>9</v>
      </c>
      <c r="D479" s="68"/>
      <c r="E479" s="68"/>
      <c r="F479" s="68"/>
      <c r="G479" s="68">
        <v>1</v>
      </c>
    </row>
    <row r="480" spans="1:7" ht="15.75" thickBot="1" x14ac:dyDescent="0.3">
      <c r="A480" s="54"/>
      <c r="B480" s="54"/>
      <c r="C480" s="63" t="s">
        <v>16</v>
      </c>
      <c r="D480" s="68"/>
      <c r="E480" s="68"/>
      <c r="F480" s="68"/>
      <c r="G480" s="68">
        <v>10005</v>
      </c>
    </row>
    <row r="481" spans="1:7" ht="15.75" thickBot="1" x14ac:dyDescent="0.3">
      <c r="A481" s="54"/>
      <c r="B481" s="54"/>
      <c r="C481" s="63" t="s">
        <v>26</v>
      </c>
      <c r="D481" s="68" t="e">
        <f>D480/D479</f>
        <v>#DIV/0!</v>
      </c>
      <c r="E481" s="68" t="e">
        <f t="shared" ref="E481:G481" si="38">E480/E479</f>
        <v>#DIV/0!</v>
      </c>
      <c r="F481" s="68" t="e">
        <f t="shared" si="38"/>
        <v>#DIV/0!</v>
      </c>
      <c r="G481" s="68">
        <f t="shared" si="38"/>
        <v>10005</v>
      </c>
    </row>
    <row r="482" spans="1:7" ht="15.75" thickBot="1" x14ac:dyDescent="0.3">
      <c r="A482" s="54"/>
      <c r="B482" s="54"/>
      <c r="C482" s="63" t="s">
        <v>17</v>
      </c>
      <c r="D482" s="69" t="s">
        <v>23</v>
      </c>
      <c r="E482" s="70" t="e">
        <f>E479/D479-1</f>
        <v>#DIV/0!</v>
      </c>
      <c r="F482" s="70" t="e">
        <f t="shared" ref="F482:G484" si="39">F479/E479-1</f>
        <v>#DIV/0!</v>
      </c>
      <c r="G482" s="70" t="e">
        <f t="shared" si="39"/>
        <v>#DIV/0!</v>
      </c>
    </row>
    <row r="483" spans="1:7" ht="23.25" thickBot="1" x14ac:dyDescent="0.3">
      <c r="A483" s="54"/>
      <c r="B483" s="54"/>
      <c r="C483" s="63" t="s">
        <v>18</v>
      </c>
      <c r="D483" s="69" t="s">
        <v>23</v>
      </c>
      <c r="E483" s="70" t="e">
        <f>E480/D480-1</f>
        <v>#DIV/0!</v>
      </c>
      <c r="F483" s="70" t="e">
        <f t="shared" si="39"/>
        <v>#DIV/0!</v>
      </c>
      <c r="G483" s="70" t="e">
        <f t="shared" si="39"/>
        <v>#DIV/0!</v>
      </c>
    </row>
    <row r="484" spans="1:7" ht="23.25" thickBot="1" x14ac:dyDescent="0.3">
      <c r="A484" s="54"/>
      <c r="B484" s="54"/>
      <c r="C484" s="63" t="s">
        <v>19</v>
      </c>
      <c r="D484" s="69" t="s">
        <v>23</v>
      </c>
      <c r="E484" s="70" t="e">
        <f>E481/D481-1</f>
        <v>#DIV/0!</v>
      </c>
      <c r="F484" s="70" t="e">
        <f t="shared" si="39"/>
        <v>#DIV/0!</v>
      </c>
      <c r="G484" s="70" t="e">
        <f t="shared" si="39"/>
        <v>#DIV/0!</v>
      </c>
    </row>
    <row r="485" spans="1:7" ht="15.75" thickBot="1" x14ac:dyDescent="0.3">
      <c r="A485" s="54"/>
      <c r="B485" s="54"/>
      <c r="C485" s="416" t="s">
        <v>147</v>
      </c>
      <c r="D485" s="417"/>
      <c r="E485" s="417"/>
      <c r="F485" s="417"/>
      <c r="G485" s="418"/>
    </row>
    <row r="486" spans="1:7" ht="12.75" customHeight="1" x14ac:dyDescent="0.25">
      <c r="A486" s="54"/>
      <c r="B486" s="54"/>
      <c r="C486" s="414"/>
      <c r="D486" s="66">
        <v>2018</v>
      </c>
      <c r="E486" s="66">
        <v>2019</v>
      </c>
      <c r="F486" s="66">
        <v>2020</v>
      </c>
      <c r="G486" s="66">
        <v>2021</v>
      </c>
    </row>
    <row r="487" spans="1:7" ht="9" customHeight="1" thickBot="1" x14ac:dyDescent="0.3">
      <c r="A487" s="54"/>
      <c r="B487" s="54"/>
      <c r="C487" s="415"/>
      <c r="D487" s="67" t="s">
        <v>6</v>
      </c>
      <c r="E487" s="67" t="s">
        <v>7</v>
      </c>
      <c r="F487" s="67" t="s">
        <v>7</v>
      </c>
      <c r="G487" s="67" t="s">
        <v>7</v>
      </c>
    </row>
    <row r="488" spans="1:7" ht="15.75" thickBot="1" x14ac:dyDescent="0.3">
      <c r="A488" s="54"/>
      <c r="B488" s="54"/>
      <c r="C488" s="71" t="s">
        <v>83</v>
      </c>
      <c r="D488" s="72"/>
      <c r="E488" s="72"/>
      <c r="F488" s="72"/>
      <c r="G488" s="72"/>
    </row>
    <row r="489" spans="1:7" ht="15.75" thickBot="1" x14ac:dyDescent="0.3">
      <c r="A489" s="54"/>
      <c r="B489" s="54"/>
      <c r="C489" s="71" t="s">
        <v>84</v>
      </c>
      <c r="D489" s="74"/>
      <c r="E489" s="72"/>
      <c r="F489" s="72"/>
      <c r="G489" s="72">
        <v>10005</v>
      </c>
    </row>
    <row r="490" spans="1:7" ht="15.75" thickBot="1" x14ac:dyDescent="0.3">
      <c r="A490" s="54"/>
      <c r="B490" s="54"/>
      <c r="C490" s="77" t="s">
        <v>68</v>
      </c>
      <c r="D490" s="74">
        <f>D489+D488</f>
        <v>0</v>
      </c>
      <c r="E490" s="74">
        <f t="shared" ref="E490:G490" si="40">E489+E488</f>
        <v>0</v>
      </c>
      <c r="F490" s="74">
        <f t="shared" si="40"/>
        <v>0</v>
      </c>
      <c r="G490" s="74">
        <f t="shared" si="40"/>
        <v>10005</v>
      </c>
    </row>
    <row r="491" spans="1:7" x14ac:dyDescent="0.25">
      <c r="A491" s="54"/>
      <c r="B491" s="54"/>
      <c r="C491" s="443" t="s">
        <v>80</v>
      </c>
      <c r="D491" s="446" t="s">
        <v>229</v>
      </c>
      <c r="E491" s="447"/>
      <c r="F491" s="447"/>
      <c r="G491" s="448"/>
    </row>
    <row r="492" spans="1:7" ht="22.9" customHeight="1" x14ac:dyDescent="0.25">
      <c r="A492" s="54"/>
      <c r="B492" s="54"/>
      <c r="C492" s="444"/>
      <c r="D492" s="449"/>
      <c r="E492" s="450"/>
      <c r="F492" s="450"/>
      <c r="G492" s="451"/>
    </row>
    <row r="493" spans="1:7" ht="4.9000000000000004" customHeight="1" thickBot="1" x14ac:dyDescent="0.3">
      <c r="A493" s="54"/>
      <c r="B493" s="54"/>
      <c r="C493" s="445"/>
      <c r="D493" s="452"/>
      <c r="E493" s="453"/>
      <c r="F493" s="453"/>
      <c r="G493" s="454"/>
    </row>
    <row r="494" spans="1:7" ht="27.6" customHeight="1" thickBot="1" x14ac:dyDescent="0.3">
      <c r="A494" s="54"/>
      <c r="B494" s="54"/>
      <c r="C494" s="64" t="s">
        <v>230</v>
      </c>
      <c r="D494" s="455" t="s">
        <v>231</v>
      </c>
      <c r="E494" s="456"/>
      <c r="F494" s="456"/>
      <c r="G494" s="457"/>
    </row>
    <row r="495" spans="1:7" ht="15.75" customHeight="1" thickBot="1" x14ac:dyDescent="0.3">
      <c r="A495" s="54"/>
      <c r="B495" s="54"/>
      <c r="C495" s="428" t="s">
        <v>232</v>
      </c>
      <c r="D495" s="429"/>
      <c r="E495" s="429"/>
      <c r="F495" s="429"/>
      <c r="G495" s="430"/>
    </row>
    <row r="496" spans="1:7" ht="57" thickBot="1" x14ac:dyDescent="0.3">
      <c r="A496" s="54"/>
      <c r="B496" s="54"/>
      <c r="C496" s="378" t="s">
        <v>233</v>
      </c>
      <c r="D496" s="62">
        <v>0.5</v>
      </c>
      <c r="E496" s="62">
        <v>0.46</v>
      </c>
      <c r="F496" s="62">
        <v>0.42</v>
      </c>
      <c r="G496" s="62">
        <v>0.38</v>
      </c>
    </row>
    <row r="497" spans="1:7" ht="43.5" customHeight="1" thickBot="1" x14ac:dyDescent="0.3">
      <c r="A497" s="54"/>
      <c r="B497" s="54"/>
      <c r="C497" s="378" t="s">
        <v>234</v>
      </c>
      <c r="D497" s="62">
        <v>0.82</v>
      </c>
      <c r="E497" s="62">
        <v>0.84</v>
      </c>
      <c r="F497" s="62">
        <v>0.86</v>
      </c>
      <c r="G497" s="62">
        <v>0.88</v>
      </c>
    </row>
    <row r="498" spans="1:7" ht="23.25" customHeight="1" thickBot="1" x14ac:dyDescent="0.3">
      <c r="A498" s="54"/>
      <c r="B498" s="54"/>
      <c r="C498" s="431" t="s">
        <v>235</v>
      </c>
      <c r="D498" s="432"/>
      <c r="E498" s="432"/>
      <c r="F498" s="432"/>
      <c r="G498" s="433"/>
    </row>
    <row r="499" spans="1:7" ht="23.25" customHeight="1" thickBot="1" x14ac:dyDescent="0.3">
      <c r="A499" s="54"/>
      <c r="B499" s="54"/>
      <c r="C499" s="434" t="s">
        <v>77</v>
      </c>
      <c r="D499" s="435"/>
      <c r="E499" s="435"/>
      <c r="F499" s="435"/>
      <c r="G499" s="436"/>
    </row>
    <row r="500" spans="1:7" ht="12.75" customHeight="1" x14ac:dyDescent="0.25">
      <c r="A500" s="54"/>
      <c r="B500" s="54"/>
      <c r="C500" s="414"/>
      <c r="D500" s="66">
        <v>2018</v>
      </c>
      <c r="E500" s="66">
        <v>2019</v>
      </c>
      <c r="F500" s="66">
        <v>2020</v>
      </c>
      <c r="G500" s="66">
        <v>2021</v>
      </c>
    </row>
    <row r="501" spans="1:7" ht="9" customHeight="1" thickBot="1" x14ac:dyDescent="0.3">
      <c r="A501" s="54"/>
      <c r="B501" s="54"/>
      <c r="C501" s="415"/>
      <c r="D501" s="67" t="s">
        <v>6</v>
      </c>
      <c r="E501" s="67" t="s">
        <v>7</v>
      </c>
      <c r="F501" s="67" t="s">
        <v>7</v>
      </c>
      <c r="G501" s="67" t="s">
        <v>7</v>
      </c>
    </row>
    <row r="502" spans="1:7" ht="26.25" customHeight="1" thickBot="1" x14ac:dyDescent="0.3">
      <c r="A502" s="54"/>
      <c r="B502" s="54"/>
      <c r="C502" s="65" t="s">
        <v>41</v>
      </c>
      <c r="D502" s="437" t="s">
        <v>236</v>
      </c>
      <c r="E502" s="438"/>
      <c r="F502" s="438"/>
      <c r="G502" s="439"/>
    </row>
    <row r="503" spans="1:7" ht="21.6" customHeight="1" thickBot="1" x14ac:dyDescent="0.3">
      <c r="A503" s="54"/>
      <c r="B503" s="54"/>
      <c r="C503" s="63" t="s">
        <v>10</v>
      </c>
      <c r="D503" s="440" t="s">
        <v>237</v>
      </c>
      <c r="E503" s="441"/>
      <c r="F503" s="441"/>
      <c r="G503" s="442"/>
    </row>
    <row r="504" spans="1:7" ht="15.75" customHeight="1" thickBot="1" x14ac:dyDescent="0.3">
      <c r="A504" s="54"/>
      <c r="B504" s="54"/>
      <c r="C504" s="63" t="s">
        <v>15</v>
      </c>
      <c r="D504" s="411" t="s">
        <v>238</v>
      </c>
      <c r="E504" s="412"/>
      <c r="F504" s="412"/>
      <c r="G504" s="413"/>
    </row>
    <row r="505" spans="1:7" ht="12.75" customHeight="1" x14ac:dyDescent="0.25">
      <c r="A505" s="54"/>
      <c r="B505" s="54"/>
      <c r="C505" s="414"/>
      <c r="D505" s="66">
        <v>2018</v>
      </c>
      <c r="E505" s="66">
        <v>2019</v>
      </c>
      <c r="F505" s="66">
        <v>2020</v>
      </c>
      <c r="G505" s="66">
        <v>2021</v>
      </c>
    </row>
    <row r="506" spans="1:7" ht="9" customHeight="1" thickBot="1" x14ac:dyDescent="0.3">
      <c r="A506" s="54"/>
      <c r="B506" s="54"/>
      <c r="C506" s="415"/>
      <c r="D506" s="67" t="s">
        <v>6</v>
      </c>
      <c r="E506" s="67" t="s">
        <v>7</v>
      </c>
      <c r="F506" s="67" t="s">
        <v>7</v>
      </c>
      <c r="G506" s="67" t="s">
        <v>7</v>
      </c>
    </row>
    <row r="507" spans="1:7" ht="15.75" customHeight="1" thickBot="1" x14ac:dyDescent="0.3">
      <c r="A507" s="54"/>
      <c r="B507" s="54"/>
      <c r="C507" s="63" t="s">
        <v>9</v>
      </c>
      <c r="D507" s="68">
        <v>1020</v>
      </c>
      <c r="E507" s="68">
        <v>1020</v>
      </c>
      <c r="F507" s="68">
        <v>1020</v>
      </c>
      <c r="G507" s="68">
        <v>1020</v>
      </c>
    </row>
    <row r="508" spans="1:7" ht="15.75" thickBot="1" x14ac:dyDescent="0.3">
      <c r="A508" s="54"/>
      <c r="B508" s="54"/>
      <c r="C508" s="63" t="s">
        <v>16</v>
      </c>
      <c r="D508" s="68">
        <v>256800</v>
      </c>
      <c r="E508" s="68">
        <v>257200</v>
      </c>
      <c r="F508" s="68">
        <v>258500</v>
      </c>
      <c r="G508" s="68">
        <v>258500</v>
      </c>
    </row>
    <row r="509" spans="1:7" ht="15.75" thickBot="1" x14ac:dyDescent="0.3">
      <c r="A509" s="54"/>
      <c r="B509" s="54"/>
      <c r="C509" s="63" t="s">
        <v>26</v>
      </c>
      <c r="D509" s="68">
        <f>D508/D507</f>
        <v>251.76470588235293</v>
      </c>
      <c r="E509" s="68">
        <f t="shared" ref="E509:G509" si="41">E508/E507</f>
        <v>252.15686274509804</v>
      </c>
      <c r="F509" s="68">
        <f t="shared" si="41"/>
        <v>253.43137254901961</v>
      </c>
      <c r="G509" s="68">
        <f t="shared" si="41"/>
        <v>253.43137254901961</v>
      </c>
    </row>
    <row r="510" spans="1:7" ht="15.75" thickBot="1" x14ac:dyDescent="0.3">
      <c r="A510" s="54"/>
      <c r="B510" s="54"/>
      <c r="C510" s="63" t="s">
        <v>17</v>
      </c>
      <c r="D510" s="69"/>
      <c r="E510" s="70">
        <f>E507/D507-1</f>
        <v>0</v>
      </c>
      <c r="F510" s="70">
        <f t="shared" ref="F510:G512" si="42">F507/E507-1</f>
        <v>0</v>
      </c>
      <c r="G510" s="70">
        <f t="shared" si="42"/>
        <v>0</v>
      </c>
    </row>
    <row r="511" spans="1:7" ht="23.25" thickBot="1" x14ac:dyDescent="0.3">
      <c r="A511" s="54"/>
      <c r="B511" s="54"/>
      <c r="C511" s="63" t="s">
        <v>18</v>
      </c>
      <c r="D511" s="69"/>
      <c r="E511" s="70">
        <f>E508/D508-1</f>
        <v>1.5576323987538387E-3</v>
      </c>
      <c r="F511" s="70">
        <f t="shared" si="42"/>
        <v>5.0544323483669995E-3</v>
      </c>
      <c r="G511" s="70">
        <f t="shared" si="42"/>
        <v>0</v>
      </c>
    </row>
    <row r="512" spans="1:7" ht="23.25" thickBot="1" x14ac:dyDescent="0.3">
      <c r="A512" s="54"/>
      <c r="B512" s="54"/>
      <c r="C512" s="63" t="s">
        <v>19</v>
      </c>
      <c r="D512" s="69"/>
      <c r="E512" s="70">
        <f>E509/D509-1</f>
        <v>1.5576323987538387E-3</v>
      </c>
      <c r="F512" s="70">
        <f t="shared" si="42"/>
        <v>5.0544323483669995E-3</v>
      </c>
      <c r="G512" s="70">
        <f t="shared" si="42"/>
        <v>0</v>
      </c>
    </row>
    <row r="513" spans="1:7" ht="12.75" customHeight="1" x14ac:dyDescent="0.25">
      <c r="A513" s="54"/>
      <c r="B513" s="54"/>
      <c r="C513" s="414"/>
      <c r="D513" s="66">
        <v>2018</v>
      </c>
      <c r="E513" s="66">
        <v>2019</v>
      </c>
      <c r="F513" s="66">
        <v>2020</v>
      </c>
      <c r="G513" s="66">
        <v>2021</v>
      </c>
    </row>
    <row r="514" spans="1:7" ht="9" customHeight="1" thickBot="1" x14ac:dyDescent="0.3">
      <c r="A514" s="54"/>
      <c r="B514" s="54"/>
      <c r="C514" s="415"/>
      <c r="D514" s="67" t="s">
        <v>6</v>
      </c>
      <c r="E514" s="67" t="s">
        <v>7</v>
      </c>
      <c r="F514" s="67" t="s">
        <v>7</v>
      </c>
      <c r="G514" s="67" t="s">
        <v>7</v>
      </c>
    </row>
    <row r="515" spans="1:7" ht="15.75" thickBot="1" x14ac:dyDescent="0.3">
      <c r="A515" s="54"/>
      <c r="B515" s="54"/>
      <c r="C515" s="416" t="s">
        <v>201</v>
      </c>
      <c r="D515" s="417"/>
      <c r="E515" s="417"/>
      <c r="F515" s="417"/>
      <c r="G515" s="418"/>
    </row>
    <row r="516" spans="1:7" ht="12.75" customHeight="1" x14ac:dyDescent="0.25">
      <c r="A516" s="54"/>
      <c r="B516" s="54"/>
      <c r="C516" s="414"/>
      <c r="D516" s="66">
        <v>2018</v>
      </c>
      <c r="E516" s="66">
        <v>2019</v>
      </c>
      <c r="F516" s="66">
        <v>2020</v>
      </c>
      <c r="G516" s="66">
        <v>2021</v>
      </c>
    </row>
    <row r="517" spans="1:7" ht="9" customHeight="1" thickBot="1" x14ac:dyDescent="0.3">
      <c r="A517" s="54"/>
      <c r="B517" s="54"/>
      <c r="C517" s="415"/>
      <c r="D517" s="67" t="s">
        <v>6</v>
      </c>
      <c r="E517" s="67" t="s">
        <v>7</v>
      </c>
      <c r="F517" s="67" t="s">
        <v>7</v>
      </c>
      <c r="G517" s="67" t="s">
        <v>7</v>
      </c>
    </row>
    <row r="518" spans="1:7" ht="15.75" thickBot="1" x14ac:dyDescent="0.3">
      <c r="A518" s="54"/>
      <c r="B518" s="54"/>
      <c r="C518" s="71" t="s">
        <v>0</v>
      </c>
      <c r="D518" s="72">
        <v>194000</v>
      </c>
      <c r="E518" s="72">
        <v>194000</v>
      </c>
      <c r="F518" s="72">
        <v>194000</v>
      </c>
      <c r="G518" s="72">
        <v>194000</v>
      </c>
    </row>
    <row r="519" spans="1:7" ht="34.5" thickBot="1" x14ac:dyDescent="0.3">
      <c r="A519" s="54"/>
      <c r="B519" s="54"/>
      <c r="C519" s="73" t="s">
        <v>50</v>
      </c>
      <c r="D519" s="74"/>
      <c r="E519" s="76"/>
      <c r="F519" s="76"/>
      <c r="G519" s="76"/>
    </row>
    <row r="520" spans="1:7" ht="34.5" thickBot="1" x14ac:dyDescent="0.3">
      <c r="A520" s="54"/>
      <c r="B520" s="54"/>
      <c r="C520" s="73" t="s">
        <v>51</v>
      </c>
      <c r="D520" s="74"/>
      <c r="E520" s="76"/>
      <c r="F520" s="76"/>
      <c r="G520" s="76"/>
    </row>
    <row r="521" spans="1:7" ht="23.25" thickBot="1" x14ac:dyDescent="0.3">
      <c r="A521" s="54"/>
      <c r="B521" s="54"/>
      <c r="C521" s="71" t="s">
        <v>48</v>
      </c>
      <c r="D521" s="72">
        <v>29000</v>
      </c>
      <c r="E521" s="72">
        <v>29000</v>
      </c>
      <c r="F521" s="72">
        <v>29000</v>
      </c>
      <c r="G521" s="72">
        <v>29000</v>
      </c>
    </row>
    <row r="522" spans="1:7" ht="36.75" thickBot="1" x14ac:dyDescent="0.3">
      <c r="A522" s="54"/>
      <c r="B522" s="54"/>
      <c r="C522" s="82" t="s">
        <v>52</v>
      </c>
      <c r="D522" s="74"/>
      <c r="E522" s="72"/>
      <c r="F522" s="72"/>
      <c r="G522" s="72"/>
    </row>
    <row r="523" spans="1:7" ht="36.75" thickBot="1" x14ac:dyDescent="0.3">
      <c r="A523" s="54"/>
      <c r="B523" s="54"/>
      <c r="C523" s="82" t="s">
        <v>53</v>
      </c>
      <c r="D523" s="74"/>
      <c r="E523" s="72"/>
      <c r="F523" s="72"/>
      <c r="G523" s="72"/>
    </row>
    <row r="524" spans="1:7" ht="15.75" thickBot="1" x14ac:dyDescent="0.3">
      <c r="A524" s="54"/>
      <c r="B524" s="54"/>
      <c r="C524" s="71" t="s">
        <v>1</v>
      </c>
      <c r="D524" s="74">
        <v>33800</v>
      </c>
      <c r="E524" s="72">
        <v>34200</v>
      </c>
      <c r="F524" s="72">
        <v>35500</v>
      </c>
      <c r="G524" s="72">
        <v>35500</v>
      </c>
    </row>
    <row r="525" spans="1:7" ht="27.75" thickBot="1" x14ac:dyDescent="0.3">
      <c r="A525" s="54"/>
      <c r="B525" s="54"/>
      <c r="C525" s="82" t="s">
        <v>55</v>
      </c>
      <c r="D525" s="74"/>
      <c r="E525" s="383"/>
      <c r="F525" s="383"/>
      <c r="G525" s="383"/>
    </row>
    <row r="526" spans="1:7" ht="27.75" thickBot="1" x14ac:dyDescent="0.3">
      <c r="A526" s="54"/>
      <c r="B526" s="54"/>
      <c r="C526" s="82" t="s">
        <v>56</v>
      </c>
      <c r="D526" s="74"/>
      <c r="E526" s="72"/>
      <c r="F526" s="72"/>
      <c r="G526" s="72"/>
    </row>
    <row r="527" spans="1:7" ht="15.75" thickBot="1" x14ac:dyDescent="0.3">
      <c r="A527" s="54"/>
      <c r="B527" s="54"/>
      <c r="C527" s="71" t="s">
        <v>2</v>
      </c>
      <c r="D527" s="74"/>
      <c r="E527" s="72"/>
      <c r="F527" s="72"/>
      <c r="G527" s="72"/>
    </row>
    <row r="528" spans="1:7" ht="27.75" thickBot="1" x14ac:dyDescent="0.3">
      <c r="A528" s="54"/>
      <c r="B528" s="54"/>
      <c r="C528" s="82" t="s">
        <v>57</v>
      </c>
      <c r="D528" s="74"/>
      <c r="E528" s="72"/>
      <c r="F528" s="72"/>
      <c r="G528" s="72"/>
    </row>
    <row r="529" spans="1:7" ht="27.75" thickBot="1" x14ac:dyDescent="0.3">
      <c r="A529" s="54"/>
      <c r="B529" s="54"/>
      <c r="C529" s="82" t="s">
        <v>58</v>
      </c>
      <c r="D529" s="74"/>
      <c r="E529" s="72"/>
      <c r="F529" s="72"/>
      <c r="G529" s="72"/>
    </row>
    <row r="530" spans="1:7" ht="23.25" thickBot="1" x14ac:dyDescent="0.3">
      <c r="A530" s="54"/>
      <c r="B530" s="54"/>
      <c r="C530" s="71" t="s">
        <v>31</v>
      </c>
      <c r="D530" s="74"/>
      <c r="E530" s="72"/>
      <c r="F530" s="72"/>
      <c r="G530" s="72"/>
    </row>
    <row r="531" spans="1:7" ht="27.75" thickBot="1" x14ac:dyDescent="0.3">
      <c r="A531" s="54"/>
      <c r="B531" s="54"/>
      <c r="C531" s="82" t="s">
        <v>59</v>
      </c>
      <c r="D531" s="74"/>
      <c r="E531" s="72"/>
      <c r="F531" s="72"/>
      <c r="G531" s="72"/>
    </row>
    <row r="532" spans="1:7" ht="27.75" thickBot="1" x14ac:dyDescent="0.3">
      <c r="A532" s="54"/>
      <c r="B532" s="54"/>
      <c r="C532" s="82" t="s">
        <v>60</v>
      </c>
      <c r="D532" s="74"/>
      <c r="E532" s="72"/>
      <c r="F532" s="72"/>
      <c r="G532" s="72"/>
    </row>
    <row r="533" spans="1:7" ht="15.75" thickBot="1" x14ac:dyDescent="0.3">
      <c r="A533" s="54"/>
      <c r="B533" s="54"/>
      <c r="C533" s="71" t="s">
        <v>33</v>
      </c>
      <c r="D533" s="74"/>
      <c r="E533" s="72"/>
      <c r="F533" s="72"/>
      <c r="G533" s="72"/>
    </row>
    <row r="534" spans="1:7" ht="27.75" thickBot="1" x14ac:dyDescent="0.3">
      <c r="A534" s="54"/>
      <c r="B534" s="54"/>
      <c r="C534" s="82" t="s">
        <v>61</v>
      </c>
      <c r="D534" s="74"/>
      <c r="E534" s="72"/>
      <c r="F534" s="72"/>
      <c r="G534" s="72"/>
    </row>
    <row r="535" spans="1:7" ht="27.75" thickBot="1" x14ac:dyDescent="0.3">
      <c r="A535" s="54"/>
      <c r="B535" s="54"/>
      <c r="C535" s="82" t="s">
        <v>62</v>
      </c>
      <c r="D535" s="74"/>
      <c r="E535" s="72"/>
      <c r="F535" s="72"/>
      <c r="G535" s="72"/>
    </row>
    <row r="536" spans="1:7" ht="23.25" thickBot="1" x14ac:dyDescent="0.3">
      <c r="A536" s="54"/>
      <c r="B536" s="54"/>
      <c r="C536" s="71" t="s">
        <v>3</v>
      </c>
      <c r="D536" s="74"/>
      <c r="E536" s="72"/>
      <c r="F536" s="72"/>
      <c r="G536" s="72"/>
    </row>
    <row r="537" spans="1:7" ht="36.75" thickBot="1" x14ac:dyDescent="0.3">
      <c r="A537" s="54"/>
      <c r="B537" s="54"/>
      <c r="C537" s="82" t="s">
        <v>63</v>
      </c>
      <c r="D537" s="74"/>
      <c r="E537" s="72"/>
      <c r="F537" s="72"/>
      <c r="G537" s="72"/>
    </row>
    <row r="538" spans="1:7" ht="36.75" thickBot="1" x14ac:dyDescent="0.3">
      <c r="A538" s="54"/>
      <c r="B538" s="54"/>
      <c r="C538" s="82" t="s">
        <v>64</v>
      </c>
      <c r="D538" s="74"/>
      <c r="E538" s="72"/>
      <c r="F538" s="72"/>
      <c r="G538" s="72"/>
    </row>
    <row r="539" spans="1:7" ht="32.25" thickBot="1" x14ac:dyDescent="0.3">
      <c r="A539" s="54"/>
      <c r="B539" s="54"/>
      <c r="C539" s="89" t="s">
        <v>71</v>
      </c>
      <c r="D539" s="90">
        <f>D536+D533+D530+D527+D524+D521+D518</f>
        <v>256800</v>
      </c>
      <c r="E539" s="90">
        <f t="shared" ref="E539:G539" si="43">E536+E533+E530+E527+E524+E521+E518</f>
        <v>257200</v>
      </c>
      <c r="F539" s="90">
        <f t="shared" si="43"/>
        <v>258500</v>
      </c>
      <c r="G539" s="90">
        <f t="shared" si="43"/>
        <v>258500</v>
      </c>
    </row>
    <row r="540" spans="1:7" ht="7.15" customHeight="1" x14ac:dyDescent="0.25">
      <c r="A540" s="54"/>
      <c r="B540" s="54"/>
      <c r="C540" s="419" t="s">
        <v>47</v>
      </c>
      <c r="D540" s="422" t="s">
        <v>23</v>
      </c>
      <c r="E540" s="422"/>
      <c r="F540" s="422"/>
      <c r="G540" s="423"/>
    </row>
    <row r="541" spans="1:7" ht="9.6" customHeight="1" x14ac:dyDescent="0.25">
      <c r="A541" s="54"/>
      <c r="B541" s="54"/>
      <c r="C541" s="420"/>
      <c r="D541" s="424"/>
      <c r="E541" s="424"/>
      <c r="F541" s="424"/>
      <c r="G541" s="425"/>
    </row>
    <row r="542" spans="1:7" ht="7.9" customHeight="1" thickBot="1" x14ac:dyDescent="0.3">
      <c r="A542" s="54"/>
      <c r="B542" s="54"/>
      <c r="C542" s="421"/>
      <c r="D542" s="426"/>
      <c r="E542" s="426"/>
      <c r="F542" s="426"/>
      <c r="G542" s="427"/>
    </row>
    <row r="543" spans="1:7" ht="15.75" thickBot="1" x14ac:dyDescent="0.3">
      <c r="A543" s="54"/>
      <c r="B543" s="54"/>
      <c r="C543" s="78" t="s">
        <v>69</v>
      </c>
      <c r="D543" s="79">
        <f>IF(D539-D508=0,0,"Error")</f>
        <v>0</v>
      </c>
      <c r="E543" s="79">
        <f>IF(E539-E508=0,0,"Error")</f>
        <v>0</v>
      </c>
      <c r="F543" s="79">
        <f>IF(F539-F508=0,0,"Error")</f>
        <v>0</v>
      </c>
      <c r="G543" s="79">
        <f>IF(G539-G508=0,0,"Error")</f>
        <v>0</v>
      </c>
    </row>
    <row r="544" spans="1:7" ht="15.75" thickBot="1" x14ac:dyDescent="0.3">
      <c r="A544" s="54"/>
      <c r="B544" s="54"/>
      <c r="C544" s="93"/>
      <c r="D544" s="94"/>
      <c r="E544" s="94"/>
      <c r="F544" s="94"/>
      <c r="G544" s="94"/>
    </row>
    <row r="545" spans="1:10" ht="27" customHeight="1" thickBot="1" x14ac:dyDescent="0.3">
      <c r="A545" s="54"/>
      <c r="B545" s="54"/>
      <c r="C545" s="64" t="s">
        <v>88</v>
      </c>
      <c r="D545" s="95">
        <f>D28+D68+D108+D148+D188+D231+D252+D273+D300+D342+D385+D408+D435+D480+D508</f>
        <v>1110745</v>
      </c>
      <c r="E545" s="95">
        <f>E28+E68+E108+E148+E188+E231+E252+E273+E300+E342+E385+E408+E435+E480+E508</f>
        <v>1236011</v>
      </c>
      <c r="F545" s="95">
        <f>F28+F68+F108+F148+F188+F231+F252+F273+F300+F342+F385+F408+F435+F480+F508</f>
        <v>1182849</v>
      </c>
      <c r="G545" s="95">
        <f>G28+G68+G108+G148+G188+G231+G252+G273+G300+G342+G385+G408+G435+G480+G508</f>
        <v>1183849</v>
      </c>
    </row>
    <row r="546" spans="1:10" ht="32.25" thickBot="1" x14ac:dyDescent="0.3">
      <c r="A546" s="54"/>
      <c r="B546" s="54"/>
      <c r="C546" s="64" t="s">
        <v>89</v>
      </c>
      <c r="D546" s="95">
        <f>D548+D550+D552+D558+D560+D562+D564</f>
        <v>1110745</v>
      </c>
      <c r="E546" s="95">
        <f>E548+E550+E552+E554+E556+E558+E560+E562+E564</f>
        <v>1236011</v>
      </c>
      <c r="F546" s="95">
        <f>F548+F550+F552+F554+F556+F558+F560+F562+F564</f>
        <v>1182849</v>
      </c>
      <c r="G546" s="95">
        <f>G548+G550+G552+G554+G556+G558+G560+G562+G564</f>
        <v>1183849</v>
      </c>
    </row>
    <row r="547" spans="1:10" ht="23.25" thickBot="1" x14ac:dyDescent="0.3">
      <c r="A547" s="54"/>
      <c r="B547" s="54"/>
      <c r="C547" s="96" t="s">
        <v>27</v>
      </c>
      <c r="D547" s="97"/>
      <c r="E547" s="98">
        <f>E546/D546-1</f>
        <v>0.11277655987647939</v>
      </c>
      <c r="F547" s="98">
        <f t="shared" ref="F547:G547" si="44">F546/E546-1</f>
        <v>-4.3010944077358504E-2</v>
      </c>
      <c r="G547" s="98">
        <f t="shared" si="44"/>
        <v>8.4541644791524817E-4</v>
      </c>
    </row>
    <row r="548" spans="1:10" ht="15.75" thickBot="1" x14ac:dyDescent="0.3">
      <c r="A548" s="54"/>
      <c r="B548" s="54"/>
      <c r="C548" s="71" t="s">
        <v>0</v>
      </c>
      <c r="D548" s="72">
        <f>D36+D76+D116+D156+D196+D310+D350+D445+D518</f>
        <v>641296</v>
      </c>
      <c r="E548" s="72">
        <f>E36+E76+E116+E156+E196+E310+E350+E445+E518</f>
        <v>641296</v>
      </c>
      <c r="F548" s="72">
        <f>F36+F76+F116+F156+F196+F310+F350+F445+F518</f>
        <v>641296</v>
      </c>
      <c r="G548" s="72">
        <f>G36+G76+G116+G156+G196+G310+G350+G445+G518</f>
        <v>642296</v>
      </c>
      <c r="H548" s="10"/>
      <c r="I548" s="10"/>
      <c r="J548" s="10"/>
    </row>
    <row r="549" spans="1:10" ht="15.75" thickBot="1" x14ac:dyDescent="0.3">
      <c r="A549" s="54"/>
      <c r="B549" s="54"/>
      <c r="C549" s="73" t="s">
        <v>28</v>
      </c>
      <c r="D549" s="74"/>
      <c r="E549" s="76">
        <f>E548/D548-1</f>
        <v>0</v>
      </c>
      <c r="F549" s="76">
        <f t="shared" ref="F549:G549" si="45">F548/E548-1</f>
        <v>0</v>
      </c>
      <c r="G549" s="76">
        <f t="shared" si="45"/>
        <v>1.5593423317781241E-3</v>
      </c>
    </row>
    <row r="550" spans="1:10" ht="23.25" thickBot="1" x14ac:dyDescent="0.3">
      <c r="A550" s="54"/>
      <c r="B550" s="54"/>
      <c r="C550" s="71" t="s">
        <v>48</v>
      </c>
      <c r="D550" s="72">
        <f>D39+D79+D119+D159+D199+D313+D353+D448+D521</f>
        <v>114849</v>
      </c>
      <c r="E550" s="72">
        <f>E39+E79+E119+E159+E199+E313+E353+E448+E521</f>
        <v>114849</v>
      </c>
      <c r="F550" s="72">
        <f>F39+F79+F119+F159+F199+F313+F353+F448+F521</f>
        <v>114849</v>
      </c>
      <c r="G550" s="72">
        <f>G39+G79+G119+G159+G199+G313+G353+G448+G521</f>
        <v>114849</v>
      </c>
    </row>
    <row r="551" spans="1:10" ht="34.5" thickBot="1" x14ac:dyDescent="0.3">
      <c r="A551" s="54"/>
      <c r="B551" s="54"/>
      <c r="C551" s="73" t="s">
        <v>49</v>
      </c>
      <c r="D551" s="74"/>
      <c r="E551" s="76">
        <f>E550/D550-1</f>
        <v>0</v>
      </c>
      <c r="F551" s="76">
        <f t="shared" ref="F551:G551" si="46">F550/E550-1</f>
        <v>0</v>
      </c>
      <c r="G551" s="76">
        <f t="shared" si="46"/>
        <v>0</v>
      </c>
    </row>
    <row r="552" spans="1:10" ht="15.75" thickBot="1" x14ac:dyDescent="0.3">
      <c r="A552" s="54"/>
      <c r="B552" s="54"/>
      <c r="C552" s="71" t="s">
        <v>1</v>
      </c>
      <c r="D552" s="72">
        <f>D42+D82+D122+D162+D202+D316+D356+D451+D524</f>
        <v>276100</v>
      </c>
      <c r="E552" s="72">
        <f>E42+E82+E122+E162+E202+E316+E356+E451+E524</f>
        <v>280355</v>
      </c>
      <c r="F552" s="72">
        <f>F42+F82+F122+F162+F202+F316+F356+F451+F524</f>
        <v>290355</v>
      </c>
      <c r="G552" s="72">
        <f>G42+G82+G122+G162+G202+G316+G356+G451+G524</f>
        <v>290355</v>
      </c>
    </row>
    <row r="553" spans="1:10" ht="23.25" thickBot="1" x14ac:dyDescent="0.3">
      <c r="A553" s="54"/>
      <c r="B553" s="54"/>
      <c r="C553" s="73" t="s">
        <v>29</v>
      </c>
      <c r="D553" s="74"/>
      <c r="E553" s="76">
        <f>E552/D552-1</f>
        <v>1.5411082940963494E-2</v>
      </c>
      <c r="F553" s="76">
        <f t="shared" ref="F553:G553" si="47">F552/E552-1</f>
        <v>3.5669062438693722E-2</v>
      </c>
      <c r="G553" s="76">
        <f t="shared" si="47"/>
        <v>0</v>
      </c>
    </row>
    <row r="554" spans="1:10" ht="15.75" thickBot="1" x14ac:dyDescent="0.3">
      <c r="A554" s="54"/>
      <c r="B554" s="54"/>
      <c r="C554" s="71" t="s">
        <v>2</v>
      </c>
      <c r="D554" s="72">
        <f>D359+D319+D85+D45</f>
        <v>0</v>
      </c>
      <c r="E554" s="72">
        <f>E359+E319+E85+E45</f>
        <v>0</v>
      </c>
      <c r="F554" s="72">
        <f>F359+F319+F85+F45</f>
        <v>0</v>
      </c>
      <c r="G554" s="72">
        <f>G359+G319+G85+G45</f>
        <v>0</v>
      </c>
    </row>
    <row r="555" spans="1:10" ht="18" customHeight="1" thickBot="1" x14ac:dyDescent="0.3">
      <c r="A555" s="54"/>
      <c r="B555" s="54"/>
      <c r="C555" s="73" t="s">
        <v>30</v>
      </c>
      <c r="D555" s="74"/>
      <c r="E555" s="74"/>
      <c r="F555" s="74"/>
      <c r="G555" s="74"/>
    </row>
    <row r="556" spans="1:10" ht="23.25" thickBot="1" x14ac:dyDescent="0.3">
      <c r="A556" s="54"/>
      <c r="B556" s="54"/>
      <c r="C556" s="71" t="s">
        <v>31</v>
      </c>
      <c r="D556" s="72">
        <f>D362+D322+D88+D48</f>
        <v>0</v>
      </c>
      <c r="E556" s="72">
        <f>E362+E322+E88+E48</f>
        <v>0</v>
      </c>
      <c r="F556" s="72">
        <f>F362+F322+F88+F48</f>
        <v>0</v>
      </c>
      <c r="G556" s="72">
        <f>G362+G322+G88+G48</f>
        <v>0</v>
      </c>
    </row>
    <row r="557" spans="1:10" ht="23.25" thickBot="1" x14ac:dyDescent="0.3">
      <c r="A557" s="54"/>
      <c r="B557" s="54"/>
      <c r="C557" s="73" t="s">
        <v>32</v>
      </c>
      <c r="D557" s="74"/>
      <c r="E557" s="74"/>
      <c r="F557" s="74"/>
      <c r="G557" s="74"/>
    </row>
    <row r="558" spans="1:10" ht="15.75" thickBot="1" x14ac:dyDescent="0.3">
      <c r="A558" s="54"/>
      <c r="B558" s="54"/>
      <c r="C558" s="71" t="s">
        <v>33</v>
      </c>
      <c r="D558" s="72">
        <f>D171</f>
        <v>3500</v>
      </c>
      <c r="E558" s="72">
        <f>E171</f>
        <v>3500</v>
      </c>
      <c r="F558" s="72">
        <f>F171</f>
        <v>3500</v>
      </c>
      <c r="G558" s="72">
        <f>G171</f>
        <v>3500</v>
      </c>
    </row>
    <row r="559" spans="1:10" ht="23.25" thickBot="1" x14ac:dyDescent="0.3">
      <c r="A559" s="54"/>
      <c r="B559" s="54"/>
      <c r="C559" s="73" t="s">
        <v>34</v>
      </c>
      <c r="D559" s="74"/>
      <c r="E559" s="76">
        <f>E558/D558-1</f>
        <v>0</v>
      </c>
      <c r="F559" s="76">
        <f t="shared" ref="F559:G559" si="48">F558/E558-1</f>
        <v>0</v>
      </c>
      <c r="G559" s="76">
        <f t="shared" si="48"/>
        <v>0</v>
      </c>
    </row>
    <row r="560" spans="1:10" ht="23.25" thickBot="1" x14ac:dyDescent="0.3">
      <c r="A560" s="54"/>
      <c r="B560" s="54"/>
      <c r="C560" s="71" t="s">
        <v>3</v>
      </c>
      <c r="D560" s="72">
        <f>D174</f>
        <v>12000</v>
      </c>
      <c r="E560" s="72">
        <f>E174</f>
        <v>10000</v>
      </c>
      <c r="F560" s="72">
        <f>F174</f>
        <v>10000</v>
      </c>
      <c r="G560" s="72">
        <f>G174</f>
        <v>10000</v>
      </c>
    </row>
    <row r="561" spans="1:7" ht="34.5" thickBot="1" x14ac:dyDescent="0.3">
      <c r="A561" s="54"/>
      <c r="B561" s="54"/>
      <c r="C561" s="73" t="s">
        <v>35</v>
      </c>
      <c r="D561" s="74"/>
      <c r="E561" s="76">
        <f>E560/D560-1</f>
        <v>-0.16666666666666663</v>
      </c>
      <c r="F561" s="76">
        <f t="shared" ref="F561:G561" si="49">F560/E560-1</f>
        <v>0</v>
      </c>
      <c r="G561" s="76">
        <f t="shared" si="49"/>
        <v>0</v>
      </c>
    </row>
    <row r="562" spans="1:7" ht="15.75" thickBot="1" x14ac:dyDescent="0.3">
      <c r="A562" s="54"/>
      <c r="B562" s="54"/>
      <c r="C562" s="71" t="s">
        <v>20</v>
      </c>
      <c r="D562" s="72">
        <v>0</v>
      </c>
      <c r="E562" s="72">
        <v>0</v>
      </c>
      <c r="F562" s="72">
        <v>0</v>
      </c>
      <c r="G562" s="72">
        <v>0</v>
      </c>
    </row>
    <row r="563" spans="1:7" ht="23.25" thickBot="1" x14ac:dyDescent="0.3">
      <c r="A563" s="54"/>
      <c r="B563" s="54"/>
      <c r="C563" s="73" t="s">
        <v>36</v>
      </c>
      <c r="D563" s="74"/>
      <c r="E563" s="74"/>
      <c r="F563" s="74"/>
      <c r="G563" s="74"/>
    </row>
    <row r="564" spans="1:7" ht="15.75" thickBot="1" x14ac:dyDescent="0.3">
      <c r="A564" s="54"/>
      <c r="B564" s="54"/>
      <c r="C564" s="71" t="s">
        <v>21</v>
      </c>
      <c r="D564" s="72">
        <f>D240+D261+D282+D394+D417+D489</f>
        <v>63000</v>
      </c>
      <c r="E564" s="72">
        <f>E240+E261+E282+E394+E417+E489</f>
        <v>186011</v>
      </c>
      <c r="F564" s="72">
        <f>F240+F261+F282+F394+F417+F489</f>
        <v>122849</v>
      </c>
      <c r="G564" s="72">
        <f>G240+G261+G282+G394+G417+G489</f>
        <v>122849</v>
      </c>
    </row>
    <row r="565" spans="1:7" ht="23.25" thickBot="1" x14ac:dyDescent="0.3">
      <c r="A565" s="54"/>
      <c r="B565" s="54"/>
      <c r="C565" s="73" t="s">
        <v>37</v>
      </c>
      <c r="D565" s="74"/>
      <c r="E565" s="76">
        <f>E564/D564-1</f>
        <v>1.9525555555555556</v>
      </c>
      <c r="F565" s="76">
        <f t="shared" ref="F565:G565" si="50">F564/E564-1</f>
        <v>-0.33956056362258147</v>
      </c>
      <c r="G565" s="76">
        <f t="shared" si="50"/>
        <v>0</v>
      </c>
    </row>
    <row r="566" spans="1:7" ht="6.6" customHeight="1" x14ac:dyDescent="0.25">
      <c r="A566" s="54"/>
      <c r="B566" s="54"/>
      <c r="C566" s="402" t="s">
        <v>239</v>
      </c>
      <c r="D566" s="405"/>
      <c r="E566" s="405"/>
      <c r="F566" s="405"/>
      <c r="G566" s="406"/>
    </row>
    <row r="567" spans="1:7" ht="9.6" customHeight="1" x14ac:dyDescent="0.25">
      <c r="A567" s="54"/>
      <c r="B567" s="54"/>
      <c r="C567" s="403"/>
      <c r="D567" s="407"/>
      <c r="E567" s="407"/>
      <c r="F567" s="407"/>
      <c r="G567" s="408"/>
    </row>
    <row r="568" spans="1:7" ht="9.6" customHeight="1" thickBot="1" x14ac:dyDescent="0.3">
      <c r="A568" s="54"/>
      <c r="B568" s="54"/>
      <c r="C568" s="404"/>
      <c r="D568" s="409"/>
      <c r="E568" s="409"/>
      <c r="F568" s="409"/>
      <c r="G568" s="410"/>
    </row>
    <row r="569" spans="1:7" ht="15.75" thickBot="1" x14ac:dyDescent="0.3">
      <c r="A569" s="54"/>
      <c r="B569" s="54"/>
      <c r="C569" s="78" t="s">
        <v>69</v>
      </c>
      <c r="D569" s="79">
        <f>IF(D546-D545=0,0,"Error")</f>
        <v>0</v>
      </c>
      <c r="E569" s="79">
        <f t="shared" ref="E569:G569" si="51">IF(E546-E545=0,0,"Error")</f>
        <v>0</v>
      </c>
      <c r="F569" s="79">
        <f t="shared" si="51"/>
        <v>0</v>
      </c>
      <c r="G569" s="79">
        <f t="shared" si="51"/>
        <v>0</v>
      </c>
    </row>
    <row r="570" spans="1:7" ht="29.45" customHeight="1" thickBot="1" x14ac:dyDescent="0.3">
      <c r="A570" s="54"/>
      <c r="B570" s="54"/>
      <c r="C570" s="99" t="s">
        <v>54</v>
      </c>
      <c r="D570" s="72">
        <v>790</v>
      </c>
      <c r="E570" s="72">
        <v>790</v>
      </c>
      <c r="F570" s="72">
        <v>790</v>
      </c>
      <c r="G570" s="72">
        <v>790</v>
      </c>
    </row>
    <row r="571" spans="1:7" ht="36" customHeight="1" thickBot="1" x14ac:dyDescent="0.3">
      <c r="A571" s="54"/>
      <c r="B571" s="54"/>
      <c r="C571" s="99" t="s">
        <v>65</v>
      </c>
      <c r="D571" s="72">
        <v>119</v>
      </c>
      <c r="E571" s="72">
        <v>119</v>
      </c>
      <c r="F571" s="72">
        <v>119</v>
      </c>
      <c r="G571" s="72">
        <v>119</v>
      </c>
    </row>
    <row r="572" spans="1:7" x14ac:dyDescent="0.25">
      <c r="A572" s="54"/>
      <c r="B572" s="54"/>
      <c r="C572" s="100"/>
      <c r="D572" s="101"/>
      <c r="E572" s="101"/>
      <c r="F572" s="101"/>
      <c r="G572" s="101"/>
    </row>
  </sheetData>
  <autoFilter ref="C1:C696"/>
  <mergeCells count="160">
    <mergeCell ref="C3:G3"/>
    <mergeCell ref="D5:G5"/>
    <mergeCell ref="D6:G6"/>
    <mergeCell ref="D7:G7"/>
    <mergeCell ref="C8:G8"/>
    <mergeCell ref="C9:G11"/>
    <mergeCell ref="D22:G22"/>
    <mergeCell ref="D23:G23"/>
    <mergeCell ref="D24:G24"/>
    <mergeCell ref="C25:C26"/>
    <mergeCell ref="C33:G33"/>
    <mergeCell ref="C34:C35"/>
    <mergeCell ref="D12:G12"/>
    <mergeCell ref="C13:C14"/>
    <mergeCell ref="D17:G17"/>
    <mergeCell ref="C18:G18"/>
    <mergeCell ref="C20:G20"/>
    <mergeCell ref="C21:G21"/>
    <mergeCell ref="C73:G73"/>
    <mergeCell ref="C74:C75"/>
    <mergeCell ref="C98:C100"/>
    <mergeCell ref="D98:G100"/>
    <mergeCell ref="D102:G102"/>
    <mergeCell ref="D103:G103"/>
    <mergeCell ref="C58:C60"/>
    <mergeCell ref="D58:G60"/>
    <mergeCell ref="D62:G62"/>
    <mergeCell ref="D63:G63"/>
    <mergeCell ref="D64:G64"/>
    <mergeCell ref="C66:C67"/>
    <mergeCell ref="D142:G142"/>
    <mergeCell ref="D143:G143"/>
    <mergeCell ref="D144:G144"/>
    <mergeCell ref="C145:C146"/>
    <mergeCell ref="C153:G153"/>
    <mergeCell ref="C154:C155"/>
    <mergeCell ref="D104:G104"/>
    <mergeCell ref="C105:C106"/>
    <mergeCell ref="C113:G113"/>
    <mergeCell ref="C114:C115"/>
    <mergeCell ref="C138:C140"/>
    <mergeCell ref="D138:G140"/>
    <mergeCell ref="C193:G193"/>
    <mergeCell ref="C194:C195"/>
    <mergeCell ref="C218:C220"/>
    <mergeCell ref="D218:G220"/>
    <mergeCell ref="C222:G222"/>
    <mergeCell ref="C223:G223"/>
    <mergeCell ref="C178:C180"/>
    <mergeCell ref="D178:G180"/>
    <mergeCell ref="D182:G182"/>
    <mergeCell ref="D183:G183"/>
    <mergeCell ref="D184:G184"/>
    <mergeCell ref="C185:C186"/>
    <mergeCell ref="C237:C238"/>
    <mergeCell ref="C242:C244"/>
    <mergeCell ref="D242:G244"/>
    <mergeCell ref="D245:G245"/>
    <mergeCell ref="D246:G246"/>
    <mergeCell ref="D247:G247"/>
    <mergeCell ref="D224:G224"/>
    <mergeCell ref="D225:G225"/>
    <mergeCell ref="D226:G226"/>
    <mergeCell ref="D227:G227"/>
    <mergeCell ref="C228:C229"/>
    <mergeCell ref="C236:G236"/>
    <mergeCell ref="D269:G269"/>
    <mergeCell ref="C284:C286"/>
    <mergeCell ref="D284:G286"/>
    <mergeCell ref="D287:G287"/>
    <mergeCell ref="C288:G288"/>
    <mergeCell ref="C290:G290"/>
    <mergeCell ref="D248:G248"/>
    <mergeCell ref="C263:C265"/>
    <mergeCell ref="D263:G265"/>
    <mergeCell ref="D266:G266"/>
    <mergeCell ref="D267:G267"/>
    <mergeCell ref="D268:G268"/>
    <mergeCell ref="C305:C306"/>
    <mergeCell ref="C307:G307"/>
    <mergeCell ref="C308:C309"/>
    <mergeCell ref="C332:C334"/>
    <mergeCell ref="D332:G334"/>
    <mergeCell ref="D336:G336"/>
    <mergeCell ref="C291:G291"/>
    <mergeCell ref="C292:C293"/>
    <mergeCell ref="D294:G294"/>
    <mergeCell ref="D295:G295"/>
    <mergeCell ref="D296:G296"/>
    <mergeCell ref="C297:C298"/>
    <mergeCell ref="C376:G376"/>
    <mergeCell ref="C377:G377"/>
    <mergeCell ref="D378:G378"/>
    <mergeCell ref="D379:G379"/>
    <mergeCell ref="D380:G380"/>
    <mergeCell ref="D381:G381"/>
    <mergeCell ref="D337:G337"/>
    <mergeCell ref="D338:G338"/>
    <mergeCell ref="C339:C340"/>
    <mergeCell ref="C347:G347"/>
    <mergeCell ref="C348:C349"/>
    <mergeCell ref="C372:C374"/>
    <mergeCell ref="D372:G374"/>
    <mergeCell ref="C400:G400"/>
    <mergeCell ref="D401:G401"/>
    <mergeCell ref="D402:G402"/>
    <mergeCell ref="D403:G403"/>
    <mergeCell ref="D404:G404"/>
    <mergeCell ref="C405:C406"/>
    <mergeCell ref="C382:C383"/>
    <mergeCell ref="C390:G390"/>
    <mergeCell ref="C391:C392"/>
    <mergeCell ref="C396:C398"/>
    <mergeCell ref="D396:G398"/>
    <mergeCell ref="C399:G399"/>
    <mergeCell ref="C425:G425"/>
    <mergeCell ref="C426:G426"/>
    <mergeCell ref="C427:C428"/>
    <mergeCell ref="D429:G429"/>
    <mergeCell ref="D430:G430"/>
    <mergeCell ref="D431:G431"/>
    <mergeCell ref="C413:G413"/>
    <mergeCell ref="C414:C415"/>
    <mergeCell ref="C419:C421"/>
    <mergeCell ref="D419:G421"/>
    <mergeCell ref="D422:G422"/>
    <mergeCell ref="C423:G423"/>
    <mergeCell ref="C471:G471"/>
    <mergeCell ref="C472:G472"/>
    <mergeCell ref="D473:G473"/>
    <mergeCell ref="D474:G474"/>
    <mergeCell ref="D475:G475"/>
    <mergeCell ref="D476:G476"/>
    <mergeCell ref="C432:C433"/>
    <mergeCell ref="C440:C441"/>
    <mergeCell ref="C442:G442"/>
    <mergeCell ref="C443:C444"/>
    <mergeCell ref="C467:C469"/>
    <mergeCell ref="D467:G469"/>
    <mergeCell ref="C495:G495"/>
    <mergeCell ref="C498:G498"/>
    <mergeCell ref="C499:G499"/>
    <mergeCell ref="C500:C501"/>
    <mergeCell ref="D502:G502"/>
    <mergeCell ref="D503:G503"/>
    <mergeCell ref="C477:C478"/>
    <mergeCell ref="C485:G485"/>
    <mergeCell ref="C486:C487"/>
    <mergeCell ref="C491:C493"/>
    <mergeCell ref="D491:G493"/>
    <mergeCell ref="D494:G494"/>
    <mergeCell ref="C566:C568"/>
    <mergeCell ref="D566:G568"/>
    <mergeCell ref="D504:G504"/>
    <mergeCell ref="C505:C506"/>
    <mergeCell ref="C513:C514"/>
    <mergeCell ref="C515:G515"/>
    <mergeCell ref="C516:C517"/>
    <mergeCell ref="C540:C542"/>
    <mergeCell ref="D540:G542"/>
  </mergeCells>
  <pageMargins left="0.15748031496062992" right="0.15748031496062992" top="0.31496062992125984" bottom="0.27559055118110237" header="0.31496062992125984" footer="0.31496062992125984"/>
  <pageSetup scale="10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231"/>
  <sheetViews>
    <sheetView tabSelected="1" topLeftCell="A10" zoomScale="170" zoomScaleNormal="170" workbookViewId="0">
      <selection activeCell="J11" sqref="J11"/>
    </sheetView>
  </sheetViews>
  <sheetFormatPr defaultRowHeight="15" x14ac:dyDescent="0.25"/>
  <cols>
    <col min="1" max="1" width="7.42578125" customWidth="1"/>
    <col min="2" max="2" width="7.140625" customWidth="1"/>
    <col min="3" max="3" width="20.5703125" style="103" customWidth="1"/>
    <col min="4" max="4" width="7.7109375" customWidth="1"/>
    <col min="5" max="5" width="9.7109375" customWidth="1"/>
    <col min="6" max="6" width="13.5703125" customWidth="1"/>
    <col min="7" max="7" width="8.7109375" customWidth="1"/>
    <col min="9" max="9" width="19.7109375" customWidth="1"/>
  </cols>
  <sheetData>
    <row r="1" spans="1:7" x14ac:dyDescent="0.25">
      <c r="A1" s="54"/>
      <c r="B1" s="54"/>
      <c r="C1" s="55"/>
      <c r="D1" s="54"/>
      <c r="E1" s="54"/>
      <c r="F1" s="54"/>
      <c r="G1" s="54"/>
    </row>
    <row r="2" spans="1:7" ht="18" customHeight="1" x14ac:dyDescent="0.25">
      <c r="A2" s="54"/>
      <c r="B2" s="56" t="s">
        <v>72</v>
      </c>
      <c r="C2" s="56"/>
      <c r="D2" s="56"/>
      <c r="E2" s="56"/>
      <c r="F2" s="56"/>
      <c r="G2" s="56"/>
    </row>
    <row r="3" spans="1:7" ht="15.75" thickBot="1" x14ac:dyDescent="0.3">
      <c r="A3" s="54"/>
      <c r="B3" s="54"/>
      <c r="C3" s="55"/>
      <c r="D3" s="54"/>
      <c r="E3" s="54"/>
      <c r="F3" s="54"/>
      <c r="G3" s="54"/>
    </row>
    <row r="4" spans="1:7" ht="19.899999999999999" customHeight="1" thickBot="1" x14ac:dyDescent="0.3">
      <c r="A4" s="54"/>
      <c r="B4" s="54"/>
      <c r="C4" s="58" t="s">
        <v>22</v>
      </c>
      <c r="D4" s="495" t="s">
        <v>105</v>
      </c>
      <c r="E4" s="495"/>
      <c r="F4" s="495"/>
      <c r="G4" s="495"/>
    </row>
    <row r="5" spans="1:7" ht="15.75" thickBot="1" x14ac:dyDescent="0.3">
      <c r="A5" s="54"/>
      <c r="B5" s="54"/>
      <c r="C5" s="58" t="s">
        <v>4</v>
      </c>
      <c r="D5" s="496" t="s">
        <v>97</v>
      </c>
      <c r="E5" s="497"/>
      <c r="F5" s="497"/>
      <c r="G5" s="498"/>
    </row>
    <row r="6" spans="1:7" ht="21" customHeight="1" thickBot="1" x14ac:dyDescent="0.3">
      <c r="A6" s="54"/>
      <c r="B6" s="54"/>
      <c r="C6" s="58" t="s">
        <v>38</v>
      </c>
      <c r="D6" s="499" t="s">
        <v>5</v>
      </c>
      <c r="E6" s="500"/>
      <c r="F6" s="500"/>
      <c r="G6" s="501"/>
    </row>
    <row r="7" spans="1:7" ht="15.75" thickBot="1" x14ac:dyDescent="0.3">
      <c r="A7" s="54"/>
      <c r="B7" s="54"/>
      <c r="C7" s="502" t="s">
        <v>8</v>
      </c>
      <c r="D7" s="503"/>
      <c r="E7" s="503"/>
      <c r="F7" s="503"/>
      <c r="G7" s="504"/>
    </row>
    <row r="8" spans="1:7" ht="15.75" thickBot="1" x14ac:dyDescent="0.3">
      <c r="A8" s="54"/>
      <c r="B8" s="54"/>
      <c r="C8" s="516" t="s">
        <v>244</v>
      </c>
      <c r="D8" s="517"/>
      <c r="E8" s="517"/>
      <c r="F8" s="517"/>
      <c r="G8" s="518"/>
    </row>
    <row r="9" spans="1:7" ht="36.75" customHeight="1" thickBot="1" x14ac:dyDescent="0.3">
      <c r="A9" s="54"/>
      <c r="B9" s="54"/>
      <c r="C9" s="516"/>
      <c r="D9" s="517"/>
      <c r="E9" s="517"/>
      <c r="F9" s="517"/>
      <c r="G9" s="518"/>
    </row>
    <row r="10" spans="1:7" ht="12" customHeight="1" thickBot="1" x14ac:dyDescent="0.3">
      <c r="A10" s="54"/>
      <c r="B10" s="54"/>
      <c r="C10" s="516"/>
      <c r="D10" s="517"/>
      <c r="E10" s="517"/>
      <c r="F10" s="517"/>
      <c r="G10" s="518"/>
    </row>
    <row r="11" spans="1:7" ht="43.9" customHeight="1" thickBot="1" x14ac:dyDescent="0.3">
      <c r="A11" s="54"/>
      <c r="B11" s="54"/>
      <c r="C11" s="59" t="s">
        <v>11</v>
      </c>
      <c r="D11" s="438" t="s">
        <v>245</v>
      </c>
      <c r="E11" s="514"/>
      <c r="F11" s="514"/>
      <c r="G11" s="515"/>
    </row>
    <row r="12" spans="1:7" ht="12" customHeight="1" x14ac:dyDescent="0.25">
      <c r="A12" s="54"/>
      <c r="B12" s="54"/>
      <c r="C12" s="414" t="s">
        <v>12</v>
      </c>
      <c r="D12" s="60">
        <v>2018</v>
      </c>
      <c r="E12" s="60">
        <v>2019</v>
      </c>
      <c r="F12" s="60">
        <v>2020</v>
      </c>
      <c r="G12" s="60">
        <v>2021</v>
      </c>
    </row>
    <row r="13" spans="1:7" ht="11.45" customHeight="1" thickBot="1" x14ac:dyDescent="0.3">
      <c r="A13" s="54"/>
      <c r="B13" s="54"/>
      <c r="C13" s="415"/>
      <c r="D13" s="61" t="s">
        <v>6</v>
      </c>
      <c r="E13" s="61" t="s">
        <v>7</v>
      </c>
      <c r="F13" s="61" t="s">
        <v>7</v>
      </c>
      <c r="G13" s="61" t="s">
        <v>7</v>
      </c>
    </row>
    <row r="14" spans="1:7" ht="45.75" thickBot="1" x14ac:dyDescent="0.3">
      <c r="A14" s="54"/>
      <c r="B14" s="54"/>
      <c r="C14" s="378" t="s">
        <v>246</v>
      </c>
      <c r="D14" s="62">
        <v>0.9</v>
      </c>
      <c r="E14" s="62">
        <v>0.92</v>
      </c>
      <c r="F14" s="62">
        <v>0.94</v>
      </c>
      <c r="G14" s="62">
        <v>0.96</v>
      </c>
    </row>
    <row r="15" spans="1:7" ht="31.15" customHeight="1" thickBot="1" x14ac:dyDescent="0.3">
      <c r="A15" s="54"/>
      <c r="B15" s="54"/>
      <c r="C15" s="64" t="s">
        <v>13</v>
      </c>
      <c r="D15" s="437" t="s">
        <v>247</v>
      </c>
      <c r="E15" s="438"/>
      <c r="F15" s="438"/>
      <c r="G15" s="439"/>
    </row>
    <row r="16" spans="1:7" ht="23.25" customHeight="1" thickBot="1" x14ac:dyDescent="0.3">
      <c r="A16" s="54"/>
      <c r="B16" s="54"/>
      <c r="C16" s="428" t="s">
        <v>14</v>
      </c>
      <c r="D16" s="429"/>
      <c r="E16" s="429"/>
      <c r="F16" s="429"/>
      <c r="G16" s="430"/>
    </row>
    <row r="17" spans="1:7" ht="29.45" customHeight="1" thickBot="1" x14ac:dyDescent="0.3">
      <c r="A17" s="54"/>
      <c r="B17" s="54"/>
      <c r="C17" s="378" t="s">
        <v>248</v>
      </c>
      <c r="D17" s="62">
        <v>0.84</v>
      </c>
      <c r="E17" s="62">
        <v>0.86</v>
      </c>
      <c r="F17" s="62">
        <v>0.88</v>
      </c>
      <c r="G17" s="62">
        <v>0.9</v>
      </c>
    </row>
    <row r="18" spans="1:7" ht="15.75" thickBot="1" x14ac:dyDescent="0.3">
      <c r="A18" s="54"/>
      <c r="B18" s="54"/>
      <c r="C18" s="491" t="s">
        <v>66</v>
      </c>
      <c r="D18" s="492"/>
      <c r="E18" s="492"/>
      <c r="F18" s="492"/>
      <c r="G18" s="493"/>
    </row>
    <row r="19" spans="1:7" ht="15.75" thickBot="1" x14ac:dyDescent="0.3">
      <c r="A19" s="54"/>
      <c r="B19" s="54"/>
      <c r="C19" s="458" t="s">
        <v>86</v>
      </c>
      <c r="D19" s="459"/>
      <c r="E19" s="459"/>
      <c r="F19" s="459"/>
      <c r="G19" s="460"/>
    </row>
    <row r="20" spans="1:7" ht="15.75" thickBot="1" x14ac:dyDescent="0.3">
      <c r="A20" s="54"/>
      <c r="B20" s="54"/>
      <c r="C20" s="65" t="s">
        <v>41</v>
      </c>
      <c r="D20" s="464" t="s">
        <v>249</v>
      </c>
      <c r="E20" s="465"/>
      <c r="F20" s="465"/>
      <c r="G20" s="466"/>
    </row>
    <row r="21" spans="1:7" ht="19.149999999999999" customHeight="1" thickBot="1" x14ac:dyDescent="0.3">
      <c r="A21" s="54"/>
      <c r="B21" s="54"/>
      <c r="C21" s="63" t="s">
        <v>10</v>
      </c>
      <c r="D21" s="440" t="s">
        <v>250</v>
      </c>
      <c r="E21" s="441"/>
      <c r="F21" s="441"/>
      <c r="G21" s="442"/>
    </row>
    <row r="22" spans="1:7" ht="15.75" thickBot="1" x14ac:dyDescent="0.3">
      <c r="A22" s="54"/>
      <c r="B22" s="54"/>
      <c r="C22" s="63" t="s">
        <v>15</v>
      </c>
      <c r="D22" s="411" t="s">
        <v>174</v>
      </c>
      <c r="E22" s="412"/>
      <c r="F22" s="412"/>
      <c r="G22" s="413"/>
    </row>
    <row r="23" spans="1:7" ht="12.75" customHeight="1" x14ac:dyDescent="0.25">
      <c r="A23" s="54"/>
      <c r="B23" s="54"/>
      <c r="C23" s="414"/>
      <c r="D23" s="66">
        <v>2018</v>
      </c>
      <c r="E23" s="66">
        <v>2019</v>
      </c>
      <c r="F23" s="66">
        <v>2020</v>
      </c>
      <c r="G23" s="66">
        <v>2021</v>
      </c>
    </row>
    <row r="24" spans="1:7" ht="9" customHeight="1" thickBot="1" x14ac:dyDescent="0.3">
      <c r="A24" s="54"/>
      <c r="B24" s="54"/>
      <c r="C24" s="415"/>
      <c r="D24" s="67" t="s">
        <v>6</v>
      </c>
      <c r="E24" s="67" t="s">
        <v>7</v>
      </c>
      <c r="F24" s="67" t="s">
        <v>7</v>
      </c>
      <c r="G24" s="67" t="s">
        <v>7</v>
      </c>
    </row>
    <row r="25" spans="1:7" ht="15.75" thickBot="1" x14ac:dyDescent="0.3">
      <c r="A25" s="54"/>
      <c r="B25" s="54"/>
      <c r="C25" s="63" t="s">
        <v>9</v>
      </c>
      <c r="D25" s="68">
        <v>110</v>
      </c>
      <c r="E25" s="68">
        <v>110</v>
      </c>
      <c r="F25" s="68">
        <v>110</v>
      </c>
      <c r="G25" s="68">
        <v>110</v>
      </c>
    </row>
    <row r="26" spans="1:7" ht="15.75" thickBot="1" x14ac:dyDescent="0.3">
      <c r="A26" s="54"/>
      <c r="B26" s="54"/>
      <c r="C26" s="63" t="s">
        <v>16</v>
      </c>
      <c r="D26" s="68">
        <v>1275369</v>
      </c>
      <c r="E26" s="68">
        <v>1282600</v>
      </c>
      <c r="F26" s="68">
        <v>1287600</v>
      </c>
      <c r="G26" s="68">
        <v>1288600</v>
      </c>
    </row>
    <row r="27" spans="1:7" ht="23.25" thickBot="1" x14ac:dyDescent="0.3">
      <c r="A27" s="54"/>
      <c r="B27" s="54"/>
      <c r="C27" s="63" t="s">
        <v>26</v>
      </c>
      <c r="D27" s="68">
        <f>D26/D25</f>
        <v>11594.263636363636</v>
      </c>
      <c r="E27" s="68">
        <f>E26/E25</f>
        <v>11660</v>
      </c>
      <c r="F27" s="68">
        <f>F26/F25</f>
        <v>11705.454545454546</v>
      </c>
      <c r="G27" s="68">
        <f>G26/G25</f>
        <v>11714.545454545454</v>
      </c>
    </row>
    <row r="28" spans="1:7" ht="15.75" thickBot="1" x14ac:dyDescent="0.3">
      <c r="A28" s="54"/>
      <c r="B28" s="54"/>
      <c r="C28" s="63" t="s">
        <v>17</v>
      </c>
      <c r="D28" s="69" t="s">
        <v>23</v>
      </c>
      <c r="E28" s="70">
        <f t="shared" ref="E28:G30" si="0">E25/D25-1</f>
        <v>0</v>
      </c>
      <c r="F28" s="70">
        <f t="shared" si="0"/>
        <v>0</v>
      </c>
      <c r="G28" s="70">
        <f t="shared" si="0"/>
        <v>0</v>
      </c>
    </row>
    <row r="29" spans="1:7" ht="23.25" thickBot="1" x14ac:dyDescent="0.3">
      <c r="A29" s="54"/>
      <c r="B29" s="54"/>
      <c r="C29" s="63" t="s">
        <v>18</v>
      </c>
      <c r="D29" s="69" t="s">
        <v>23</v>
      </c>
      <c r="E29" s="70">
        <f t="shared" si="0"/>
        <v>5.6697316619738203E-3</v>
      </c>
      <c r="F29" s="70">
        <f t="shared" si="0"/>
        <v>3.8983315141118968E-3</v>
      </c>
      <c r="G29" s="70">
        <f t="shared" si="0"/>
        <v>7.7663870767308296E-4</v>
      </c>
    </row>
    <row r="30" spans="1:7" ht="23.25" thickBot="1" x14ac:dyDescent="0.3">
      <c r="A30" s="54"/>
      <c r="B30" s="54"/>
      <c r="C30" s="63" t="s">
        <v>19</v>
      </c>
      <c r="D30" s="69" t="s">
        <v>23</v>
      </c>
      <c r="E30" s="70">
        <f t="shared" si="0"/>
        <v>5.6697316619740423E-3</v>
      </c>
      <c r="F30" s="70">
        <f t="shared" si="0"/>
        <v>3.8983315141118968E-3</v>
      </c>
      <c r="G30" s="70">
        <f t="shared" si="0"/>
        <v>7.7663870767308296E-4</v>
      </c>
    </row>
    <row r="31" spans="1:7" ht="15.75" thickBot="1" x14ac:dyDescent="0.3">
      <c r="A31" s="54"/>
      <c r="B31" s="54"/>
      <c r="C31" s="416" t="s">
        <v>147</v>
      </c>
      <c r="D31" s="417"/>
      <c r="E31" s="417"/>
      <c r="F31" s="417"/>
      <c r="G31" s="418"/>
    </row>
    <row r="32" spans="1:7" ht="12.75" customHeight="1" x14ac:dyDescent="0.25">
      <c r="A32" s="54"/>
      <c r="B32" s="54"/>
      <c r="C32" s="414"/>
      <c r="D32" s="66">
        <v>2018</v>
      </c>
      <c r="E32" s="66">
        <v>2019</v>
      </c>
      <c r="F32" s="66">
        <v>2020</v>
      </c>
      <c r="G32" s="66">
        <v>2021</v>
      </c>
    </row>
    <row r="33" spans="1:7" ht="9" customHeight="1" thickBot="1" x14ac:dyDescent="0.3">
      <c r="A33" s="54"/>
      <c r="B33" s="54"/>
      <c r="C33" s="415"/>
      <c r="D33" s="67" t="s">
        <v>6</v>
      </c>
      <c r="E33" s="67" t="s">
        <v>7</v>
      </c>
      <c r="F33" s="67" t="s">
        <v>7</v>
      </c>
      <c r="G33" s="67" t="s">
        <v>7</v>
      </c>
    </row>
    <row r="34" spans="1:7" ht="15.75" thickBot="1" x14ac:dyDescent="0.3">
      <c r="A34" s="54"/>
      <c r="B34" s="54"/>
      <c r="C34" s="71" t="s">
        <v>0</v>
      </c>
      <c r="D34" s="72">
        <v>910441</v>
      </c>
      <c r="E34" s="72">
        <v>910441</v>
      </c>
      <c r="F34" s="72">
        <v>910441</v>
      </c>
      <c r="G34" s="72">
        <v>911441</v>
      </c>
    </row>
    <row r="35" spans="1:7" ht="34.5" thickBot="1" x14ac:dyDescent="0.3">
      <c r="A35" s="54"/>
      <c r="B35" s="54"/>
      <c r="C35" s="73" t="s">
        <v>50</v>
      </c>
      <c r="D35" s="74"/>
      <c r="E35" s="75"/>
      <c r="F35" s="75"/>
      <c r="G35" s="75"/>
    </row>
    <row r="36" spans="1:7" ht="34.5" thickBot="1" x14ac:dyDescent="0.3">
      <c r="A36" s="54"/>
      <c r="B36" s="54"/>
      <c r="C36" s="73" t="s">
        <v>148</v>
      </c>
      <c r="D36" s="74"/>
      <c r="E36" s="76"/>
      <c r="F36" s="76"/>
      <c r="G36" s="76"/>
    </row>
    <row r="37" spans="1:7" ht="23.25" thickBot="1" x14ac:dyDescent="0.3">
      <c r="A37" s="54"/>
      <c r="B37" s="54"/>
      <c r="C37" s="71" t="s">
        <v>48</v>
      </c>
      <c r="D37" s="72">
        <v>155928</v>
      </c>
      <c r="E37" s="72">
        <v>155928</v>
      </c>
      <c r="F37" s="72">
        <v>155928</v>
      </c>
      <c r="G37" s="72">
        <v>155928</v>
      </c>
    </row>
    <row r="38" spans="1:7" ht="57" thickBot="1" x14ac:dyDescent="0.3">
      <c r="A38" s="54"/>
      <c r="B38" s="54"/>
      <c r="C38" s="73" t="s">
        <v>52</v>
      </c>
      <c r="D38" s="74"/>
      <c r="E38" s="72"/>
      <c r="F38" s="72"/>
      <c r="G38" s="72"/>
    </row>
    <row r="39" spans="1:7" ht="57" thickBot="1" x14ac:dyDescent="0.3">
      <c r="A39" s="54"/>
      <c r="B39" s="54"/>
      <c r="C39" s="73" t="s">
        <v>149</v>
      </c>
      <c r="D39" s="74"/>
      <c r="E39" s="72"/>
      <c r="F39" s="72"/>
      <c r="G39" s="72"/>
    </row>
    <row r="40" spans="1:7" ht="15.75" thickBot="1" x14ac:dyDescent="0.3">
      <c r="A40" s="54"/>
      <c r="B40" s="54"/>
      <c r="C40" s="71" t="s">
        <v>1</v>
      </c>
      <c r="D40" s="74">
        <v>209000</v>
      </c>
      <c r="E40" s="72">
        <v>216231</v>
      </c>
      <c r="F40" s="72">
        <v>221231</v>
      </c>
      <c r="G40" s="72">
        <v>221231</v>
      </c>
    </row>
    <row r="41" spans="1:7" ht="45.75" thickBot="1" x14ac:dyDescent="0.3">
      <c r="A41" s="54"/>
      <c r="B41" s="54"/>
      <c r="C41" s="73" t="s">
        <v>55</v>
      </c>
      <c r="D41" s="74"/>
      <c r="E41" s="72"/>
      <c r="F41" s="72"/>
      <c r="G41" s="72"/>
    </row>
    <row r="42" spans="1:7" ht="45.75" thickBot="1" x14ac:dyDescent="0.3">
      <c r="A42" s="54"/>
      <c r="B42" s="54"/>
      <c r="C42" s="73" t="s">
        <v>150</v>
      </c>
      <c r="D42" s="74"/>
      <c r="E42" s="72"/>
      <c r="F42" s="72"/>
      <c r="G42" s="72"/>
    </row>
    <row r="43" spans="1:7" ht="15.75" thickBot="1" x14ac:dyDescent="0.3">
      <c r="A43" s="54"/>
      <c r="B43" s="54"/>
      <c r="C43" s="71" t="s">
        <v>2</v>
      </c>
      <c r="D43" s="74"/>
      <c r="E43" s="72"/>
      <c r="F43" s="72"/>
      <c r="G43" s="72"/>
    </row>
    <row r="44" spans="1:7" ht="45.75" thickBot="1" x14ac:dyDescent="0.3">
      <c r="A44" s="54"/>
      <c r="B44" s="54"/>
      <c r="C44" s="73" t="s">
        <v>57</v>
      </c>
      <c r="D44" s="74"/>
      <c r="E44" s="72"/>
      <c r="F44" s="72"/>
      <c r="G44" s="72"/>
    </row>
    <row r="45" spans="1:7" ht="45.75" thickBot="1" x14ac:dyDescent="0.3">
      <c r="A45" s="54"/>
      <c r="B45" s="54"/>
      <c r="C45" s="73" t="s">
        <v>151</v>
      </c>
      <c r="D45" s="74"/>
      <c r="E45" s="72"/>
      <c r="F45" s="72"/>
      <c r="G45" s="72"/>
    </row>
    <row r="46" spans="1:7" ht="23.25" thickBot="1" x14ac:dyDescent="0.3">
      <c r="A46" s="54"/>
      <c r="B46" s="54"/>
      <c r="C46" s="71" t="s">
        <v>31</v>
      </c>
      <c r="D46" s="74"/>
      <c r="E46" s="72"/>
      <c r="F46" s="72"/>
      <c r="G46" s="72"/>
    </row>
    <row r="47" spans="1:7" ht="45.75" thickBot="1" x14ac:dyDescent="0.3">
      <c r="A47" s="54"/>
      <c r="B47" s="54"/>
      <c r="C47" s="73" t="s">
        <v>59</v>
      </c>
      <c r="D47" s="74"/>
      <c r="E47" s="72"/>
      <c r="F47" s="72"/>
      <c r="G47" s="72"/>
    </row>
    <row r="48" spans="1:7" ht="45.75" thickBot="1" x14ac:dyDescent="0.3">
      <c r="A48" s="54"/>
      <c r="B48" s="54"/>
      <c r="C48" s="73" t="s">
        <v>152</v>
      </c>
      <c r="D48" s="74"/>
      <c r="E48" s="72"/>
      <c r="F48" s="72"/>
      <c r="G48" s="72"/>
    </row>
    <row r="49" spans="1:7" ht="15.75" thickBot="1" x14ac:dyDescent="0.3">
      <c r="A49" s="54"/>
      <c r="B49" s="54"/>
      <c r="C49" s="71" t="s">
        <v>33</v>
      </c>
      <c r="D49" s="74"/>
      <c r="E49" s="72"/>
      <c r="F49" s="72"/>
      <c r="G49" s="72"/>
    </row>
    <row r="50" spans="1:7" ht="45.75" thickBot="1" x14ac:dyDescent="0.3">
      <c r="A50" s="54"/>
      <c r="B50" s="54"/>
      <c r="C50" s="73" t="s">
        <v>61</v>
      </c>
      <c r="D50" s="74"/>
      <c r="E50" s="72"/>
      <c r="F50" s="72"/>
      <c r="G50" s="72"/>
    </row>
    <row r="51" spans="1:7" ht="45.75" thickBot="1" x14ac:dyDescent="0.3">
      <c r="A51" s="54"/>
      <c r="B51" s="54"/>
      <c r="C51" s="73" t="s">
        <v>153</v>
      </c>
      <c r="D51" s="74"/>
      <c r="E51" s="72"/>
      <c r="F51" s="72"/>
      <c r="G51" s="72"/>
    </row>
    <row r="52" spans="1:7" ht="23.25" thickBot="1" x14ac:dyDescent="0.3">
      <c r="A52" s="54"/>
      <c r="B52" s="54"/>
      <c r="C52" s="71" t="s">
        <v>3</v>
      </c>
      <c r="D52" s="74"/>
      <c r="E52" s="72"/>
      <c r="F52" s="72"/>
      <c r="G52" s="72"/>
    </row>
    <row r="53" spans="1:7" ht="57" thickBot="1" x14ac:dyDescent="0.3">
      <c r="A53" s="54"/>
      <c r="B53" s="54"/>
      <c r="C53" s="73" t="s">
        <v>63</v>
      </c>
      <c r="D53" s="74"/>
      <c r="E53" s="72"/>
      <c r="F53" s="72"/>
      <c r="G53" s="72"/>
    </row>
    <row r="54" spans="1:7" ht="57" thickBot="1" x14ac:dyDescent="0.3">
      <c r="A54" s="54"/>
      <c r="B54" s="54"/>
      <c r="C54" s="73" t="s">
        <v>154</v>
      </c>
      <c r="D54" s="74"/>
      <c r="E54" s="72"/>
      <c r="F54" s="72"/>
      <c r="G54" s="72"/>
    </row>
    <row r="55" spans="1:7" ht="15.75" thickBot="1" x14ac:dyDescent="0.3">
      <c r="A55" s="54"/>
      <c r="B55" s="54"/>
      <c r="C55" s="77" t="s">
        <v>68</v>
      </c>
      <c r="D55" s="74">
        <f>D52+D49+D46+D43+D40+D37+D34</f>
        <v>1275369</v>
      </c>
      <c r="E55" s="74">
        <f>E52+E49+E46+E43+E40+E37+E34</f>
        <v>1282600</v>
      </c>
      <c r="F55" s="74">
        <f>F52+F49+F46+F43+F40+F37+F34</f>
        <v>1287600</v>
      </c>
      <c r="G55" s="74">
        <f>G52+G49+G46+G43+G40+G37+G34</f>
        <v>1288600</v>
      </c>
    </row>
    <row r="56" spans="1:7" ht="7.9" customHeight="1" x14ac:dyDescent="0.25">
      <c r="A56" s="54"/>
      <c r="B56" s="54"/>
      <c r="C56" s="443" t="s">
        <v>155</v>
      </c>
      <c r="D56" s="467"/>
      <c r="E56" s="422"/>
      <c r="F56" s="422"/>
      <c r="G56" s="423"/>
    </row>
    <row r="57" spans="1:7" ht="9.6" customHeight="1" x14ac:dyDescent="0.25">
      <c r="A57" s="54"/>
      <c r="B57" s="54"/>
      <c r="C57" s="444"/>
      <c r="D57" s="468"/>
      <c r="E57" s="424"/>
      <c r="F57" s="424"/>
      <c r="G57" s="425"/>
    </row>
    <row r="58" spans="1:7" ht="8.4499999999999993" customHeight="1" thickBot="1" x14ac:dyDescent="0.3">
      <c r="A58" s="54"/>
      <c r="B58" s="54"/>
      <c r="C58" s="445"/>
      <c r="D58" s="469"/>
      <c r="E58" s="426"/>
      <c r="F58" s="426"/>
      <c r="G58" s="427"/>
    </row>
    <row r="59" spans="1:7" ht="15.75" thickBot="1" x14ac:dyDescent="0.3">
      <c r="A59" s="54"/>
      <c r="B59" s="54"/>
      <c r="C59" s="78" t="s">
        <v>69</v>
      </c>
      <c r="D59" s="79">
        <f>IF(D55-D26=0,0,"Error")</f>
        <v>0</v>
      </c>
      <c r="E59" s="79">
        <f>IF(E55-E26=0,0,"Error")</f>
        <v>0</v>
      </c>
      <c r="F59" s="79">
        <f>IF(F55-F26=0,0,"Error")</f>
        <v>0</v>
      </c>
      <c r="G59" s="79">
        <f>IF(G55-G26=0,0,"Error")</f>
        <v>0</v>
      </c>
    </row>
    <row r="60" spans="1:7" ht="34.9" customHeight="1" thickBot="1" x14ac:dyDescent="0.3">
      <c r="A60" s="54"/>
      <c r="B60" s="54"/>
      <c r="C60" s="64" t="s">
        <v>24</v>
      </c>
      <c r="D60" s="455" t="s">
        <v>251</v>
      </c>
      <c r="E60" s="456"/>
      <c r="F60" s="456"/>
      <c r="G60" s="457"/>
    </row>
    <row r="61" spans="1:7" ht="15.75" customHeight="1" thickBot="1" x14ac:dyDescent="0.3">
      <c r="A61" s="54"/>
      <c r="B61" s="54"/>
      <c r="C61" s="428" t="s">
        <v>25</v>
      </c>
      <c r="D61" s="429"/>
      <c r="E61" s="429"/>
      <c r="F61" s="429"/>
      <c r="G61" s="430"/>
    </row>
    <row r="62" spans="1:7" ht="34.5" thickBot="1" x14ac:dyDescent="0.3">
      <c r="A62" s="54"/>
      <c r="B62" s="54"/>
      <c r="C62" s="378" t="s">
        <v>252</v>
      </c>
      <c r="D62" s="62">
        <v>0.84</v>
      </c>
      <c r="E62" s="62">
        <v>0.86</v>
      </c>
      <c r="F62" s="62">
        <v>0.88</v>
      </c>
      <c r="G62" s="62">
        <v>0.9</v>
      </c>
    </row>
    <row r="63" spans="1:7" ht="23.25" customHeight="1" thickBot="1" x14ac:dyDescent="0.3">
      <c r="A63" s="54"/>
      <c r="B63" s="54"/>
      <c r="C63" s="431" t="s">
        <v>67</v>
      </c>
      <c r="D63" s="432"/>
      <c r="E63" s="432"/>
      <c r="F63" s="432"/>
      <c r="G63" s="433"/>
    </row>
    <row r="64" spans="1:7" ht="23.25" customHeight="1" thickBot="1" x14ac:dyDescent="0.3">
      <c r="A64" s="54"/>
      <c r="B64" s="54"/>
      <c r="C64" s="434" t="s">
        <v>77</v>
      </c>
      <c r="D64" s="435"/>
      <c r="E64" s="435"/>
      <c r="F64" s="435"/>
      <c r="G64" s="436"/>
    </row>
    <row r="65" spans="1:7" ht="12.75" customHeight="1" x14ac:dyDescent="0.25">
      <c r="A65" s="54"/>
      <c r="B65" s="54"/>
      <c r="C65" s="414"/>
      <c r="D65" s="66">
        <v>2018</v>
      </c>
      <c r="E65" s="66">
        <v>2019</v>
      </c>
      <c r="F65" s="66">
        <v>2020</v>
      </c>
      <c r="G65" s="66">
        <v>2021</v>
      </c>
    </row>
    <row r="66" spans="1:7" ht="9" customHeight="1" thickBot="1" x14ac:dyDescent="0.3">
      <c r="A66" s="54"/>
      <c r="B66" s="54"/>
      <c r="C66" s="415"/>
      <c r="D66" s="67" t="s">
        <v>6</v>
      </c>
      <c r="E66" s="67" t="s">
        <v>7</v>
      </c>
      <c r="F66" s="67" t="s">
        <v>7</v>
      </c>
      <c r="G66" s="67" t="s">
        <v>7</v>
      </c>
    </row>
    <row r="67" spans="1:7" ht="26.25" customHeight="1" thickBot="1" x14ac:dyDescent="0.3">
      <c r="A67" s="54"/>
      <c r="B67" s="54"/>
      <c r="C67" s="65" t="s">
        <v>41</v>
      </c>
      <c r="D67" s="464" t="s">
        <v>253</v>
      </c>
      <c r="E67" s="465"/>
      <c r="F67" s="465"/>
      <c r="G67" s="466"/>
    </row>
    <row r="68" spans="1:7" ht="30.6" customHeight="1" thickBot="1" x14ac:dyDescent="0.3">
      <c r="A68" s="54"/>
      <c r="B68" s="54"/>
      <c r="C68" s="63" t="s">
        <v>10</v>
      </c>
      <c r="D68" s="440" t="s">
        <v>254</v>
      </c>
      <c r="E68" s="441"/>
      <c r="F68" s="441"/>
      <c r="G68" s="442"/>
    </row>
    <row r="69" spans="1:7" ht="15.75" customHeight="1" thickBot="1" x14ac:dyDescent="0.3">
      <c r="A69" s="54"/>
      <c r="B69" s="54"/>
      <c r="C69" s="63" t="s">
        <v>15</v>
      </c>
      <c r="D69" s="411" t="s">
        <v>255</v>
      </c>
      <c r="E69" s="412"/>
      <c r="F69" s="412"/>
      <c r="G69" s="413"/>
    </row>
    <row r="70" spans="1:7" ht="12.75" customHeight="1" x14ac:dyDescent="0.25">
      <c r="A70" s="54"/>
      <c r="B70" s="54"/>
      <c r="C70" s="414"/>
      <c r="D70" s="66">
        <v>2018</v>
      </c>
      <c r="E70" s="66">
        <v>2019</v>
      </c>
      <c r="F70" s="66">
        <v>2020</v>
      </c>
      <c r="G70" s="66">
        <v>2021</v>
      </c>
    </row>
    <row r="71" spans="1:7" ht="9" customHeight="1" thickBot="1" x14ac:dyDescent="0.3">
      <c r="A71" s="54"/>
      <c r="B71" s="54"/>
      <c r="C71" s="415"/>
      <c r="D71" s="67" t="s">
        <v>6</v>
      </c>
      <c r="E71" s="67" t="s">
        <v>7</v>
      </c>
      <c r="F71" s="67" t="s">
        <v>7</v>
      </c>
      <c r="G71" s="67" t="s">
        <v>7</v>
      </c>
    </row>
    <row r="72" spans="1:7" ht="15.75" customHeight="1" thickBot="1" x14ac:dyDescent="0.3">
      <c r="A72" s="54"/>
      <c r="B72" s="54"/>
      <c r="C72" s="63" t="s">
        <v>9</v>
      </c>
      <c r="D72" s="68">
        <v>190</v>
      </c>
      <c r="E72" s="88">
        <v>190</v>
      </c>
      <c r="F72" s="88">
        <v>190</v>
      </c>
      <c r="G72" s="88">
        <v>190</v>
      </c>
    </row>
    <row r="73" spans="1:7" ht="15.75" thickBot="1" x14ac:dyDescent="0.3">
      <c r="A73" s="54"/>
      <c r="B73" s="54"/>
      <c r="C73" s="63" t="s">
        <v>16</v>
      </c>
      <c r="D73" s="68">
        <v>187400</v>
      </c>
      <c r="E73" s="68">
        <v>187400</v>
      </c>
      <c r="F73" s="68">
        <v>192400</v>
      </c>
      <c r="G73" s="68">
        <v>193400</v>
      </c>
    </row>
    <row r="74" spans="1:7" ht="23.25" thickBot="1" x14ac:dyDescent="0.3">
      <c r="A74" s="54"/>
      <c r="B74" s="54"/>
      <c r="C74" s="63" t="s">
        <v>26</v>
      </c>
      <c r="D74" s="68">
        <f>D73/D72</f>
        <v>986.31578947368416</v>
      </c>
      <c r="E74" s="68">
        <f>E73/E72</f>
        <v>986.31578947368416</v>
      </c>
      <c r="F74" s="68">
        <f>F73/F72</f>
        <v>1012.6315789473684</v>
      </c>
      <c r="G74" s="68">
        <f>G73/G72</f>
        <v>1017.8947368421053</v>
      </c>
    </row>
    <row r="75" spans="1:7" ht="15.75" thickBot="1" x14ac:dyDescent="0.3">
      <c r="A75" s="54"/>
      <c r="B75" s="54"/>
      <c r="C75" s="63" t="s">
        <v>17</v>
      </c>
      <c r="D75" s="69"/>
      <c r="E75" s="70">
        <f t="shared" ref="E75:G77" si="1">E72/D72-1</f>
        <v>0</v>
      </c>
      <c r="F75" s="70">
        <f t="shared" si="1"/>
        <v>0</v>
      </c>
      <c r="G75" s="70">
        <f t="shared" si="1"/>
        <v>0</v>
      </c>
    </row>
    <row r="76" spans="1:7" ht="23.25" thickBot="1" x14ac:dyDescent="0.3">
      <c r="A76" s="54"/>
      <c r="B76" s="54"/>
      <c r="C76" s="63" t="s">
        <v>18</v>
      </c>
      <c r="D76" s="69"/>
      <c r="E76" s="70">
        <f t="shared" si="1"/>
        <v>0</v>
      </c>
      <c r="F76" s="70">
        <f t="shared" si="1"/>
        <v>2.6680896478121774E-2</v>
      </c>
      <c r="G76" s="70">
        <f t="shared" si="1"/>
        <v>5.1975051975052811E-3</v>
      </c>
    </row>
    <row r="77" spans="1:7" ht="23.25" thickBot="1" x14ac:dyDescent="0.3">
      <c r="A77" s="54"/>
      <c r="B77" s="54"/>
      <c r="C77" s="63" t="s">
        <v>19</v>
      </c>
      <c r="D77" s="69"/>
      <c r="E77" s="70">
        <f t="shared" si="1"/>
        <v>0</v>
      </c>
      <c r="F77" s="70">
        <f t="shared" si="1"/>
        <v>2.6680896478121774E-2</v>
      </c>
      <c r="G77" s="70">
        <f t="shared" si="1"/>
        <v>5.1975051975052811E-3</v>
      </c>
    </row>
    <row r="78" spans="1:7" ht="12.75" customHeight="1" x14ac:dyDescent="0.25">
      <c r="A78" s="54"/>
      <c r="B78" s="54"/>
      <c r="C78" s="414"/>
      <c r="D78" s="66">
        <v>2018</v>
      </c>
      <c r="E78" s="66">
        <v>2019</v>
      </c>
      <c r="F78" s="66">
        <v>2020</v>
      </c>
      <c r="G78" s="66">
        <v>2021</v>
      </c>
    </row>
    <row r="79" spans="1:7" ht="9" customHeight="1" thickBot="1" x14ac:dyDescent="0.3">
      <c r="A79" s="54"/>
      <c r="B79" s="54"/>
      <c r="C79" s="415"/>
      <c r="D79" s="67" t="s">
        <v>6</v>
      </c>
      <c r="E79" s="67" t="s">
        <v>7</v>
      </c>
      <c r="F79" s="67" t="s">
        <v>7</v>
      </c>
      <c r="G79" s="67" t="s">
        <v>7</v>
      </c>
    </row>
    <row r="80" spans="1:7" ht="15.75" thickBot="1" x14ac:dyDescent="0.3">
      <c r="A80" s="54"/>
      <c r="B80" s="54"/>
      <c r="C80" s="416" t="s">
        <v>201</v>
      </c>
      <c r="D80" s="417"/>
      <c r="E80" s="417"/>
      <c r="F80" s="417"/>
      <c r="G80" s="418"/>
    </row>
    <row r="81" spans="1:7" ht="12.75" customHeight="1" x14ac:dyDescent="0.25">
      <c r="A81" s="54"/>
      <c r="B81" s="54"/>
      <c r="C81" s="414"/>
      <c r="D81" s="66">
        <v>2018</v>
      </c>
      <c r="E81" s="66">
        <v>2019</v>
      </c>
      <c r="F81" s="66">
        <v>2020</v>
      </c>
      <c r="G81" s="66">
        <v>2021</v>
      </c>
    </row>
    <row r="82" spans="1:7" ht="9" customHeight="1" thickBot="1" x14ac:dyDescent="0.3">
      <c r="A82" s="54"/>
      <c r="B82" s="54"/>
      <c r="C82" s="415"/>
      <c r="D82" s="67" t="s">
        <v>6</v>
      </c>
      <c r="E82" s="67" t="s">
        <v>7</v>
      </c>
      <c r="F82" s="67" t="s">
        <v>7</v>
      </c>
      <c r="G82" s="67" t="s">
        <v>7</v>
      </c>
    </row>
    <row r="83" spans="1:7" ht="15.75" thickBot="1" x14ac:dyDescent="0.3">
      <c r="A83" s="54"/>
      <c r="B83" s="54"/>
      <c r="C83" s="71" t="s">
        <v>0</v>
      </c>
      <c r="D83" s="72">
        <v>115200</v>
      </c>
      <c r="E83" s="72">
        <v>115200</v>
      </c>
      <c r="F83" s="72">
        <v>115200</v>
      </c>
      <c r="G83" s="88">
        <v>116200</v>
      </c>
    </row>
    <row r="84" spans="1:7" ht="34.5" thickBot="1" x14ac:dyDescent="0.3">
      <c r="A84" s="54"/>
      <c r="B84" s="54"/>
      <c r="C84" s="73" t="s">
        <v>50</v>
      </c>
      <c r="D84" s="74"/>
      <c r="E84" s="76"/>
      <c r="F84" s="76"/>
      <c r="G84" s="76"/>
    </row>
    <row r="85" spans="1:7" ht="34.5" thickBot="1" x14ac:dyDescent="0.3">
      <c r="A85" s="54"/>
      <c r="B85" s="54"/>
      <c r="C85" s="73" t="s">
        <v>51</v>
      </c>
      <c r="D85" s="74"/>
      <c r="E85" s="76"/>
      <c r="F85" s="76"/>
      <c r="G85" s="76"/>
    </row>
    <row r="86" spans="1:7" ht="23.25" thickBot="1" x14ac:dyDescent="0.3">
      <c r="A86" s="54"/>
      <c r="B86" s="54"/>
      <c r="C86" s="71" t="s">
        <v>48</v>
      </c>
      <c r="D86" s="72">
        <v>21200</v>
      </c>
      <c r="E86" s="72">
        <v>21200</v>
      </c>
      <c r="F86" s="72">
        <v>21200</v>
      </c>
      <c r="G86" s="72">
        <v>21200</v>
      </c>
    </row>
    <row r="87" spans="1:7" ht="57" thickBot="1" x14ac:dyDescent="0.3">
      <c r="A87" s="54"/>
      <c r="B87" s="54"/>
      <c r="C87" s="73" t="s">
        <v>52</v>
      </c>
      <c r="D87" s="74"/>
      <c r="E87" s="72"/>
      <c r="F87" s="72"/>
      <c r="G87" s="72"/>
    </row>
    <row r="88" spans="1:7" ht="57" thickBot="1" x14ac:dyDescent="0.3">
      <c r="A88" s="54"/>
      <c r="B88" s="54"/>
      <c r="C88" s="73" t="s">
        <v>53</v>
      </c>
      <c r="D88" s="74"/>
      <c r="E88" s="72"/>
      <c r="F88" s="72"/>
      <c r="G88" s="72"/>
    </row>
    <row r="89" spans="1:7" ht="15.75" thickBot="1" x14ac:dyDescent="0.3">
      <c r="A89" s="54"/>
      <c r="B89" s="54"/>
      <c r="C89" s="71" t="s">
        <v>1</v>
      </c>
      <c r="D89" s="74">
        <v>24000</v>
      </c>
      <c r="E89" s="72">
        <v>24000</v>
      </c>
      <c r="F89" s="72">
        <v>29000</v>
      </c>
      <c r="G89" s="72">
        <v>29000</v>
      </c>
    </row>
    <row r="90" spans="1:7" ht="45.75" thickBot="1" x14ac:dyDescent="0.3">
      <c r="A90" s="54"/>
      <c r="B90" s="54"/>
      <c r="C90" s="73" t="s">
        <v>55</v>
      </c>
      <c r="D90" s="74"/>
      <c r="E90" s="72"/>
      <c r="F90" s="72"/>
      <c r="G90" s="72"/>
    </row>
    <row r="91" spans="1:7" ht="45.75" thickBot="1" x14ac:dyDescent="0.3">
      <c r="A91" s="54"/>
      <c r="B91" s="54"/>
      <c r="C91" s="73" t="s">
        <v>56</v>
      </c>
      <c r="D91" s="74"/>
      <c r="E91" s="72"/>
      <c r="F91" s="72"/>
      <c r="G91" s="72"/>
    </row>
    <row r="92" spans="1:7" ht="15.75" thickBot="1" x14ac:dyDescent="0.3">
      <c r="A92" s="54"/>
      <c r="B92" s="54"/>
      <c r="C92" s="71" t="s">
        <v>2</v>
      </c>
      <c r="D92" s="74"/>
      <c r="E92" s="72"/>
      <c r="F92" s="72"/>
      <c r="G92" s="72"/>
    </row>
    <row r="93" spans="1:7" ht="45.75" thickBot="1" x14ac:dyDescent="0.3">
      <c r="A93" s="54"/>
      <c r="B93" s="54"/>
      <c r="C93" s="73" t="s">
        <v>57</v>
      </c>
      <c r="D93" s="74"/>
      <c r="E93" s="72"/>
      <c r="F93" s="72"/>
      <c r="G93" s="72"/>
    </row>
    <row r="94" spans="1:7" ht="45.75" thickBot="1" x14ac:dyDescent="0.3">
      <c r="A94" s="54"/>
      <c r="B94" s="54"/>
      <c r="C94" s="73" t="s">
        <v>58</v>
      </c>
      <c r="D94" s="74"/>
      <c r="E94" s="72"/>
      <c r="F94" s="72"/>
      <c r="G94" s="72"/>
    </row>
    <row r="95" spans="1:7" ht="23.25" thickBot="1" x14ac:dyDescent="0.3">
      <c r="A95" s="54"/>
      <c r="B95" s="54"/>
      <c r="C95" s="71" t="s">
        <v>31</v>
      </c>
      <c r="D95" s="74"/>
      <c r="E95" s="72"/>
      <c r="F95" s="72"/>
      <c r="G95" s="72"/>
    </row>
    <row r="96" spans="1:7" ht="45.75" thickBot="1" x14ac:dyDescent="0.3">
      <c r="A96" s="54"/>
      <c r="B96" s="54"/>
      <c r="C96" s="73" t="s">
        <v>59</v>
      </c>
      <c r="D96" s="74"/>
      <c r="E96" s="72"/>
      <c r="F96" s="72"/>
      <c r="G96" s="72"/>
    </row>
    <row r="97" spans="1:7" ht="45.75" thickBot="1" x14ac:dyDescent="0.3">
      <c r="A97" s="54"/>
      <c r="B97" s="54"/>
      <c r="C97" s="73" t="s">
        <v>60</v>
      </c>
      <c r="D97" s="74"/>
      <c r="E97" s="72"/>
      <c r="F97" s="72"/>
      <c r="G97" s="72"/>
    </row>
    <row r="98" spans="1:7" ht="15.75" thickBot="1" x14ac:dyDescent="0.3">
      <c r="A98" s="54"/>
      <c r="B98" s="54"/>
      <c r="C98" s="71" t="s">
        <v>33</v>
      </c>
      <c r="D98" s="74"/>
      <c r="E98" s="72"/>
      <c r="F98" s="72"/>
      <c r="G98" s="72"/>
    </row>
    <row r="99" spans="1:7" ht="45.75" thickBot="1" x14ac:dyDescent="0.3">
      <c r="A99" s="54"/>
      <c r="B99" s="54"/>
      <c r="C99" s="73" t="s">
        <v>61</v>
      </c>
      <c r="D99" s="74"/>
      <c r="E99" s="72"/>
      <c r="F99" s="72"/>
      <c r="G99" s="72"/>
    </row>
    <row r="100" spans="1:7" ht="45.75" thickBot="1" x14ac:dyDescent="0.3">
      <c r="A100" s="54"/>
      <c r="B100" s="54"/>
      <c r="C100" s="73" t="s">
        <v>62</v>
      </c>
      <c r="D100" s="74"/>
      <c r="E100" s="72"/>
      <c r="F100" s="72"/>
      <c r="G100" s="72"/>
    </row>
    <row r="101" spans="1:7" ht="23.25" thickBot="1" x14ac:dyDescent="0.3">
      <c r="A101" s="54"/>
      <c r="B101" s="54"/>
      <c r="C101" s="71" t="s">
        <v>3</v>
      </c>
      <c r="D101" s="74">
        <v>27000</v>
      </c>
      <c r="E101" s="74">
        <v>27000</v>
      </c>
      <c r="F101" s="74">
        <v>27000</v>
      </c>
      <c r="G101" s="74">
        <v>27000</v>
      </c>
    </row>
    <row r="102" spans="1:7" ht="57" thickBot="1" x14ac:dyDescent="0.3">
      <c r="A102" s="54"/>
      <c r="B102" s="54"/>
      <c r="C102" s="73" t="s">
        <v>63</v>
      </c>
      <c r="D102" s="74"/>
      <c r="E102" s="72"/>
      <c r="F102" s="72"/>
      <c r="G102" s="72"/>
    </row>
    <row r="103" spans="1:7" ht="57" thickBot="1" x14ac:dyDescent="0.3">
      <c r="A103" s="54"/>
      <c r="B103" s="54"/>
      <c r="C103" s="73" t="s">
        <v>64</v>
      </c>
      <c r="D103" s="74"/>
      <c r="E103" s="72"/>
      <c r="F103" s="72"/>
      <c r="G103" s="72"/>
    </row>
    <row r="104" spans="1:7" ht="32.25" thickBot="1" x14ac:dyDescent="0.3">
      <c r="A104" s="54"/>
      <c r="B104" s="54"/>
      <c r="C104" s="89" t="s">
        <v>71</v>
      </c>
      <c r="D104" s="90">
        <f>D101+D98+D95+D92+D89+D86+D83</f>
        <v>187400</v>
      </c>
      <c r="E104" s="90">
        <f>E101+E98+E95+E92+E89+E86+E83</f>
        <v>187400</v>
      </c>
      <c r="F104" s="90">
        <f>F101+F98+F95+F92+F89+F86+F83</f>
        <v>192400</v>
      </c>
      <c r="G104" s="90">
        <f>G101+G98+G95+G92+G89+G86+G83</f>
        <v>193400</v>
      </c>
    </row>
    <row r="105" spans="1:7" ht="7.15" customHeight="1" x14ac:dyDescent="0.25">
      <c r="A105" s="54"/>
      <c r="B105" s="54"/>
      <c r="C105" s="443" t="s">
        <v>47</v>
      </c>
      <c r="D105" s="422" t="s">
        <v>23</v>
      </c>
      <c r="E105" s="422"/>
      <c r="F105" s="422"/>
      <c r="G105" s="423"/>
    </row>
    <row r="106" spans="1:7" x14ac:dyDescent="0.25">
      <c r="A106" s="54"/>
      <c r="B106" s="54"/>
      <c r="C106" s="444"/>
      <c r="D106" s="424"/>
      <c r="E106" s="424"/>
      <c r="F106" s="424"/>
      <c r="G106" s="425"/>
    </row>
    <row r="107" spans="1:7" ht="6.6" customHeight="1" thickBot="1" x14ac:dyDescent="0.3">
      <c r="A107" s="54"/>
      <c r="B107" s="54"/>
      <c r="C107" s="445"/>
      <c r="D107" s="426"/>
      <c r="E107" s="426"/>
      <c r="F107" s="426"/>
      <c r="G107" s="427"/>
    </row>
    <row r="108" spans="1:7" ht="45.6" customHeight="1" thickBot="1" x14ac:dyDescent="0.3">
      <c r="A108" s="54"/>
      <c r="B108" s="54"/>
      <c r="C108" s="64" t="s">
        <v>217</v>
      </c>
      <c r="D108" s="455" t="s">
        <v>256</v>
      </c>
      <c r="E108" s="456"/>
      <c r="F108" s="456"/>
      <c r="G108" s="457"/>
    </row>
    <row r="109" spans="1:7" ht="15.75" customHeight="1" thickBot="1" x14ac:dyDescent="0.3">
      <c r="A109" s="54"/>
      <c r="B109" s="54"/>
      <c r="C109" s="428" t="s">
        <v>219</v>
      </c>
      <c r="D109" s="429"/>
      <c r="E109" s="429"/>
      <c r="F109" s="429"/>
      <c r="G109" s="430"/>
    </row>
    <row r="110" spans="1:7" ht="34.5" thickBot="1" x14ac:dyDescent="0.3">
      <c r="A110" s="54"/>
      <c r="B110" s="54"/>
      <c r="C110" s="385" t="s">
        <v>257</v>
      </c>
      <c r="D110" s="386">
        <v>0.9</v>
      </c>
      <c r="E110" s="386">
        <v>0.92</v>
      </c>
      <c r="F110" s="386">
        <v>0.94</v>
      </c>
      <c r="G110" s="386">
        <v>0.96</v>
      </c>
    </row>
    <row r="111" spans="1:7" ht="23.25" customHeight="1" thickBot="1" x14ac:dyDescent="0.3">
      <c r="A111" s="54"/>
      <c r="B111" s="54"/>
      <c r="C111" s="431" t="s">
        <v>221</v>
      </c>
      <c r="D111" s="432"/>
      <c r="E111" s="432"/>
      <c r="F111" s="432"/>
      <c r="G111" s="433"/>
    </row>
    <row r="112" spans="1:7" ht="15.75" thickBot="1" x14ac:dyDescent="0.3">
      <c r="A112" s="54"/>
      <c r="B112" s="54"/>
      <c r="C112" s="458" t="s">
        <v>78</v>
      </c>
      <c r="D112" s="459"/>
      <c r="E112" s="459"/>
      <c r="F112" s="459"/>
      <c r="G112" s="460"/>
    </row>
    <row r="113" spans="1:7" ht="15.75" thickBot="1" x14ac:dyDescent="0.3">
      <c r="A113" s="54"/>
      <c r="B113" s="54"/>
      <c r="C113" s="458" t="s">
        <v>85</v>
      </c>
      <c r="D113" s="459"/>
      <c r="E113" s="459"/>
      <c r="F113" s="459"/>
      <c r="G113" s="460"/>
    </row>
    <row r="114" spans="1:7" ht="18" customHeight="1" thickBot="1" x14ac:dyDescent="0.3">
      <c r="A114" s="54"/>
      <c r="B114" s="54"/>
      <c r="C114" s="83" t="s">
        <v>258</v>
      </c>
      <c r="D114" s="461" t="s">
        <v>259</v>
      </c>
      <c r="E114" s="462"/>
      <c r="F114" s="462"/>
      <c r="G114" s="463"/>
    </row>
    <row r="115" spans="1:7" ht="15.75" thickBot="1" x14ac:dyDescent="0.3">
      <c r="A115" s="54"/>
      <c r="B115" s="54"/>
      <c r="C115" s="65" t="s">
        <v>41</v>
      </c>
      <c r="D115" s="461" t="s">
        <v>260</v>
      </c>
      <c r="E115" s="462"/>
      <c r="F115" s="462"/>
      <c r="G115" s="463"/>
    </row>
    <row r="116" spans="1:7" ht="31.9" customHeight="1" thickBot="1" x14ac:dyDescent="0.3">
      <c r="A116" s="54"/>
      <c r="B116" s="54"/>
      <c r="C116" s="63" t="s">
        <v>10</v>
      </c>
      <c r="D116" s="428" t="s">
        <v>261</v>
      </c>
      <c r="E116" s="429"/>
      <c r="F116" s="429"/>
      <c r="G116" s="430"/>
    </row>
    <row r="117" spans="1:7" ht="15.75" thickBot="1" x14ac:dyDescent="0.3">
      <c r="A117" s="54"/>
      <c r="B117" s="54"/>
      <c r="C117" s="63" t="s">
        <v>15</v>
      </c>
      <c r="D117" s="411" t="s">
        <v>262</v>
      </c>
      <c r="E117" s="412"/>
      <c r="F117" s="412"/>
      <c r="G117" s="413"/>
    </row>
    <row r="118" spans="1:7" ht="12.75" customHeight="1" x14ac:dyDescent="0.25">
      <c r="A118" s="54"/>
      <c r="B118" s="54"/>
      <c r="C118" s="414"/>
      <c r="D118" s="66">
        <v>2018</v>
      </c>
      <c r="E118" s="66">
        <v>2019</v>
      </c>
      <c r="F118" s="66">
        <v>2020</v>
      </c>
      <c r="G118" s="66">
        <v>2021</v>
      </c>
    </row>
    <row r="119" spans="1:7" ht="9" customHeight="1" thickBot="1" x14ac:dyDescent="0.3">
      <c r="A119" s="54"/>
      <c r="B119" s="54"/>
      <c r="C119" s="415"/>
      <c r="D119" s="67" t="s">
        <v>6</v>
      </c>
      <c r="E119" s="67" t="s">
        <v>7</v>
      </c>
      <c r="F119" s="67" t="s">
        <v>7</v>
      </c>
      <c r="G119" s="67" t="s">
        <v>7</v>
      </c>
    </row>
    <row r="120" spans="1:7" ht="15.75" thickBot="1" x14ac:dyDescent="0.3">
      <c r="A120" s="54"/>
      <c r="B120" s="54"/>
      <c r="C120" s="63" t="s">
        <v>9</v>
      </c>
      <c r="D120" s="68">
        <v>22</v>
      </c>
      <c r="E120" s="68">
        <v>8</v>
      </c>
      <c r="F120" s="68">
        <v>22</v>
      </c>
      <c r="G120" s="68">
        <v>22</v>
      </c>
    </row>
    <row r="121" spans="1:7" ht="15.75" thickBot="1" x14ac:dyDescent="0.3">
      <c r="A121" s="54"/>
      <c r="B121" s="54"/>
      <c r="C121" s="63" t="s">
        <v>16</v>
      </c>
      <c r="D121" s="68">
        <v>51200</v>
      </c>
      <c r="E121" s="68">
        <v>18431</v>
      </c>
      <c r="F121" s="68">
        <v>50000</v>
      </c>
      <c r="G121" s="68">
        <v>50000</v>
      </c>
    </row>
    <row r="122" spans="1:7" ht="23.25" thickBot="1" x14ac:dyDescent="0.3">
      <c r="A122" s="54"/>
      <c r="B122" s="54"/>
      <c r="C122" s="63" t="s">
        <v>26</v>
      </c>
      <c r="D122" s="68">
        <f>D121/D120</f>
        <v>2327.2727272727275</v>
      </c>
      <c r="E122" s="68">
        <f>E121/E120</f>
        <v>2303.875</v>
      </c>
      <c r="F122" s="68">
        <f>F121/F120</f>
        <v>2272.7272727272725</v>
      </c>
      <c r="G122" s="68">
        <f>G121/G120</f>
        <v>2272.7272727272725</v>
      </c>
    </row>
    <row r="123" spans="1:7" ht="15.75" thickBot="1" x14ac:dyDescent="0.3">
      <c r="A123" s="54"/>
      <c r="B123" s="54"/>
      <c r="C123" s="63" t="s">
        <v>17</v>
      </c>
      <c r="D123" s="69" t="s">
        <v>23</v>
      </c>
      <c r="E123" s="70">
        <f t="shared" ref="E123:G125" si="2">E120/D120-1</f>
        <v>-0.63636363636363635</v>
      </c>
      <c r="F123" s="70">
        <f t="shared" si="2"/>
        <v>1.75</v>
      </c>
      <c r="G123" s="70">
        <f t="shared" si="2"/>
        <v>0</v>
      </c>
    </row>
    <row r="124" spans="1:7" ht="23.25" thickBot="1" x14ac:dyDescent="0.3">
      <c r="A124" s="54"/>
      <c r="B124" s="54"/>
      <c r="C124" s="63" t="s">
        <v>18</v>
      </c>
      <c r="D124" s="69" t="s">
        <v>23</v>
      </c>
      <c r="E124" s="70">
        <f t="shared" si="2"/>
        <v>-0.64001953125</v>
      </c>
      <c r="F124" s="70">
        <f t="shared" si="2"/>
        <v>1.7128207910585425</v>
      </c>
      <c r="G124" s="70">
        <f t="shared" si="2"/>
        <v>0</v>
      </c>
    </row>
    <row r="125" spans="1:7" ht="21" customHeight="1" thickBot="1" x14ac:dyDescent="0.3">
      <c r="A125" s="54"/>
      <c r="B125" s="54"/>
      <c r="C125" s="63" t="s">
        <v>19</v>
      </c>
      <c r="D125" s="69" t="s">
        <v>23</v>
      </c>
      <c r="E125" s="70">
        <f t="shared" si="2"/>
        <v>-1.0053710937500071E-2</v>
      </c>
      <c r="F125" s="70">
        <f t="shared" si="2"/>
        <v>-1.3519712342348167E-2</v>
      </c>
      <c r="G125" s="70">
        <f t="shared" si="2"/>
        <v>0</v>
      </c>
    </row>
    <row r="126" spans="1:7" ht="15.75" thickBot="1" x14ac:dyDescent="0.3">
      <c r="A126" s="54"/>
      <c r="B126" s="54"/>
      <c r="C126" s="416" t="s">
        <v>201</v>
      </c>
      <c r="D126" s="417"/>
      <c r="E126" s="417"/>
      <c r="F126" s="417"/>
      <c r="G126" s="418"/>
    </row>
    <row r="127" spans="1:7" ht="12.75" customHeight="1" x14ac:dyDescent="0.25">
      <c r="A127" s="54"/>
      <c r="B127" s="54"/>
      <c r="C127" s="414"/>
      <c r="D127" s="66">
        <v>2018</v>
      </c>
      <c r="E127" s="66">
        <v>2019</v>
      </c>
      <c r="F127" s="66">
        <v>2020</v>
      </c>
      <c r="G127" s="66">
        <v>2021</v>
      </c>
    </row>
    <row r="128" spans="1:7" ht="9" customHeight="1" thickBot="1" x14ac:dyDescent="0.3">
      <c r="A128" s="54"/>
      <c r="B128" s="54"/>
      <c r="C128" s="415"/>
      <c r="D128" s="67" t="s">
        <v>6</v>
      </c>
      <c r="E128" s="67" t="s">
        <v>7</v>
      </c>
      <c r="F128" s="67" t="s">
        <v>7</v>
      </c>
      <c r="G128" s="67" t="s">
        <v>7</v>
      </c>
    </row>
    <row r="129" spans="1:7" ht="23.25" thickBot="1" x14ac:dyDescent="0.3">
      <c r="A129" s="54"/>
      <c r="B129" s="54"/>
      <c r="C129" s="71" t="s">
        <v>83</v>
      </c>
      <c r="D129" s="72"/>
      <c r="E129" s="72"/>
      <c r="F129" s="72"/>
      <c r="G129" s="72"/>
    </row>
    <row r="130" spans="1:7" ht="15.75" thickBot="1" x14ac:dyDescent="0.3">
      <c r="A130" s="54"/>
      <c r="B130" s="54"/>
      <c r="C130" s="71" t="s">
        <v>84</v>
      </c>
      <c r="D130" s="74">
        <v>51200</v>
      </c>
      <c r="E130" s="72">
        <v>18431</v>
      </c>
      <c r="F130" s="72">
        <v>50000</v>
      </c>
      <c r="G130" s="72">
        <v>50000</v>
      </c>
    </row>
    <row r="131" spans="1:7" ht="15.75" thickBot="1" x14ac:dyDescent="0.3">
      <c r="A131" s="54"/>
      <c r="B131" s="54"/>
      <c r="C131" s="77" t="s">
        <v>68</v>
      </c>
      <c r="D131" s="74">
        <f>D130+D129</f>
        <v>51200</v>
      </c>
      <c r="E131" s="74">
        <f>E130+E129</f>
        <v>18431</v>
      </c>
      <c r="F131" s="74">
        <f>F130+F129</f>
        <v>50000</v>
      </c>
      <c r="G131" s="74">
        <f>G130+G129</f>
        <v>50000</v>
      </c>
    </row>
    <row r="132" spans="1:7" ht="11.45" customHeight="1" x14ac:dyDescent="0.25">
      <c r="A132" s="54"/>
      <c r="B132" s="54"/>
      <c r="C132" s="443" t="s">
        <v>263</v>
      </c>
      <c r="D132" s="479"/>
      <c r="E132" s="480"/>
      <c r="F132" s="480"/>
      <c r="G132" s="481"/>
    </row>
    <row r="133" spans="1:7" ht="12" customHeight="1" x14ac:dyDescent="0.25">
      <c r="A133" s="54"/>
      <c r="B133" s="54"/>
      <c r="C133" s="444"/>
      <c r="D133" s="482"/>
      <c r="E133" s="483"/>
      <c r="F133" s="483"/>
      <c r="G133" s="484"/>
    </row>
    <row r="134" spans="1:7" ht="4.9000000000000004" customHeight="1" thickBot="1" x14ac:dyDescent="0.3">
      <c r="A134" s="54"/>
      <c r="B134" s="54"/>
      <c r="C134" s="445"/>
      <c r="D134" s="485"/>
      <c r="E134" s="486"/>
      <c r="F134" s="486"/>
      <c r="G134" s="487"/>
    </row>
    <row r="135" spans="1:7" ht="15.75" thickBot="1" x14ac:dyDescent="0.3">
      <c r="A135" s="54"/>
      <c r="B135" s="54"/>
      <c r="C135" s="78" t="s">
        <v>69</v>
      </c>
      <c r="D135" s="79">
        <f>IF(D121-D131=0,0,"Error")</f>
        <v>0</v>
      </c>
      <c r="E135" s="79">
        <f>IF(E121-E131=0,0,"Error")</f>
        <v>0</v>
      </c>
      <c r="F135" s="79">
        <f>IF(F121-F131=0,0,"Error")</f>
        <v>0</v>
      </c>
      <c r="G135" s="79">
        <f>IF(G121-G131=0,0,"Error")</f>
        <v>0</v>
      </c>
    </row>
    <row r="136" spans="1:7" ht="18" customHeight="1" thickBot="1" x14ac:dyDescent="0.3">
      <c r="A136" s="54"/>
      <c r="B136" s="54"/>
      <c r="C136" s="83" t="s">
        <v>264</v>
      </c>
      <c r="D136" s="461" t="s">
        <v>265</v>
      </c>
      <c r="E136" s="462"/>
      <c r="F136" s="462"/>
      <c r="G136" s="463"/>
    </row>
    <row r="137" spans="1:7" ht="28.9" customHeight="1" thickBot="1" x14ac:dyDescent="0.3">
      <c r="A137" s="54"/>
      <c r="B137" s="54"/>
      <c r="C137" s="65" t="s">
        <v>123</v>
      </c>
      <c r="D137" s="461" t="s">
        <v>266</v>
      </c>
      <c r="E137" s="462"/>
      <c r="F137" s="462"/>
      <c r="G137" s="463"/>
    </row>
    <row r="138" spans="1:7" ht="31.9" customHeight="1" thickBot="1" x14ac:dyDescent="0.3">
      <c r="A138" s="54"/>
      <c r="B138" s="54"/>
      <c r="C138" s="63" t="s">
        <v>10</v>
      </c>
      <c r="D138" s="428" t="s">
        <v>267</v>
      </c>
      <c r="E138" s="429"/>
      <c r="F138" s="429"/>
      <c r="G138" s="430"/>
    </row>
    <row r="139" spans="1:7" ht="15.75" thickBot="1" x14ac:dyDescent="0.3">
      <c r="A139" s="54"/>
      <c r="B139" s="54"/>
      <c r="C139" s="63" t="s">
        <v>15</v>
      </c>
      <c r="D139" s="411" t="s">
        <v>268</v>
      </c>
      <c r="E139" s="412"/>
      <c r="F139" s="412"/>
      <c r="G139" s="413"/>
    </row>
    <row r="140" spans="1:7" ht="12.75" customHeight="1" x14ac:dyDescent="0.25">
      <c r="A140" s="54"/>
      <c r="B140" s="54"/>
      <c r="C140" s="414"/>
      <c r="D140" s="66">
        <v>2018</v>
      </c>
      <c r="E140" s="66">
        <v>2019</v>
      </c>
      <c r="F140" s="66">
        <v>2020</v>
      </c>
      <c r="G140" s="66">
        <v>2021</v>
      </c>
    </row>
    <row r="141" spans="1:7" ht="9" customHeight="1" thickBot="1" x14ac:dyDescent="0.3">
      <c r="A141" s="54"/>
      <c r="B141" s="54"/>
      <c r="C141" s="415"/>
      <c r="D141" s="67" t="s">
        <v>6</v>
      </c>
      <c r="E141" s="67" t="s">
        <v>7</v>
      </c>
      <c r="F141" s="67" t="s">
        <v>7</v>
      </c>
      <c r="G141" s="67" t="s">
        <v>7</v>
      </c>
    </row>
    <row r="142" spans="1:7" ht="15.75" thickBot="1" x14ac:dyDescent="0.3">
      <c r="A142" s="54"/>
      <c r="B142" s="54"/>
      <c r="C142" s="63" t="s">
        <v>9</v>
      </c>
      <c r="D142" s="68">
        <v>480</v>
      </c>
      <c r="E142" s="68"/>
      <c r="F142" s="68"/>
      <c r="G142" s="68"/>
    </row>
    <row r="143" spans="1:7" ht="15.75" thickBot="1" x14ac:dyDescent="0.3">
      <c r="A143" s="54"/>
      <c r="B143" s="54"/>
      <c r="C143" s="63" t="s">
        <v>16</v>
      </c>
      <c r="D143" s="68">
        <v>50000</v>
      </c>
      <c r="E143" s="68"/>
      <c r="F143" s="68"/>
      <c r="G143" s="68"/>
    </row>
    <row r="144" spans="1:7" ht="23.25" thickBot="1" x14ac:dyDescent="0.3">
      <c r="A144" s="54"/>
      <c r="B144" s="54"/>
      <c r="C144" s="63" t="s">
        <v>26</v>
      </c>
      <c r="D144" s="68">
        <f>D143/D142</f>
        <v>104.16666666666667</v>
      </c>
      <c r="E144" s="68" t="e">
        <f>E143/E142</f>
        <v>#DIV/0!</v>
      </c>
      <c r="F144" s="68" t="e">
        <f>F143/F142</f>
        <v>#DIV/0!</v>
      </c>
      <c r="G144" s="68" t="e">
        <f>G143/G142</f>
        <v>#DIV/0!</v>
      </c>
    </row>
    <row r="145" spans="1:7" ht="15.75" thickBot="1" x14ac:dyDescent="0.3">
      <c r="A145" s="54"/>
      <c r="B145" s="54"/>
      <c r="C145" s="63" t="s">
        <v>17</v>
      </c>
      <c r="D145" s="69" t="s">
        <v>23</v>
      </c>
      <c r="E145" s="70">
        <f t="shared" ref="E145:G147" si="3">E142/D142-1</f>
        <v>-1</v>
      </c>
      <c r="F145" s="70" t="e">
        <f t="shared" si="3"/>
        <v>#DIV/0!</v>
      </c>
      <c r="G145" s="70" t="e">
        <f t="shared" si="3"/>
        <v>#DIV/0!</v>
      </c>
    </row>
    <row r="146" spans="1:7" ht="23.25" thickBot="1" x14ac:dyDescent="0.3">
      <c r="A146" s="54"/>
      <c r="B146" s="54"/>
      <c r="C146" s="63" t="s">
        <v>18</v>
      </c>
      <c r="D146" s="69" t="s">
        <v>23</v>
      </c>
      <c r="E146" s="70">
        <f t="shared" si="3"/>
        <v>-1</v>
      </c>
      <c r="F146" s="70" t="e">
        <f t="shared" si="3"/>
        <v>#DIV/0!</v>
      </c>
      <c r="G146" s="70" t="e">
        <f t="shared" si="3"/>
        <v>#DIV/0!</v>
      </c>
    </row>
    <row r="147" spans="1:7" ht="23.25" thickBot="1" x14ac:dyDescent="0.3">
      <c r="A147" s="54"/>
      <c r="B147" s="54"/>
      <c r="C147" s="63" t="s">
        <v>19</v>
      </c>
      <c r="D147" s="69" t="s">
        <v>23</v>
      </c>
      <c r="E147" s="70" t="e">
        <f t="shared" si="3"/>
        <v>#DIV/0!</v>
      </c>
      <c r="F147" s="70" t="e">
        <f t="shared" si="3"/>
        <v>#DIV/0!</v>
      </c>
      <c r="G147" s="70" t="e">
        <f t="shared" si="3"/>
        <v>#DIV/0!</v>
      </c>
    </row>
    <row r="148" spans="1:7" ht="15.75" thickBot="1" x14ac:dyDescent="0.3">
      <c r="A148" s="54"/>
      <c r="B148" s="54"/>
      <c r="C148" s="416" t="s">
        <v>205</v>
      </c>
      <c r="D148" s="417"/>
      <c r="E148" s="417"/>
      <c r="F148" s="417"/>
      <c r="G148" s="418"/>
    </row>
    <row r="149" spans="1:7" ht="12.75" customHeight="1" x14ac:dyDescent="0.25">
      <c r="A149" s="54"/>
      <c r="B149" s="54"/>
      <c r="C149" s="414"/>
      <c r="D149" s="66">
        <v>2018</v>
      </c>
      <c r="E149" s="66">
        <v>2019</v>
      </c>
      <c r="F149" s="66">
        <v>2020</v>
      </c>
      <c r="G149" s="66">
        <v>2021</v>
      </c>
    </row>
    <row r="150" spans="1:7" ht="9" customHeight="1" thickBot="1" x14ac:dyDescent="0.3">
      <c r="A150" s="54"/>
      <c r="B150" s="54"/>
      <c r="C150" s="415"/>
      <c r="D150" s="67" t="s">
        <v>6</v>
      </c>
      <c r="E150" s="67" t="s">
        <v>7</v>
      </c>
      <c r="F150" s="67" t="s">
        <v>7</v>
      </c>
      <c r="G150" s="67" t="s">
        <v>7</v>
      </c>
    </row>
    <row r="151" spans="1:7" ht="23.25" thickBot="1" x14ac:dyDescent="0.3">
      <c r="A151" s="54"/>
      <c r="B151" s="54"/>
      <c r="C151" s="71" t="s">
        <v>83</v>
      </c>
      <c r="D151" s="72"/>
      <c r="E151" s="72"/>
      <c r="F151" s="72"/>
      <c r="G151" s="72"/>
    </row>
    <row r="152" spans="1:7" ht="15.75" thickBot="1" x14ac:dyDescent="0.3">
      <c r="A152" s="54"/>
      <c r="B152" s="54"/>
      <c r="C152" s="71" t="s">
        <v>84</v>
      </c>
      <c r="D152" s="74">
        <v>50000</v>
      </c>
      <c r="E152" s="72"/>
      <c r="F152" s="72"/>
      <c r="G152" s="72"/>
    </row>
    <row r="153" spans="1:7" ht="15.75" thickBot="1" x14ac:dyDescent="0.3">
      <c r="A153" s="54"/>
      <c r="B153" s="54"/>
      <c r="C153" s="77" t="s">
        <v>125</v>
      </c>
      <c r="D153" s="74">
        <f>D152+D151</f>
        <v>50000</v>
      </c>
      <c r="E153" s="74">
        <f>E152+E151</f>
        <v>0</v>
      </c>
      <c r="F153" s="74">
        <f>F152+F151</f>
        <v>0</v>
      </c>
      <c r="G153" s="74">
        <f>G152+G151</f>
        <v>0</v>
      </c>
    </row>
    <row r="154" spans="1:7" ht="11.45" customHeight="1" x14ac:dyDescent="0.25">
      <c r="A154" s="54"/>
      <c r="B154" s="54"/>
      <c r="C154" s="443" t="s">
        <v>47</v>
      </c>
      <c r="D154" s="479"/>
      <c r="E154" s="480"/>
      <c r="F154" s="480"/>
      <c r="G154" s="481"/>
    </row>
    <row r="155" spans="1:7" ht="12" customHeight="1" x14ac:dyDescent="0.25">
      <c r="A155" s="54"/>
      <c r="B155" s="54"/>
      <c r="C155" s="444"/>
      <c r="D155" s="482"/>
      <c r="E155" s="483"/>
      <c r="F155" s="483"/>
      <c r="G155" s="484"/>
    </row>
    <row r="156" spans="1:7" ht="4.9000000000000004" customHeight="1" thickBot="1" x14ac:dyDescent="0.3">
      <c r="A156" s="54"/>
      <c r="B156" s="54"/>
      <c r="C156" s="445"/>
      <c r="D156" s="485"/>
      <c r="E156" s="486"/>
      <c r="F156" s="486"/>
      <c r="G156" s="487"/>
    </row>
    <row r="157" spans="1:7" ht="15.75" thickBot="1" x14ac:dyDescent="0.3">
      <c r="A157" s="54"/>
      <c r="B157" s="54"/>
      <c r="C157" s="78" t="s">
        <v>69</v>
      </c>
      <c r="D157" s="79">
        <f>IF(D143-D153=0,0,"Error")</f>
        <v>0</v>
      </c>
      <c r="E157" s="79">
        <f>IF(E143-E153=0,0,"Error")</f>
        <v>0</v>
      </c>
      <c r="F157" s="79">
        <f>IF(F143-F153=0,0,"Error")</f>
        <v>0</v>
      </c>
      <c r="G157" s="79">
        <f>IF(G143-G153=0,0,"Error")</f>
        <v>0</v>
      </c>
    </row>
    <row r="158" spans="1:7" ht="20.45" customHeight="1" thickBot="1" x14ac:dyDescent="0.3">
      <c r="A158" s="54"/>
      <c r="B158" s="54"/>
      <c r="C158" s="83" t="s">
        <v>269</v>
      </c>
      <c r="D158" s="473" t="s">
        <v>270</v>
      </c>
      <c r="E158" s="474"/>
      <c r="F158" s="474"/>
      <c r="G158" s="475"/>
    </row>
    <row r="159" spans="1:7" ht="15.75" thickBot="1" x14ac:dyDescent="0.3">
      <c r="A159" s="54"/>
      <c r="B159" s="54"/>
      <c r="C159" s="65" t="s">
        <v>126</v>
      </c>
      <c r="D159" s="473" t="s">
        <v>271</v>
      </c>
      <c r="E159" s="474"/>
      <c r="F159" s="474"/>
      <c r="G159" s="475"/>
    </row>
    <row r="160" spans="1:7" ht="31.9" customHeight="1" thickBot="1" x14ac:dyDescent="0.3">
      <c r="A160" s="54"/>
      <c r="B160" s="54"/>
      <c r="C160" s="63" t="s">
        <v>10</v>
      </c>
      <c r="D160" s="473" t="s">
        <v>272</v>
      </c>
      <c r="E160" s="474"/>
      <c r="F160" s="474"/>
      <c r="G160" s="475"/>
    </row>
    <row r="161" spans="1:7" ht="15.75" thickBot="1" x14ac:dyDescent="0.3">
      <c r="A161" s="54"/>
      <c r="B161" s="54"/>
      <c r="C161" s="63" t="s">
        <v>15</v>
      </c>
      <c r="D161" s="411" t="s">
        <v>182</v>
      </c>
      <c r="E161" s="412"/>
      <c r="F161" s="412"/>
      <c r="G161" s="413"/>
    </row>
    <row r="162" spans="1:7" ht="12.75" customHeight="1" x14ac:dyDescent="0.25">
      <c r="A162" s="54"/>
      <c r="B162" s="54"/>
      <c r="C162" s="414"/>
      <c r="D162" s="66">
        <v>2018</v>
      </c>
      <c r="E162" s="66">
        <v>2019</v>
      </c>
      <c r="F162" s="66">
        <v>2020</v>
      </c>
      <c r="G162" s="66">
        <v>2021</v>
      </c>
    </row>
    <row r="163" spans="1:7" ht="9" customHeight="1" thickBot="1" x14ac:dyDescent="0.3">
      <c r="A163" s="54"/>
      <c r="B163" s="54"/>
      <c r="C163" s="415"/>
      <c r="D163" s="67" t="s">
        <v>6</v>
      </c>
      <c r="E163" s="67" t="s">
        <v>7</v>
      </c>
      <c r="F163" s="67" t="s">
        <v>7</v>
      </c>
      <c r="G163" s="67" t="s">
        <v>7</v>
      </c>
    </row>
    <row r="164" spans="1:7" ht="15.75" thickBot="1" x14ac:dyDescent="0.3">
      <c r="A164" s="54"/>
      <c r="B164" s="54"/>
      <c r="C164" s="63" t="s">
        <v>9</v>
      </c>
      <c r="D164" s="68">
        <v>1</v>
      </c>
      <c r="E164" s="68"/>
      <c r="F164" s="68"/>
      <c r="G164" s="68"/>
    </row>
    <row r="165" spans="1:7" ht="15.75" thickBot="1" x14ac:dyDescent="0.3">
      <c r="A165" s="54"/>
      <c r="B165" s="54"/>
      <c r="C165" s="63" t="s">
        <v>16</v>
      </c>
      <c r="D165" s="68">
        <v>8800</v>
      </c>
      <c r="E165" s="68"/>
      <c r="F165" s="68"/>
      <c r="G165" s="68"/>
    </row>
    <row r="166" spans="1:7" ht="23.25" thickBot="1" x14ac:dyDescent="0.3">
      <c r="A166" s="54"/>
      <c r="B166" s="54"/>
      <c r="C166" s="63" t="s">
        <v>26</v>
      </c>
      <c r="D166" s="68">
        <f>D165/D164</f>
        <v>8800</v>
      </c>
      <c r="E166" s="68" t="e">
        <f>E165/E164</f>
        <v>#DIV/0!</v>
      </c>
      <c r="F166" s="68" t="e">
        <f>F165/F164</f>
        <v>#DIV/0!</v>
      </c>
      <c r="G166" s="68" t="e">
        <f>G165/G164</f>
        <v>#DIV/0!</v>
      </c>
    </row>
    <row r="167" spans="1:7" ht="15.75" thickBot="1" x14ac:dyDescent="0.3">
      <c r="A167" s="54"/>
      <c r="B167" s="54"/>
      <c r="C167" s="63" t="s">
        <v>17</v>
      </c>
      <c r="D167" s="69" t="s">
        <v>23</v>
      </c>
      <c r="E167" s="70">
        <f t="shared" ref="E167:G169" si="4">E164/D164-1</f>
        <v>-1</v>
      </c>
      <c r="F167" s="70" t="e">
        <f t="shared" si="4"/>
        <v>#DIV/0!</v>
      </c>
      <c r="G167" s="70" t="e">
        <f t="shared" si="4"/>
        <v>#DIV/0!</v>
      </c>
    </row>
    <row r="168" spans="1:7" ht="15.6" customHeight="1" thickBot="1" x14ac:dyDescent="0.3">
      <c r="A168" s="54"/>
      <c r="B168" s="54"/>
      <c r="C168" s="63" t="s">
        <v>18</v>
      </c>
      <c r="D168" s="69" t="s">
        <v>23</v>
      </c>
      <c r="E168" s="70">
        <f t="shared" si="4"/>
        <v>-1</v>
      </c>
      <c r="F168" s="70" t="e">
        <f t="shared" si="4"/>
        <v>#DIV/0!</v>
      </c>
      <c r="G168" s="70" t="e">
        <f t="shared" si="4"/>
        <v>#DIV/0!</v>
      </c>
    </row>
    <row r="169" spans="1:7" ht="21.6" customHeight="1" thickBot="1" x14ac:dyDescent="0.3">
      <c r="A169" s="54"/>
      <c r="B169" s="54"/>
      <c r="C169" s="63" t="s">
        <v>19</v>
      </c>
      <c r="D169" s="69" t="s">
        <v>23</v>
      </c>
      <c r="E169" s="70" t="e">
        <f t="shared" si="4"/>
        <v>#DIV/0!</v>
      </c>
      <c r="F169" s="70" t="e">
        <f t="shared" si="4"/>
        <v>#DIV/0!</v>
      </c>
      <c r="G169" s="70" t="e">
        <f t="shared" si="4"/>
        <v>#DIV/0!</v>
      </c>
    </row>
    <row r="170" spans="1:7" ht="15.75" thickBot="1" x14ac:dyDescent="0.3">
      <c r="A170" s="54"/>
      <c r="B170" s="54"/>
      <c r="C170" s="416" t="s">
        <v>273</v>
      </c>
      <c r="D170" s="417"/>
      <c r="E170" s="417"/>
      <c r="F170" s="417"/>
      <c r="G170" s="418"/>
    </row>
    <row r="171" spans="1:7" ht="12.75" customHeight="1" x14ac:dyDescent="0.25">
      <c r="A171" s="54"/>
      <c r="B171" s="54"/>
      <c r="C171" s="414"/>
      <c r="D171" s="66">
        <v>2018</v>
      </c>
      <c r="E171" s="66">
        <v>2019</v>
      </c>
      <c r="F171" s="66">
        <v>2020</v>
      </c>
      <c r="G171" s="66">
        <v>2021</v>
      </c>
    </row>
    <row r="172" spans="1:7" ht="9" customHeight="1" thickBot="1" x14ac:dyDescent="0.3">
      <c r="A172" s="54"/>
      <c r="B172" s="54"/>
      <c r="C172" s="415"/>
      <c r="D172" s="67" t="s">
        <v>6</v>
      </c>
      <c r="E172" s="67" t="s">
        <v>7</v>
      </c>
      <c r="F172" s="67" t="s">
        <v>7</v>
      </c>
      <c r="G172" s="67" t="s">
        <v>7</v>
      </c>
    </row>
    <row r="173" spans="1:7" ht="23.25" thickBot="1" x14ac:dyDescent="0.3">
      <c r="A173" s="54"/>
      <c r="B173" s="54"/>
      <c r="C173" s="71" t="s">
        <v>83</v>
      </c>
      <c r="D173" s="72"/>
      <c r="E173" s="72"/>
      <c r="F173" s="72"/>
      <c r="G173" s="72"/>
    </row>
    <row r="174" spans="1:7" ht="15.75" thickBot="1" x14ac:dyDescent="0.3">
      <c r="A174" s="54"/>
      <c r="B174" s="54"/>
      <c r="C174" s="71" t="s">
        <v>84</v>
      </c>
      <c r="D174" s="74">
        <v>8800</v>
      </c>
      <c r="E174" s="72"/>
      <c r="F174" s="72"/>
      <c r="G174" s="72"/>
    </row>
    <row r="175" spans="1:7" ht="15.75" thickBot="1" x14ac:dyDescent="0.3">
      <c r="A175" s="54"/>
      <c r="B175" s="54"/>
      <c r="C175" s="77" t="s">
        <v>128</v>
      </c>
      <c r="D175" s="74">
        <f>D174+D173</f>
        <v>8800</v>
      </c>
      <c r="E175" s="74">
        <f>E174+E173</f>
        <v>0</v>
      </c>
      <c r="F175" s="74">
        <f>F174+F173</f>
        <v>0</v>
      </c>
      <c r="G175" s="74">
        <f>G174+G173</f>
        <v>0</v>
      </c>
    </row>
    <row r="176" spans="1:7" ht="11.45" customHeight="1" x14ac:dyDescent="0.25">
      <c r="A176" s="54"/>
      <c r="B176" s="54"/>
      <c r="C176" s="443" t="s">
        <v>240</v>
      </c>
      <c r="D176" s="479"/>
      <c r="E176" s="480"/>
      <c r="F176" s="480"/>
      <c r="G176" s="481"/>
    </row>
    <row r="177" spans="1:7" ht="12" customHeight="1" x14ac:dyDescent="0.25">
      <c r="A177" s="54"/>
      <c r="B177" s="54"/>
      <c r="C177" s="444"/>
      <c r="D177" s="482"/>
      <c r="E177" s="483"/>
      <c r="F177" s="483"/>
      <c r="G177" s="484"/>
    </row>
    <row r="178" spans="1:7" ht="4.9000000000000004" customHeight="1" thickBot="1" x14ac:dyDescent="0.3">
      <c r="A178" s="54"/>
      <c r="B178" s="54"/>
      <c r="C178" s="445"/>
      <c r="D178" s="485"/>
      <c r="E178" s="486"/>
      <c r="F178" s="486"/>
      <c r="G178" s="487"/>
    </row>
    <row r="179" spans="1:7" ht="15.75" thickBot="1" x14ac:dyDescent="0.3">
      <c r="A179" s="54"/>
      <c r="B179" s="54"/>
      <c r="C179" s="78" t="s">
        <v>69</v>
      </c>
      <c r="D179" s="79">
        <f>IF(D165-D175=0,0,"Error")</f>
        <v>0</v>
      </c>
      <c r="E179" s="79">
        <f>IF(E165-E175=0,0,"Error")</f>
        <v>0</v>
      </c>
      <c r="F179" s="79">
        <f>IF(F165-F175=0,0,"Error")</f>
        <v>0</v>
      </c>
      <c r="G179" s="79">
        <f>IF(G165-G175=0,0,"Error")</f>
        <v>0</v>
      </c>
    </row>
    <row r="180" spans="1:7" ht="20.45" customHeight="1" thickBot="1" x14ac:dyDescent="0.3">
      <c r="A180" s="54"/>
      <c r="B180" s="54"/>
      <c r="C180" s="83" t="s">
        <v>274</v>
      </c>
      <c r="D180" s="473" t="s">
        <v>275</v>
      </c>
      <c r="E180" s="474"/>
      <c r="F180" s="474"/>
      <c r="G180" s="475"/>
    </row>
    <row r="181" spans="1:7" ht="15" customHeight="1" thickBot="1" x14ac:dyDescent="0.3">
      <c r="A181" s="54"/>
      <c r="B181" s="54"/>
      <c r="C181" s="65" t="s">
        <v>164</v>
      </c>
      <c r="D181" s="473" t="s">
        <v>276</v>
      </c>
      <c r="E181" s="474"/>
      <c r="F181" s="474"/>
      <c r="G181" s="475"/>
    </row>
    <row r="182" spans="1:7" ht="31.9" customHeight="1" thickBot="1" x14ac:dyDescent="0.3">
      <c r="A182" s="54"/>
      <c r="B182" s="54"/>
      <c r="C182" s="63" t="s">
        <v>10</v>
      </c>
      <c r="D182" s="473" t="s">
        <v>277</v>
      </c>
      <c r="E182" s="474"/>
      <c r="F182" s="474"/>
      <c r="G182" s="475"/>
    </row>
    <row r="183" spans="1:7" ht="15.75" thickBot="1" x14ac:dyDescent="0.3">
      <c r="A183" s="54"/>
      <c r="B183" s="54"/>
      <c r="C183" s="63" t="s">
        <v>15</v>
      </c>
      <c r="D183" s="411" t="s">
        <v>182</v>
      </c>
      <c r="E183" s="412"/>
      <c r="F183" s="412"/>
      <c r="G183" s="413"/>
    </row>
    <row r="184" spans="1:7" ht="12.75" customHeight="1" x14ac:dyDescent="0.25">
      <c r="A184" s="54"/>
      <c r="B184" s="54"/>
      <c r="C184" s="414"/>
      <c r="D184" s="66">
        <v>2018</v>
      </c>
      <c r="E184" s="66">
        <v>2019</v>
      </c>
      <c r="F184" s="66">
        <v>2020</v>
      </c>
      <c r="G184" s="66">
        <v>2021</v>
      </c>
    </row>
    <row r="185" spans="1:7" ht="9" customHeight="1" thickBot="1" x14ac:dyDescent="0.3">
      <c r="A185" s="54"/>
      <c r="B185" s="54"/>
      <c r="C185" s="415"/>
      <c r="D185" s="67" t="s">
        <v>6</v>
      </c>
      <c r="E185" s="67" t="s">
        <v>7</v>
      </c>
      <c r="F185" s="67" t="s">
        <v>7</v>
      </c>
      <c r="G185" s="67" t="s">
        <v>7</v>
      </c>
    </row>
    <row r="186" spans="1:7" ht="15.75" thickBot="1" x14ac:dyDescent="0.3">
      <c r="A186" s="54"/>
      <c r="B186" s="54"/>
      <c r="C186" s="63" t="s">
        <v>9</v>
      </c>
      <c r="D186" s="68"/>
      <c r="E186" s="68">
        <v>2</v>
      </c>
      <c r="F186" s="68"/>
      <c r="G186" s="68"/>
    </row>
    <row r="187" spans="1:7" ht="15.75" thickBot="1" x14ac:dyDescent="0.3">
      <c r="A187" s="54"/>
      <c r="B187" s="54"/>
      <c r="C187" s="63" t="s">
        <v>16</v>
      </c>
      <c r="D187" s="68"/>
      <c r="E187" s="68">
        <v>11569</v>
      </c>
      <c r="F187" s="68"/>
      <c r="G187" s="68"/>
    </row>
    <row r="188" spans="1:7" ht="23.25" thickBot="1" x14ac:dyDescent="0.3">
      <c r="A188" s="54"/>
      <c r="B188" s="54"/>
      <c r="C188" s="63" t="s">
        <v>26</v>
      </c>
      <c r="D188" s="68" t="e">
        <f>D187/D186</f>
        <v>#DIV/0!</v>
      </c>
      <c r="E188" s="68">
        <f>E187/E186</f>
        <v>5784.5</v>
      </c>
      <c r="F188" s="68" t="e">
        <f>F187/F186</f>
        <v>#DIV/0!</v>
      </c>
      <c r="G188" s="68" t="e">
        <f>G187/G186</f>
        <v>#DIV/0!</v>
      </c>
    </row>
    <row r="189" spans="1:7" ht="15.75" thickBot="1" x14ac:dyDescent="0.3">
      <c r="A189" s="54"/>
      <c r="B189" s="54"/>
      <c r="C189" s="63" t="s">
        <v>17</v>
      </c>
      <c r="D189" s="69" t="s">
        <v>23</v>
      </c>
      <c r="E189" s="70" t="e">
        <f t="shared" ref="E189:G191" si="5">E186/D186-1</f>
        <v>#DIV/0!</v>
      </c>
      <c r="F189" s="70">
        <f t="shared" si="5"/>
        <v>-1</v>
      </c>
      <c r="G189" s="70" t="e">
        <f t="shared" si="5"/>
        <v>#DIV/0!</v>
      </c>
    </row>
    <row r="190" spans="1:7" ht="23.25" thickBot="1" x14ac:dyDescent="0.3">
      <c r="A190" s="54"/>
      <c r="B190" s="54"/>
      <c r="C190" s="63" t="s">
        <v>18</v>
      </c>
      <c r="D190" s="69" t="s">
        <v>23</v>
      </c>
      <c r="E190" s="70" t="e">
        <f t="shared" si="5"/>
        <v>#DIV/0!</v>
      </c>
      <c r="F190" s="70">
        <f t="shared" si="5"/>
        <v>-1</v>
      </c>
      <c r="G190" s="70" t="e">
        <f t="shared" si="5"/>
        <v>#DIV/0!</v>
      </c>
    </row>
    <row r="191" spans="1:7" ht="18.600000000000001" customHeight="1" thickBot="1" x14ac:dyDescent="0.3">
      <c r="A191" s="54"/>
      <c r="B191" s="54"/>
      <c r="C191" s="63" t="s">
        <v>19</v>
      </c>
      <c r="D191" s="69" t="s">
        <v>23</v>
      </c>
      <c r="E191" s="70" t="e">
        <f t="shared" si="5"/>
        <v>#DIV/0!</v>
      </c>
      <c r="F191" s="70" t="e">
        <f t="shared" si="5"/>
        <v>#DIV/0!</v>
      </c>
      <c r="G191" s="70" t="e">
        <f t="shared" si="5"/>
        <v>#DIV/0!</v>
      </c>
    </row>
    <row r="192" spans="1:7" ht="15.75" thickBot="1" x14ac:dyDescent="0.3">
      <c r="A192" s="54"/>
      <c r="B192" s="54"/>
      <c r="C192" s="416" t="s">
        <v>278</v>
      </c>
      <c r="D192" s="417"/>
      <c r="E192" s="417"/>
      <c r="F192" s="417"/>
      <c r="G192" s="418"/>
    </row>
    <row r="193" spans="1:7" ht="12.75" customHeight="1" x14ac:dyDescent="0.25">
      <c r="A193" s="54"/>
      <c r="B193" s="54"/>
      <c r="C193" s="414"/>
      <c r="D193" s="66">
        <v>2018</v>
      </c>
      <c r="E193" s="66">
        <v>2019</v>
      </c>
      <c r="F193" s="66">
        <v>2020</v>
      </c>
      <c r="G193" s="66">
        <v>2021</v>
      </c>
    </row>
    <row r="194" spans="1:7" ht="9" customHeight="1" thickBot="1" x14ac:dyDescent="0.3">
      <c r="A194" s="54"/>
      <c r="B194" s="54"/>
      <c r="C194" s="415"/>
      <c r="D194" s="67" t="s">
        <v>6</v>
      </c>
      <c r="E194" s="67" t="s">
        <v>7</v>
      </c>
      <c r="F194" s="67" t="s">
        <v>7</v>
      </c>
      <c r="G194" s="67" t="s">
        <v>7</v>
      </c>
    </row>
    <row r="195" spans="1:7" ht="23.25" thickBot="1" x14ac:dyDescent="0.3">
      <c r="A195" s="54"/>
      <c r="B195" s="54"/>
      <c r="C195" s="71" t="s">
        <v>83</v>
      </c>
      <c r="D195" s="72"/>
      <c r="E195" s="72"/>
      <c r="F195" s="72"/>
      <c r="G195" s="72"/>
    </row>
    <row r="196" spans="1:7" ht="15.75" thickBot="1" x14ac:dyDescent="0.3">
      <c r="A196" s="54"/>
      <c r="B196" s="54"/>
      <c r="C196" s="71" t="s">
        <v>84</v>
      </c>
      <c r="D196" s="74"/>
      <c r="E196" s="72">
        <v>11569</v>
      </c>
      <c r="F196" s="72"/>
      <c r="G196" s="72"/>
    </row>
    <row r="197" spans="1:7" ht="15.75" thickBot="1" x14ac:dyDescent="0.3">
      <c r="A197" s="54"/>
      <c r="B197" s="54"/>
      <c r="C197" s="77" t="s">
        <v>169</v>
      </c>
      <c r="D197" s="74">
        <f>D196+D195</f>
        <v>0</v>
      </c>
      <c r="E197" s="74">
        <f>E196+E195</f>
        <v>11569</v>
      </c>
      <c r="F197" s="74">
        <f>F196+F195</f>
        <v>0</v>
      </c>
      <c r="G197" s="74">
        <f>G196+G195</f>
        <v>0</v>
      </c>
    </row>
    <row r="198" spans="1:7" ht="11.45" customHeight="1" x14ac:dyDescent="0.25">
      <c r="A198" s="54"/>
      <c r="B198" s="54"/>
      <c r="C198" s="443" t="s">
        <v>279</v>
      </c>
      <c r="D198" s="479"/>
      <c r="E198" s="480"/>
      <c r="F198" s="480"/>
      <c r="G198" s="481"/>
    </row>
    <row r="199" spans="1:7" ht="12" customHeight="1" x14ac:dyDescent="0.25">
      <c r="A199" s="54"/>
      <c r="B199" s="54"/>
      <c r="C199" s="444"/>
      <c r="D199" s="482"/>
      <c r="E199" s="483"/>
      <c r="F199" s="483"/>
      <c r="G199" s="484"/>
    </row>
    <row r="200" spans="1:7" ht="4.9000000000000004" customHeight="1" thickBot="1" x14ac:dyDescent="0.3">
      <c r="A200" s="54"/>
      <c r="B200" s="54"/>
      <c r="C200" s="445"/>
      <c r="D200" s="485"/>
      <c r="E200" s="486"/>
      <c r="F200" s="486"/>
      <c r="G200" s="487"/>
    </row>
    <row r="201" spans="1:7" ht="15.75" thickBot="1" x14ac:dyDescent="0.3">
      <c r="A201" s="54"/>
      <c r="B201" s="54"/>
      <c r="C201" s="78" t="s">
        <v>69</v>
      </c>
      <c r="D201" s="79">
        <f>IF(D187-D197=0,0,"Error")</f>
        <v>0</v>
      </c>
      <c r="E201" s="79">
        <f>IF(E187-E197=0,0,"Error")</f>
        <v>0</v>
      </c>
      <c r="F201" s="79">
        <f>IF(F187-F197=0,0,"Error")</f>
        <v>0</v>
      </c>
      <c r="G201" s="79">
        <f>IF(G187-G197=0,0,"Error")</f>
        <v>0</v>
      </c>
    </row>
    <row r="202" spans="1:7" ht="15.75" thickBot="1" x14ac:dyDescent="0.3">
      <c r="A202" s="54"/>
      <c r="B202" s="54"/>
      <c r="C202" s="93"/>
      <c r="D202" s="94"/>
      <c r="E202" s="94"/>
      <c r="F202" s="94"/>
      <c r="G202" s="94"/>
    </row>
    <row r="203" spans="1:7" ht="31.9" customHeight="1" thickBot="1" x14ac:dyDescent="0.3">
      <c r="A203" s="54"/>
      <c r="B203" s="54"/>
      <c r="C203" s="64" t="s">
        <v>88</v>
      </c>
      <c r="D203" s="95">
        <f>D26+D73+D121+D143+D165</f>
        <v>1572769</v>
      </c>
      <c r="E203" s="95">
        <f>E26+E73+E121+E187</f>
        <v>1500000</v>
      </c>
      <c r="F203" s="95">
        <f>F26+F73+F121+F143+F165</f>
        <v>1530000</v>
      </c>
      <c r="G203" s="95">
        <f>G26+G73+G121+G143+G165</f>
        <v>1532000</v>
      </c>
    </row>
    <row r="204" spans="1:7" ht="31.9" customHeight="1" thickBot="1" x14ac:dyDescent="0.3">
      <c r="A204" s="54"/>
      <c r="B204" s="54"/>
      <c r="C204" s="64" t="s">
        <v>89</v>
      </c>
      <c r="D204" s="95">
        <f>D206+D208+D210+D216+D218+D220+D222</f>
        <v>1572769</v>
      </c>
      <c r="E204" s="95">
        <f>E206+E208+E210+E212+E214+E216+E218+E220+E222</f>
        <v>1500000</v>
      </c>
      <c r="F204" s="95">
        <f>F206+F208+F210+F212+F214+F216+F218+F220+F222</f>
        <v>1530000</v>
      </c>
      <c r="G204" s="95">
        <f>G206+G208+G210+G212+G214+G216+G218+G220+G222</f>
        <v>1532000</v>
      </c>
    </row>
    <row r="205" spans="1:7" ht="23.25" thickBot="1" x14ac:dyDescent="0.3">
      <c r="A205" s="54"/>
      <c r="B205" s="54"/>
      <c r="C205" s="96" t="s">
        <v>27</v>
      </c>
      <c r="D205" s="98"/>
      <c r="E205" s="98">
        <f>E204/D204-1</f>
        <v>-4.6268078783343269E-2</v>
      </c>
      <c r="F205" s="98">
        <f>F204/E204-1</f>
        <v>2.0000000000000018E-2</v>
      </c>
      <c r="G205" s="98">
        <f>G204/F204-1</f>
        <v>1.3071895424836555E-3</v>
      </c>
    </row>
    <row r="206" spans="1:7" ht="15.75" thickBot="1" x14ac:dyDescent="0.3">
      <c r="A206" s="54"/>
      <c r="B206" s="54"/>
      <c r="C206" s="71" t="s">
        <v>0</v>
      </c>
      <c r="D206" s="72">
        <f>D34+D83</f>
        <v>1025641</v>
      </c>
      <c r="E206" s="72">
        <f>E34+E83</f>
        <v>1025641</v>
      </c>
      <c r="F206" s="72">
        <f>F34+F83</f>
        <v>1025641</v>
      </c>
      <c r="G206" s="72">
        <f>G34+G83</f>
        <v>1027641</v>
      </c>
    </row>
    <row r="207" spans="1:7" ht="15.75" thickBot="1" x14ac:dyDescent="0.3">
      <c r="A207" s="54"/>
      <c r="B207" s="54"/>
      <c r="C207" s="73" t="s">
        <v>28</v>
      </c>
      <c r="D207" s="74"/>
      <c r="E207" s="76">
        <f>E206/D206-1</f>
        <v>0</v>
      </c>
      <c r="F207" s="76">
        <f>F206/E206-1</f>
        <v>0</v>
      </c>
      <c r="G207" s="76">
        <f>G206/F206-1</f>
        <v>1.9500000487500113E-3</v>
      </c>
    </row>
    <row r="208" spans="1:7" ht="23.25" thickBot="1" x14ac:dyDescent="0.3">
      <c r="A208" s="54"/>
      <c r="B208" s="54"/>
      <c r="C208" s="71" t="s">
        <v>48</v>
      </c>
      <c r="D208" s="72">
        <f>D37+D86</f>
        <v>177128</v>
      </c>
      <c r="E208" s="72">
        <f>E37+E86</f>
        <v>177128</v>
      </c>
      <c r="F208" s="72">
        <f>F37+F86</f>
        <v>177128</v>
      </c>
      <c r="G208" s="72">
        <f>G37+G86</f>
        <v>177128</v>
      </c>
    </row>
    <row r="209" spans="1:7" ht="34.5" thickBot="1" x14ac:dyDescent="0.3">
      <c r="A209" s="54"/>
      <c r="B209" s="54"/>
      <c r="C209" s="73" t="s">
        <v>49</v>
      </c>
      <c r="D209" s="74"/>
      <c r="E209" s="76">
        <f>E208/D208-1</f>
        <v>0</v>
      </c>
      <c r="F209" s="76">
        <f>F208/E208-1</f>
        <v>0</v>
      </c>
      <c r="G209" s="76">
        <f>G208/F208-1</f>
        <v>0</v>
      </c>
    </row>
    <row r="210" spans="1:7" ht="15.75" thickBot="1" x14ac:dyDescent="0.3">
      <c r="A210" s="54"/>
      <c r="B210" s="54"/>
      <c r="C210" s="71" t="s">
        <v>1</v>
      </c>
      <c r="D210" s="72">
        <f>D40+D89</f>
        <v>233000</v>
      </c>
      <c r="E210" s="72">
        <f>E40+E89</f>
        <v>240231</v>
      </c>
      <c r="F210" s="72">
        <f>F40+F89</f>
        <v>250231</v>
      </c>
      <c r="G210" s="72">
        <f>G40+G89</f>
        <v>250231</v>
      </c>
    </row>
    <row r="211" spans="1:7" ht="23.25" thickBot="1" x14ac:dyDescent="0.3">
      <c r="A211" s="54"/>
      <c r="B211" s="54"/>
      <c r="C211" s="73" t="s">
        <v>29</v>
      </c>
      <c r="D211" s="74"/>
      <c r="E211" s="76">
        <f>E210/D210-1</f>
        <v>3.1034334763948568E-2</v>
      </c>
      <c r="F211" s="76">
        <f>F210/E210-1</f>
        <v>4.162660106314342E-2</v>
      </c>
      <c r="G211" s="76">
        <f>G210/F210-1</f>
        <v>0</v>
      </c>
    </row>
    <row r="212" spans="1:7" ht="18.600000000000001" customHeight="1" thickBot="1" x14ac:dyDescent="0.3">
      <c r="A212" s="54"/>
      <c r="B212" s="54"/>
      <c r="C212" s="71" t="s">
        <v>2</v>
      </c>
      <c r="D212" s="72">
        <f>D92+D43</f>
        <v>0</v>
      </c>
      <c r="E212" s="72">
        <f>E92+E43</f>
        <v>0</v>
      </c>
      <c r="F212" s="72">
        <f>F92+F43</f>
        <v>0</v>
      </c>
      <c r="G212" s="72">
        <f>G92+G43</f>
        <v>0</v>
      </c>
    </row>
    <row r="213" spans="1:7" ht="23.25" thickBot="1" x14ac:dyDescent="0.3">
      <c r="A213" s="54"/>
      <c r="B213" s="54"/>
      <c r="C213" s="73" t="s">
        <v>30</v>
      </c>
      <c r="D213" s="74"/>
      <c r="E213" s="74"/>
      <c r="F213" s="74"/>
      <c r="G213" s="74"/>
    </row>
    <row r="214" spans="1:7" ht="23.25" thickBot="1" x14ac:dyDescent="0.3">
      <c r="A214" s="54"/>
      <c r="B214" s="54"/>
      <c r="C214" s="71" t="s">
        <v>31</v>
      </c>
      <c r="D214" s="72">
        <f>D95+D46</f>
        <v>0</v>
      </c>
      <c r="E214" s="72">
        <f>E95+E46</f>
        <v>0</v>
      </c>
      <c r="F214" s="72">
        <f>F95+F46</f>
        <v>0</v>
      </c>
      <c r="G214" s="72">
        <f>G95+G46</f>
        <v>0</v>
      </c>
    </row>
    <row r="215" spans="1:7" ht="23.25" thickBot="1" x14ac:dyDescent="0.3">
      <c r="A215" s="54"/>
      <c r="B215" s="54"/>
      <c r="C215" s="73" t="s">
        <v>32</v>
      </c>
      <c r="D215" s="74"/>
      <c r="E215" s="74"/>
      <c r="F215" s="74"/>
      <c r="G215" s="74"/>
    </row>
    <row r="216" spans="1:7" ht="15.75" thickBot="1" x14ac:dyDescent="0.3">
      <c r="A216" s="54"/>
      <c r="B216" s="54"/>
      <c r="C216" s="71" t="s">
        <v>33</v>
      </c>
      <c r="D216" s="72"/>
      <c r="E216" s="72"/>
      <c r="F216" s="72"/>
      <c r="G216" s="72"/>
    </row>
    <row r="217" spans="1:7" ht="23.25" thickBot="1" x14ac:dyDescent="0.3">
      <c r="A217" s="54"/>
      <c r="B217" s="54"/>
      <c r="C217" s="73" t="s">
        <v>34</v>
      </c>
      <c r="D217" s="76"/>
      <c r="E217" s="76">
        <v>0</v>
      </c>
      <c r="F217" s="76">
        <v>0</v>
      </c>
      <c r="G217" s="76">
        <v>0</v>
      </c>
    </row>
    <row r="218" spans="1:7" ht="23.25" thickBot="1" x14ac:dyDescent="0.3">
      <c r="A218" s="54"/>
      <c r="B218" s="54"/>
      <c r="C218" s="71" t="s">
        <v>3</v>
      </c>
      <c r="D218" s="72">
        <f>D101</f>
        <v>27000</v>
      </c>
      <c r="E218" s="72">
        <f>E101</f>
        <v>27000</v>
      </c>
      <c r="F218" s="72">
        <f>F101</f>
        <v>27000</v>
      </c>
      <c r="G218" s="72">
        <f>G101</f>
        <v>27000</v>
      </c>
    </row>
    <row r="219" spans="1:7" ht="34.5" thickBot="1" x14ac:dyDescent="0.3">
      <c r="A219" s="54"/>
      <c r="B219" s="54"/>
      <c r="C219" s="73" t="s">
        <v>35</v>
      </c>
      <c r="D219" s="76"/>
      <c r="E219" s="76">
        <f>E218/D218-1</f>
        <v>0</v>
      </c>
      <c r="F219" s="76">
        <f>F218/E218-1</f>
        <v>0</v>
      </c>
      <c r="G219" s="76">
        <f>G218/F218-1</f>
        <v>0</v>
      </c>
    </row>
    <row r="220" spans="1:7" ht="23.25" thickBot="1" x14ac:dyDescent="0.3">
      <c r="A220" s="54"/>
      <c r="B220" s="54"/>
      <c r="C220" s="71" t="s">
        <v>20</v>
      </c>
      <c r="D220" s="72">
        <v>0</v>
      </c>
      <c r="E220" s="72">
        <v>0</v>
      </c>
      <c r="F220" s="72">
        <v>0</v>
      </c>
      <c r="G220" s="72">
        <v>0</v>
      </c>
    </row>
    <row r="221" spans="1:7" ht="23.25" thickBot="1" x14ac:dyDescent="0.3">
      <c r="A221" s="54"/>
      <c r="B221" s="54"/>
      <c r="C221" s="73" t="s">
        <v>36</v>
      </c>
      <c r="D221" s="74"/>
      <c r="E221" s="74"/>
      <c r="F221" s="74"/>
      <c r="G221" s="74"/>
    </row>
    <row r="222" spans="1:7" ht="15.75" thickBot="1" x14ac:dyDescent="0.3">
      <c r="A222" s="54"/>
      <c r="B222" s="54"/>
      <c r="C222" s="71" t="s">
        <v>21</v>
      </c>
      <c r="D222" s="72">
        <f>D130+D152+D174+D196</f>
        <v>110000</v>
      </c>
      <c r="E222" s="72">
        <f>E130+E152+E174+E196</f>
        <v>30000</v>
      </c>
      <c r="F222" s="72">
        <f>F130+F152+F174+F196</f>
        <v>50000</v>
      </c>
      <c r="G222" s="72">
        <f>G130+G152+G174+G196</f>
        <v>50000</v>
      </c>
    </row>
    <row r="223" spans="1:7" ht="23.25" thickBot="1" x14ac:dyDescent="0.3">
      <c r="A223" s="54"/>
      <c r="B223" s="54"/>
      <c r="C223" s="73" t="s">
        <v>37</v>
      </c>
      <c r="D223" s="74"/>
      <c r="E223" s="76">
        <f>E222/D222-1</f>
        <v>-0.72727272727272729</v>
      </c>
      <c r="F223" s="76">
        <f>F222/E222-1</f>
        <v>0.66666666666666674</v>
      </c>
      <c r="G223" s="76">
        <f>G222/F222-1</f>
        <v>0</v>
      </c>
    </row>
    <row r="224" spans="1:7" ht="6.6" customHeight="1" x14ac:dyDescent="0.25">
      <c r="A224" s="54"/>
      <c r="B224" s="54"/>
      <c r="C224" s="402" t="s">
        <v>239</v>
      </c>
      <c r="D224" s="405"/>
      <c r="E224" s="405"/>
      <c r="F224" s="405"/>
      <c r="G224" s="406"/>
    </row>
    <row r="225" spans="1:7" ht="9.6" customHeight="1" x14ac:dyDescent="0.25">
      <c r="A225" s="54"/>
      <c r="B225" s="54"/>
      <c r="C225" s="403"/>
      <c r="D225" s="407"/>
      <c r="E225" s="407"/>
      <c r="F225" s="407"/>
      <c r="G225" s="408"/>
    </row>
    <row r="226" spans="1:7" ht="9.6" customHeight="1" thickBot="1" x14ac:dyDescent="0.3">
      <c r="A226" s="54"/>
      <c r="B226" s="54"/>
      <c r="C226" s="404"/>
      <c r="D226" s="409"/>
      <c r="E226" s="409"/>
      <c r="F226" s="409"/>
      <c r="G226" s="410"/>
    </row>
    <row r="227" spans="1:7" ht="15.75" thickBot="1" x14ac:dyDescent="0.3">
      <c r="A227" s="54"/>
      <c r="B227" s="54"/>
      <c r="C227" s="78" t="s">
        <v>69</v>
      </c>
      <c r="D227" s="79">
        <f>IF(D204-D203=0,0,"Error")</f>
        <v>0</v>
      </c>
      <c r="E227" s="79">
        <f>IF(E204-E203=0,0,"Error")</f>
        <v>0</v>
      </c>
      <c r="F227" s="79">
        <f>IF(F204-F203=0,0,"Error")</f>
        <v>0</v>
      </c>
      <c r="G227" s="79">
        <f>IF(G204-G203=0,0,"Error")</f>
        <v>0</v>
      </c>
    </row>
    <row r="228" spans="1:7" ht="29.45" customHeight="1" thickBot="1" x14ac:dyDescent="0.3">
      <c r="A228" s="54"/>
      <c r="B228" s="54"/>
      <c r="C228" s="99" t="s">
        <v>54</v>
      </c>
      <c r="D228" s="72">
        <v>1408</v>
      </c>
      <c r="E228" s="72">
        <v>1408</v>
      </c>
      <c r="F228" s="72">
        <v>1408</v>
      </c>
      <c r="G228" s="72">
        <v>1408</v>
      </c>
    </row>
    <row r="229" spans="1:7" ht="31.9" customHeight="1" thickBot="1" x14ac:dyDescent="0.3">
      <c r="A229" s="54"/>
      <c r="B229" s="54"/>
      <c r="C229" s="99" t="s">
        <v>65</v>
      </c>
      <c r="D229" s="72">
        <v>0</v>
      </c>
      <c r="E229" s="72">
        <v>0</v>
      </c>
      <c r="F229" s="72">
        <v>0</v>
      </c>
      <c r="G229" s="72">
        <v>0</v>
      </c>
    </row>
    <row r="230" spans="1:7" x14ac:dyDescent="0.25">
      <c r="A230" s="54"/>
      <c r="B230" s="54"/>
      <c r="C230" s="100"/>
      <c r="D230" s="101"/>
      <c r="E230" s="101"/>
      <c r="F230" s="101"/>
      <c r="G230" s="101"/>
    </row>
    <row r="231" spans="1:7" x14ac:dyDescent="0.25">
      <c r="A231" s="38"/>
      <c r="B231" s="39"/>
      <c r="C231" s="102"/>
      <c r="D231" s="37"/>
      <c r="E231" s="38"/>
      <c r="F231" s="39"/>
      <c r="G231" s="39"/>
    </row>
  </sheetData>
  <autoFilter ref="C1:C356"/>
  <mergeCells count="76">
    <mergeCell ref="C8:G10"/>
    <mergeCell ref="D4:G4"/>
    <mergeCell ref="D5:G5"/>
    <mergeCell ref="D6:G6"/>
    <mergeCell ref="C7:G7"/>
    <mergeCell ref="C32:C33"/>
    <mergeCell ref="D11:G11"/>
    <mergeCell ref="C12:C13"/>
    <mergeCell ref="D15:G15"/>
    <mergeCell ref="C16:G16"/>
    <mergeCell ref="C18:G18"/>
    <mergeCell ref="C19:G19"/>
    <mergeCell ref="D20:G20"/>
    <mergeCell ref="D21:G21"/>
    <mergeCell ref="D22:G22"/>
    <mergeCell ref="C23:C24"/>
    <mergeCell ref="C31:G31"/>
    <mergeCell ref="C78:C79"/>
    <mergeCell ref="C56:C58"/>
    <mergeCell ref="D56:G58"/>
    <mergeCell ref="D60:G60"/>
    <mergeCell ref="C61:G61"/>
    <mergeCell ref="C63:G63"/>
    <mergeCell ref="C64:G64"/>
    <mergeCell ref="C65:C66"/>
    <mergeCell ref="D67:G67"/>
    <mergeCell ref="D68:G68"/>
    <mergeCell ref="D69:G69"/>
    <mergeCell ref="C70:C71"/>
    <mergeCell ref="D116:G116"/>
    <mergeCell ref="C80:G80"/>
    <mergeCell ref="C81:C82"/>
    <mergeCell ref="C105:C107"/>
    <mergeCell ref="D105:G107"/>
    <mergeCell ref="D108:G108"/>
    <mergeCell ref="C109:G109"/>
    <mergeCell ref="C111:G111"/>
    <mergeCell ref="C112:G112"/>
    <mergeCell ref="C113:G113"/>
    <mergeCell ref="D114:G114"/>
    <mergeCell ref="D115:G115"/>
    <mergeCell ref="C140:C141"/>
    <mergeCell ref="C148:G148"/>
    <mergeCell ref="D117:G117"/>
    <mergeCell ref="C118:C119"/>
    <mergeCell ref="C126:G126"/>
    <mergeCell ref="C127:C128"/>
    <mergeCell ref="C132:C134"/>
    <mergeCell ref="D132:G134"/>
    <mergeCell ref="D160:G160"/>
    <mergeCell ref="D136:G136"/>
    <mergeCell ref="D137:G137"/>
    <mergeCell ref="D138:G138"/>
    <mergeCell ref="D139:G139"/>
    <mergeCell ref="C149:C150"/>
    <mergeCell ref="C154:C156"/>
    <mergeCell ref="D154:G156"/>
    <mergeCell ref="D158:G158"/>
    <mergeCell ref="D159:G159"/>
    <mergeCell ref="D161:G161"/>
    <mergeCell ref="C162:C163"/>
    <mergeCell ref="C170:G170"/>
    <mergeCell ref="C171:C172"/>
    <mergeCell ref="C176:C178"/>
    <mergeCell ref="D176:G178"/>
    <mergeCell ref="D180:G180"/>
    <mergeCell ref="D181:G181"/>
    <mergeCell ref="D182:G182"/>
    <mergeCell ref="D183:G183"/>
    <mergeCell ref="C184:C185"/>
    <mergeCell ref="C192:G192"/>
    <mergeCell ref="C193:C194"/>
    <mergeCell ref="C198:C200"/>
    <mergeCell ref="D198:G200"/>
    <mergeCell ref="C224:C226"/>
    <mergeCell ref="D224:G226"/>
  </mergeCells>
  <pageMargins left="0.16" right="0.16" top="0.33" bottom="0.28999999999999998"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C2:J13"/>
  <sheetViews>
    <sheetView workbookViewId="0">
      <selection activeCell="Q11" sqref="Q11"/>
    </sheetView>
  </sheetViews>
  <sheetFormatPr defaultRowHeight="15.75" x14ac:dyDescent="0.25"/>
  <cols>
    <col min="1" max="1" width="11.7109375" customWidth="1"/>
    <col min="2" max="2" width="14.28515625" customWidth="1"/>
    <col min="3" max="3" width="25.42578125" style="901" customWidth="1"/>
    <col min="4" max="4" width="19.7109375" style="901" customWidth="1"/>
    <col min="5" max="5" width="11.28515625" style="901" customWidth="1"/>
    <col min="6" max="6" width="22.42578125" style="901" customWidth="1"/>
    <col min="7" max="7" width="21" style="901" customWidth="1"/>
    <col min="8" max="8" width="12.5703125" style="901" customWidth="1"/>
    <col min="9" max="9" width="22.7109375" style="901" customWidth="1"/>
    <col min="10" max="10" width="9.140625" style="901"/>
    <col min="16" max="16" width="9.140625" customWidth="1"/>
  </cols>
  <sheetData>
    <row r="2" spans="3:9" ht="16.5" x14ac:dyDescent="0.3">
      <c r="C2" s="898" t="s">
        <v>76</v>
      </c>
      <c r="D2" s="899"/>
      <c r="E2" s="899"/>
      <c r="F2" s="899"/>
      <c r="G2" s="900"/>
      <c r="H2" s="900"/>
      <c r="I2" s="900"/>
    </row>
    <row r="3" spans="3:9" x14ac:dyDescent="0.25">
      <c r="C3" s="900"/>
      <c r="D3" s="900"/>
      <c r="E3" s="900"/>
      <c r="F3" s="900"/>
      <c r="G3" s="900"/>
      <c r="H3" s="900"/>
      <c r="I3" s="900"/>
    </row>
    <row r="4" spans="3:9" ht="16.5" thickBot="1" x14ac:dyDescent="0.3">
      <c r="C4" s="900"/>
      <c r="D4" s="900"/>
      <c r="E4" s="900"/>
      <c r="F4" s="900"/>
      <c r="G4" s="900"/>
      <c r="H4" s="900"/>
      <c r="I4" s="900"/>
    </row>
    <row r="5" spans="3:9" ht="45" customHeight="1" thickBot="1" x14ac:dyDescent="0.3">
      <c r="C5" s="152" t="s">
        <v>74</v>
      </c>
      <c r="D5" s="902" t="s">
        <v>99</v>
      </c>
      <c r="E5" s="903"/>
      <c r="F5" s="903"/>
      <c r="G5" s="903"/>
      <c r="H5" s="903"/>
      <c r="I5" s="904"/>
    </row>
    <row r="6" spans="3:9" ht="38.25" customHeight="1" thickBot="1" x14ac:dyDescent="0.3">
      <c r="C6" s="153" t="s">
        <v>75</v>
      </c>
      <c r="D6" s="905" t="s">
        <v>331</v>
      </c>
      <c r="E6" s="906"/>
      <c r="F6" s="906"/>
      <c r="G6" s="906"/>
      <c r="H6" s="906"/>
      <c r="I6" s="907"/>
    </row>
    <row r="7" spans="3:9" ht="95.25" customHeight="1" thickBot="1" x14ac:dyDescent="0.3">
      <c r="C7" s="153" t="s">
        <v>332</v>
      </c>
      <c r="D7" s="908" t="s">
        <v>333</v>
      </c>
      <c r="E7" s="909"/>
      <c r="F7" s="909"/>
      <c r="G7" s="909"/>
      <c r="H7" s="909"/>
      <c r="I7" s="910"/>
    </row>
    <row r="8" spans="3:9" ht="25.5" customHeight="1" thickBot="1" x14ac:dyDescent="0.3">
      <c r="C8" s="153" t="s">
        <v>73</v>
      </c>
      <c r="D8" s="154" t="s">
        <v>334</v>
      </c>
      <c r="E8" s="519" t="s">
        <v>8</v>
      </c>
      <c r="F8" s="519"/>
      <c r="G8" s="519"/>
      <c r="H8" s="519"/>
      <c r="I8" s="520"/>
    </row>
    <row r="9" spans="3:9" ht="81" customHeight="1" thickBot="1" x14ac:dyDescent="0.3">
      <c r="C9" s="153" t="s">
        <v>335</v>
      </c>
      <c r="D9" s="911" t="s">
        <v>336</v>
      </c>
      <c r="E9" s="908" t="s">
        <v>337</v>
      </c>
      <c r="F9" s="909"/>
      <c r="G9" s="909"/>
      <c r="H9" s="909"/>
      <c r="I9" s="910"/>
    </row>
    <row r="10" spans="3:9" ht="70.5" customHeight="1" thickBot="1" x14ac:dyDescent="0.3">
      <c r="C10" s="153" t="s">
        <v>338</v>
      </c>
      <c r="D10" s="911" t="s">
        <v>339</v>
      </c>
      <c r="E10" s="908" t="s">
        <v>340</v>
      </c>
      <c r="F10" s="909"/>
      <c r="G10" s="909"/>
      <c r="H10" s="909"/>
      <c r="I10" s="910"/>
    </row>
    <row r="11" spans="3:9" ht="87" customHeight="1" thickBot="1" x14ac:dyDescent="0.3">
      <c r="C11" s="153" t="s">
        <v>341</v>
      </c>
      <c r="D11" s="911" t="s">
        <v>342</v>
      </c>
      <c r="E11" s="909" t="s">
        <v>343</v>
      </c>
      <c r="F11" s="909"/>
      <c r="G11" s="909"/>
      <c r="H11" s="909"/>
      <c r="I11" s="910"/>
    </row>
    <row r="12" spans="3:9" ht="113.25" customHeight="1" thickBot="1" x14ac:dyDescent="0.3">
      <c r="C12" s="153" t="s">
        <v>344</v>
      </c>
      <c r="D12" s="911" t="s">
        <v>345</v>
      </c>
      <c r="E12" s="909" t="s">
        <v>346</v>
      </c>
      <c r="F12" s="909"/>
      <c r="G12" s="909"/>
      <c r="H12" s="909"/>
      <c r="I12" s="910"/>
    </row>
    <row r="13" spans="3:9" ht="15.75" customHeight="1" x14ac:dyDescent="0.25">
      <c r="C13" s="40"/>
      <c r="D13" s="912"/>
      <c r="E13" s="912"/>
      <c r="F13" s="912"/>
      <c r="G13" s="912"/>
      <c r="H13" s="912"/>
      <c r="I13" s="912"/>
    </row>
  </sheetData>
  <mergeCells count="8">
    <mergeCell ref="E10:I10"/>
    <mergeCell ref="D5:I5"/>
    <mergeCell ref="D6:I6"/>
    <mergeCell ref="D7:I7"/>
    <mergeCell ref="E8:I8"/>
    <mergeCell ref="E9:I9"/>
    <mergeCell ref="E11:I11"/>
    <mergeCell ref="E12:I12"/>
  </mergeCells>
  <pageMargins left="0.28000000000000003" right="0.17" top="0.28999999999999998" bottom="0.18"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M2032"/>
  <sheetViews>
    <sheetView topLeftCell="A2022" zoomScale="120" zoomScaleNormal="120" workbookViewId="0">
      <selection activeCell="J1995" sqref="J1995"/>
    </sheetView>
  </sheetViews>
  <sheetFormatPr defaultRowHeight="13.5" x14ac:dyDescent="0.25"/>
  <cols>
    <col min="1" max="1" width="11" style="192" customWidth="1"/>
    <col min="2" max="2" width="12" style="192" customWidth="1"/>
    <col min="3" max="3" width="23.140625" style="192" customWidth="1"/>
    <col min="4" max="4" width="16.5703125" style="192" customWidth="1"/>
    <col min="5" max="6" width="21.42578125" style="192" customWidth="1"/>
    <col min="7" max="7" width="20.42578125" style="192" customWidth="1"/>
    <col min="8" max="8" width="10.28515625" style="193" customWidth="1"/>
    <col min="9" max="9" width="18.42578125" style="192" customWidth="1"/>
    <col min="10" max="10" width="11" style="192" customWidth="1"/>
    <col min="11" max="11" width="11" style="192" bestFit="1" customWidth="1"/>
    <col min="12" max="16384" width="9.140625" style="192"/>
  </cols>
  <sheetData>
    <row r="2" spans="1:8" ht="15" x14ac:dyDescent="0.3">
      <c r="A2" s="389" t="s">
        <v>705</v>
      </c>
      <c r="B2" s="389"/>
      <c r="C2" s="389"/>
    </row>
    <row r="4" spans="1:8" ht="15" x14ac:dyDescent="0.3">
      <c r="C4" s="757" t="s">
        <v>93</v>
      </c>
      <c r="D4" s="757"/>
      <c r="E4" s="757"/>
      <c r="F4" s="757"/>
      <c r="G4" s="757"/>
      <c r="H4" s="194"/>
    </row>
    <row r="5" spans="1:8" ht="14.25" thickBot="1" x14ac:dyDescent="0.3"/>
    <row r="6" spans="1:8" ht="30.75" thickBot="1" x14ac:dyDescent="0.3">
      <c r="C6" s="195" t="s">
        <v>22</v>
      </c>
      <c r="D6" s="758" t="s">
        <v>347</v>
      </c>
      <c r="E6" s="758"/>
      <c r="F6" s="758"/>
      <c r="G6" s="758"/>
    </row>
    <row r="7" spans="1:8" ht="15.75" thickBot="1" x14ac:dyDescent="0.3">
      <c r="C7" s="195" t="s">
        <v>4</v>
      </c>
      <c r="D7" s="733" t="s">
        <v>336</v>
      </c>
      <c r="E7" s="734"/>
      <c r="F7" s="734"/>
      <c r="G7" s="735"/>
    </row>
    <row r="8" spans="1:8" ht="30.75" thickBot="1" x14ac:dyDescent="0.3">
      <c r="C8" s="195" t="s">
        <v>38</v>
      </c>
      <c r="D8" s="685" t="s">
        <v>5</v>
      </c>
      <c r="E8" s="686"/>
      <c r="F8" s="686"/>
      <c r="G8" s="687"/>
    </row>
    <row r="9" spans="1:8" ht="15.75" thickBot="1" x14ac:dyDescent="0.35">
      <c r="C9" s="704" t="s">
        <v>8</v>
      </c>
      <c r="D9" s="705"/>
      <c r="E9" s="705"/>
      <c r="F9" s="705"/>
      <c r="G9" s="706"/>
    </row>
    <row r="10" spans="1:8" ht="15.75" customHeight="1" thickBot="1" x14ac:dyDescent="0.3">
      <c r="C10" s="754" t="s">
        <v>348</v>
      </c>
      <c r="D10" s="755"/>
      <c r="E10" s="755"/>
      <c r="F10" s="755"/>
      <c r="G10" s="756"/>
    </row>
    <row r="11" spans="1:8" ht="14.25" thickBot="1" x14ac:dyDescent="0.3">
      <c r="C11" s="754"/>
      <c r="D11" s="755"/>
      <c r="E11" s="755"/>
      <c r="F11" s="755"/>
      <c r="G11" s="756"/>
    </row>
    <row r="12" spans="1:8" ht="40.5" customHeight="1" thickBot="1" x14ac:dyDescent="0.3">
      <c r="C12" s="754"/>
      <c r="D12" s="755"/>
      <c r="E12" s="755"/>
      <c r="F12" s="755"/>
      <c r="G12" s="756"/>
    </row>
    <row r="13" spans="1:8" ht="72" customHeight="1" thickBot="1" x14ac:dyDescent="0.3">
      <c r="C13" s="196" t="s">
        <v>11</v>
      </c>
      <c r="D13" s="666" t="s">
        <v>706</v>
      </c>
      <c r="E13" s="660"/>
      <c r="F13" s="660"/>
      <c r="G13" s="661"/>
    </row>
    <row r="14" spans="1:8" x14ac:dyDescent="0.25">
      <c r="C14" s="727" t="s">
        <v>90</v>
      </c>
      <c r="D14" s="197">
        <v>2018</v>
      </c>
      <c r="E14" s="197">
        <v>2019</v>
      </c>
      <c r="F14" s="197">
        <v>2020</v>
      </c>
      <c r="G14" s="197">
        <v>2021</v>
      </c>
    </row>
    <row r="15" spans="1:8" ht="14.25" thickBot="1" x14ac:dyDescent="0.3">
      <c r="C15" s="728"/>
      <c r="D15" s="198" t="s">
        <v>6</v>
      </c>
      <c r="E15" s="198" t="s">
        <v>7</v>
      </c>
      <c r="F15" s="198" t="s">
        <v>7</v>
      </c>
      <c r="G15" s="198" t="s">
        <v>7</v>
      </c>
    </row>
    <row r="16" spans="1:8" ht="26.25" thickBot="1" x14ac:dyDescent="0.3">
      <c r="C16" s="199" t="s">
        <v>349</v>
      </c>
      <c r="D16" s="200" t="s">
        <v>350</v>
      </c>
      <c r="E16" s="201" t="s">
        <v>351</v>
      </c>
      <c r="F16" s="201" t="s">
        <v>352</v>
      </c>
      <c r="G16" s="201" t="s">
        <v>353</v>
      </c>
    </row>
    <row r="17" spans="3:12" ht="39" thickBot="1" x14ac:dyDescent="0.3">
      <c r="C17" s="202" t="s">
        <v>354</v>
      </c>
      <c r="D17" s="203" t="s">
        <v>355</v>
      </c>
      <c r="E17" s="203" t="s">
        <v>356</v>
      </c>
      <c r="F17" s="203" t="s">
        <v>357</v>
      </c>
      <c r="G17" s="203" t="s">
        <v>358</v>
      </c>
    </row>
    <row r="18" spans="3:12" ht="26.25" thickBot="1" x14ac:dyDescent="0.3">
      <c r="C18" s="204" t="s">
        <v>359</v>
      </c>
      <c r="D18" s="200" t="s">
        <v>360</v>
      </c>
      <c r="E18" s="201" t="s">
        <v>361</v>
      </c>
      <c r="F18" s="201" t="s">
        <v>362</v>
      </c>
      <c r="G18" s="201" t="s">
        <v>363</v>
      </c>
    </row>
    <row r="19" spans="3:12" ht="39" thickBot="1" x14ac:dyDescent="0.3">
      <c r="C19" s="205" t="s">
        <v>364</v>
      </c>
      <c r="D19" s="203" t="s">
        <v>365</v>
      </c>
      <c r="E19" s="203" t="s">
        <v>366</v>
      </c>
      <c r="F19" s="203" t="s">
        <v>367</v>
      </c>
      <c r="G19" s="203" t="s">
        <v>368</v>
      </c>
    </row>
    <row r="20" spans="3:12" ht="30.75" thickBot="1" x14ac:dyDescent="0.3">
      <c r="C20" s="206" t="s">
        <v>13</v>
      </c>
      <c r="D20" s="665" t="s">
        <v>369</v>
      </c>
      <c r="E20" s="666"/>
      <c r="F20" s="666"/>
      <c r="G20" s="667"/>
    </row>
    <row r="21" spans="3:12" ht="14.25" thickBot="1" x14ac:dyDescent="0.3">
      <c r="C21" s="685" t="s">
        <v>91</v>
      </c>
      <c r="D21" s="686"/>
      <c r="E21" s="686"/>
      <c r="F21" s="686"/>
      <c r="G21" s="687"/>
      <c r="J21" s="207"/>
      <c r="L21" s="207"/>
    </row>
    <row r="22" spans="3:12" ht="26.25" thickBot="1" x14ac:dyDescent="0.3">
      <c r="C22" s="204" t="s">
        <v>370</v>
      </c>
      <c r="D22" s="208" t="s">
        <v>371</v>
      </c>
      <c r="E22" s="209">
        <v>9123</v>
      </c>
      <c r="F22" s="209">
        <v>9579</v>
      </c>
      <c r="G22" s="209">
        <v>10058</v>
      </c>
    </row>
    <row r="23" spans="3:12" ht="51.75" thickBot="1" x14ac:dyDescent="0.3">
      <c r="C23" s="204" t="s">
        <v>372</v>
      </c>
      <c r="D23" s="208" t="s">
        <v>373</v>
      </c>
      <c r="E23" s="209" t="s">
        <v>374</v>
      </c>
      <c r="F23" s="209" t="s">
        <v>375</v>
      </c>
      <c r="G23" s="209" t="s">
        <v>376</v>
      </c>
    </row>
    <row r="24" spans="3:12" ht="39" thickBot="1" x14ac:dyDescent="0.3">
      <c r="C24" s="204" t="s">
        <v>377</v>
      </c>
      <c r="D24" s="208" t="s">
        <v>378</v>
      </c>
      <c r="E24" s="208" t="s">
        <v>379</v>
      </c>
      <c r="F24" s="208" t="s">
        <v>379</v>
      </c>
      <c r="G24" s="208" t="s">
        <v>379</v>
      </c>
    </row>
    <row r="25" spans="3:12" ht="15.75" thickBot="1" x14ac:dyDescent="0.3">
      <c r="C25" s="680" t="s">
        <v>66</v>
      </c>
      <c r="D25" s="681"/>
      <c r="E25" s="681"/>
      <c r="F25" s="681"/>
      <c r="G25" s="682"/>
    </row>
    <row r="26" spans="3:12" ht="15.75" thickBot="1" x14ac:dyDescent="0.3">
      <c r="C26" s="680" t="s">
        <v>92</v>
      </c>
      <c r="D26" s="681"/>
      <c r="E26" s="681"/>
      <c r="F26" s="681"/>
      <c r="G26" s="682"/>
    </row>
    <row r="27" spans="3:12" ht="15.75" thickBot="1" x14ac:dyDescent="0.3">
      <c r="C27" s="210" t="s">
        <v>41</v>
      </c>
      <c r="D27" s="659" t="s">
        <v>707</v>
      </c>
      <c r="E27" s="660"/>
      <c r="F27" s="660"/>
      <c r="G27" s="661"/>
    </row>
    <row r="28" spans="3:12" ht="14.25" thickBot="1" x14ac:dyDescent="0.3">
      <c r="C28" s="211" t="s">
        <v>10</v>
      </c>
      <c r="D28" s="685" t="s">
        <v>39</v>
      </c>
      <c r="E28" s="686"/>
      <c r="F28" s="686"/>
      <c r="G28" s="687"/>
    </row>
    <row r="29" spans="3:12" ht="14.25" thickBot="1" x14ac:dyDescent="0.3">
      <c r="C29" s="211" t="s">
        <v>15</v>
      </c>
      <c r="D29" s="653" t="s">
        <v>39</v>
      </c>
      <c r="E29" s="654"/>
      <c r="F29" s="654"/>
      <c r="G29" s="655"/>
    </row>
    <row r="30" spans="3:12" ht="15" x14ac:dyDescent="0.25">
      <c r="C30" s="727"/>
      <c r="D30" s="212">
        <v>2018</v>
      </c>
      <c r="E30" s="212">
        <v>2019</v>
      </c>
      <c r="F30" s="212">
        <v>2020</v>
      </c>
      <c r="G30" s="212">
        <v>2021</v>
      </c>
    </row>
    <row r="31" spans="3:12" ht="15.75" thickBot="1" x14ac:dyDescent="0.3">
      <c r="C31" s="728"/>
      <c r="D31" s="213" t="s">
        <v>6</v>
      </c>
      <c r="E31" s="213" t="s">
        <v>7</v>
      </c>
      <c r="F31" s="213" t="s">
        <v>7</v>
      </c>
      <c r="G31" s="213" t="s">
        <v>7</v>
      </c>
    </row>
    <row r="32" spans="3:12" ht="14.25" thickBot="1" x14ac:dyDescent="0.3">
      <c r="C32" s="211" t="s">
        <v>9</v>
      </c>
      <c r="D32" s="214">
        <v>34317</v>
      </c>
      <c r="E32" s="214">
        <v>37749</v>
      </c>
      <c r="F32" s="214">
        <v>41524</v>
      </c>
      <c r="G32" s="214">
        <v>45676</v>
      </c>
    </row>
    <row r="33" spans="3:13" ht="14.25" thickBot="1" x14ac:dyDescent="0.3">
      <c r="C33" s="211" t="s">
        <v>16</v>
      </c>
      <c r="D33" s="214">
        <f>D48</f>
        <v>2636489</v>
      </c>
      <c r="E33" s="214">
        <f t="shared" ref="E33:G33" si="0">E48</f>
        <v>2636489</v>
      </c>
      <c r="F33" s="214">
        <f t="shared" si="0"/>
        <v>2688402</v>
      </c>
      <c r="G33" s="214">
        <f t="shared" si="0"/>
        <v>2688402</v>
      </c>
    </row>
    <row r="34" spans="3:13" ht="27.75" thickBot="1" x14ac:dyDescent="0.3">
      <c r="C34" s="211" t="s">
        <v>26</v>
      </c>
      <c r="D34" s="214">
        <f>D33/D32</f>
        <v>76.827490748025767</v>
      </c>
      <c r="E34" s="214">
        <f t="shared" ref="E34:G34" si="1">E33/E32</f>
        <v>69.842618347505891</v>
      </c>
      <c r="F34" s="214">
        <f t="shared" si="1"/>
        <v>64.743329159040556</v>
      </c>
      <c r="G34" s="214">
        <f t="shared" si="1"/>
        <v>58.858087398195991</v>
      </c>
    </row>
    <row r="35" spans="3:13" ht="14.25" thickBot="1" x14ac:dyDescent="0.3">
      <c r="C35" s="211" t="s">
        <v>17</v>
      </c>
      <c r="D35" s="215" t="s">
        <v>23</v>
      </c>
      <c r="E35" s="216">
        <f>E32/D32-1</f>
        <v>0.10000874202290411</v>
      </c>
      <c r="F35" s="216">
        <f t="shared" ref="F35:G37" si="2">F32/E32-1</f>
        <v>0.10000264907679668</v>
      </c>
      <c r="G35" s="216">
        <f t="shared" si="2"/>
        <v>9.9990367016665083E-2</v>
      </c>
      <c r="I35" s="217"/>
      <c r="J35" s="217"/>
      <c r="K35" s="217"/>
      <c r="L35" s="217"/>
      <c r="M35" s="217"/>
    </row>
    <row r="36" spans="3:13" ht="27.75" thickBot="1" x14ac:dyDescent="0.3">
      <c r="C36" s="211" t="s">
        <v>18</v>
      </c>
      <c r="D36" s="215" t="s">
        <v>23</v>
      </c>
      <c r="E36" s="216">
        <f>E33/D33-1</f>
        <v>0</v>
      </c>
      <c r="F36" s="216">
        <f t="shared" si="2"/>
        <v>1.9690201627998505E-2</v>
      </c>
      <c r="G36" s="216">
        <f t="shared" si="2"/>
        <v>0</v>
      </c>
    </row>
    <row r="37" spans="3:13" ht="27.75" thickBot="1" x14ac:dyDescent="0.3">
      <c r="C37" s="211" t="s">
        <v>19</v>
      </c>
      <c r="D37" s="215" t="s">
        <v>23</v>
      </c>
      <c r="E37" s="216">
        <f>E34/D34-1</f>
        <v>-9.0916315663991276E-2</v>
      </c>
      <c r="F37" s="216">
        <f t="shared" si="2"/>
        <v>-7.3011140033346633E-2</v>
      </c>
      <c r="G37" s="216">
        <f t="shared" si="2"/>
        <v>-9.090112969612052E-2</v>
      </c>
    </row>
    <row r="38" spans="3:13" ht="15.75" thickBot="1" x14ac:dyDescent="0.3">
      <c r="C38" s="736" t="s">
        <v>708</v>
      </c>
      <c r="D38" s="737"/>
      <c r="E38" s="737"/>
      <c r="F38" s="737"/>
      <c r="G38" s="738"/>
    </row>
    <row r="39" spans="3:13" ht="12.75" customHeight="1" x14ac:dyDescent="0.25">
      <c r="C39" s="727"/>
      <c r="D39" s="212">
        <v>2018</v>
      </c>
      <c r="E39" s="212">
        <v>2019</v>
      </c>
      <c r="F39" s="212">
        <v>2020</v>
      </c>
      <c r="G39" s="212">
        <v>2021</v>
      </c>
    </row>
    <row r="40" spans="3:13" ht="15.75" customHeight="1" thickBot="1" x14ac:dyDescent="0.3">
      <c r="C40" s="728"/>
      <c r="D40" s="213" t="s">
        <v>6</v>
      </c>
      <c r="E40" s="213" t="s">
        <v>7</v>
      </c>
      <c r="F40" s="213" t="s">
        <v>7</v>
      </c>
      <c r="G40" s="213" t="s">
        <v>7</v>
      </c>
    </row>
    <row r="41" spans="3:13" ht="14.25" thickBot="1" x14ac:dyDescent="0.3">
      <c r="C41" s="218" t="s">
        <v>0</v>
      </c>
      <c r="D41" s="219">
        <v>2100000</v>
      </c>
      <c r="E41" s="219">
        <v>2100000</v>
      </c>
      <c r="F41" s="219">
        <v>2100000</v>
      </c>
      <c r="G41" s="219">
        <v>2100000</v>
      </c>
    </row>
    <row r="42" spans="3:13" ht="27.75" thickBot="1" x14ac:dyDescent="0.3">
      <c r="C42" s="218" t="s">
        <v>48</v>
      </c>
      <c r="D42" s="219">
        <v>353496</v>
      </c>
      <c r="E42" s="219">
        <v>353496</v>
      </c>
      <c r="F42" s="219">
        <v>353496</v>
      </c>
      <c r="G42" s="219">
        <v>353496</v>
      </c>
    </row>
    <row r="43" spans="3:13" ht="27.75" thickBot="1" x14ac:dyDescent="0.3">
      <c r="C43" s="218" t="s">
        <v>1</v>
      </c>
      <c r="D43" s="220">
        <v>182993</v>
      </c>
      <c r="E43" s="220">
        <v>182993</v>
      </c>
      <c r="F43" s="220">
        <v>234906</v>
      </c>
      <c r="G43" s="220">
        <v>234906</v>
      </c>
    </row>
    <row r="44" spans="3:13" ht="15.75" thickBot="1" x14ac:dyDescent="0.3">
      <c r="C44" s="218" t="s">
        <v>2</v>
      </c>
      <c r="D44" s="221"/>
      <c r="E44" s="221"/>
      <c r="F44" s="221"/>
      <c r="G44" s="221"/>
    </row>
    <row r="45" spans="3:13" ht="27.75" thickBot="1" x14ac:dyDescent="0.3">
      <c r="C45" s="218" t="s">
        <v>31</v>
      </c>
      <c r="D45" s="221"/>
      <c r="E45" s="221"/>
      <c r="F45" s="221"/>
      <c r="G45" s="221"/>
    </row>
    <row r="46" spans="3:13" ht="27.75" thickBot="1" x14ac:dyDescent="0.3">
      <c r="C46" s="218" t="s">
        <v>33</v>
      </c>
      <c r="D46" s="221"/>
      <c r="E46" s="221"/>
      <c r="F46" s="221"/>
      <c r="G46" s="221"/>
    </row>
    <row r="47" spans="3:13" ht="27.75" thickBot="1" x14ac:dyDescent="0.3">
      <c r="C47" s="218" t="s">
        <v>3</v>
      </c>
      <c r="D47" s="221"/>
      <c r="E47" s="221"/>
      <c r="F47" s="221"/>
      <c r="G47" s="221"/>
    </row>
    <row r="48" spans="3:13" ht="29.25" thickBot="1" x14ac:dyDescent="0.3">
      <c r="C48" s="177" t="s">
        <v>68</v>
      </c>
      <c r="D48" s="221">
        <f>D47+D46+D45+D44+D43+D42+D41</f>
        <v>2636489</v>
      </c>
      <c r="E48" s="221">
        <f>E47+E46+E45+E44+E43+E42+E41</f>
        <v>2636489</v>
      </c>
      <c r="F48" s="221">
        <f>F47+F46+F45+F44+F43+F42+F41</f>
        <v>2688402</v>
      </c>
      <c r="G48" s="221">
        <f>G47+G46+G45+G44+G43+G42+G41</f>
        <v>2688402</v>
      </c>
    </row>
    <row r="49" spans="3:7" ht="15.75" thickBot="1" x14ac:dyDescent="0.3">
      <c r="C49" s="222" t="s">
        <v>69</v>
      </c>
      <c r="D49" s="223">
        <f>IF(D48-D33=0,0,"Error")</f>
        <v>0</v>
      </c>
      <c r="E49" s="223">
        <f>IF(E48-E33=0,0,"Error")</f>
        <v>0</v>
      </c>
      <c r="F49" s="223">
        <f>IF(F48-F33=0,0,"Error")</f>
        <v>0</v>
      </c>
      <c r="G49" s="223">
        <f>IF(G48-G33=0,0,"Error")</f>
        <v>0</v>
      </c>
    </row>
    <row r="50" spans="3:7" ht="15.75" thickBot="1" x14ac:dyDescent="0.3">
      <c r="C50" s="224" t="s">
        <v>123</v>
      </c>
      <c r="D50" s="659" t="s">
        <v>709</v>
      </c>
      <c r="E50" s="660"/>
      <c r="F50" s="660"/>
      <c r="G50" s="661"/>
    </row>
    <row r="51" spans="3:7" ht="38.25" customHeight="1" thickBot="1" x14ac:dyDescent="0.3">
      <c r="C51" s="211" t="s">
        <v>10</v>
      </c>
      <c r="D51" s="685" t="s">
        <v>710</v>
      </c>
      <c r="E51" s="686"/>
      <c r="F51" s="686"/>
      <c r="G51" s="687"/>
    </row>
    <row r="52" spans="3:7" ht="14.25" thickBot="1" x14ac:dyDescent="0.3">
      <c r="C52" s="211" t="s">
        <v>15</v>
      </c>
      <c r="D52" s="653" t="s">
        <v>711</v>
      </c>
      <c r="E52" s="654"/>
      <c r="F52" s="654"/>
      <c r="G52" s="655"/>
    </row>
    <row r="53" spans="3:7" ht="14.25" thickBot="1" x14ac:dyDescent="0.3">
      <c r="C53" s="211" t="s">
        <v>9</v>
      </c>
      <c r="D53" s="214">
        <v>59</v>
      </c>
      <c r="E53" s="214">
        <v>66</v>
      </c>
      <c r="F53" s="214">
        <v>70</v>
      </c>
      <c r="G53" s="214">
        <v>72</v>
      </c>
    </row>
    <row r="54" spans="3:7" ht="15" x14ac:dyDescent="0.25">
      <c r="C54" s="727"/>
      <c r="D54" s="212">
        <v>2018</v>
      </c>
      <c r="E54" s="212">
        <v>2019</v>
      </c>
      <c r="F54" s="212">
        <v>2020</v>
      </c>
      <c r="G54" s="212">
        <v>2021</v>
      </c>
    </row>
    <row r="55" spans="3:7" ht="15.75" thickBot="1" x14ac:dyDescent="0.3">
      <c r="C55" s="728"/>
      <c r="D55" s="213" t="s">
        <v>6</v>
      </c>
      <c r="E55" s="213" t="s">
        <v>7</v>
      </c>
      <c r="F55" s="213" t="s">
        <v>7</v>
      </c>
      <c r="G55" s="213" t="s">
        <v>7</v>
      </c>
    </row>
    <row r="56" spans="3:7" ht="14.25" thickBot="1" x14ac:dyDescent="0.3">
      <c r="C56" s="211" t="s">
        <v>16</v>
      </c>
      <c r="D56" s="214">
        <f>D71</f>
        <v>1048986</v>
      </c>
      <c r="E56" s="214">
        <f t="shared" ref="E56:G56" si="3">E71</f>
        <v>1048986</v>
      </c>
      <c r="F56" s="214">
        <f t="shared" si="3"/>
        <v>1087938</v>
      </c>
      <c r="G56" s="214">
        <f t="shared" si="3"/>
        <v>1087938</v>
      </c>
    </row>
    <row r="57" spans="3:7" ht="27.75" thickBot="1" x14ac:dyDescent="0.3">
      <c r="C57" s="211" t="s">
        <v>26</v>
      </c>
      <c r="D57" s="214">
        <f>D56/D53</f>
        <v>17779.423728813559</v>
      </c>
      <c r="E57" s="214">
        <f>E56/E53</f>
        <v>15893.727272727272</v>
      </c>
      <c r="F57" s="214">
        <f>F56/F53</f>
        <v>15541.971428571429</v>
      </c>
      <c r="G57" s="214">
        <f>G56/G53</f>
        <v>15110.25</v>
      </c>
    </row>
    <row r="58" spans="3:7" ht="14.25" thickBot="1" x14ac:dyDescent="0.3">
      <c r="C58" s="211" t="s">
        <v>17</v>
      </c>
      <c r="D58" s="215"/>
      <c r="E58" s="216">
        <f>E53/D53-1</f>
        <v>0.11864406779661008</v>
      </c>
      <c r="F58" s="216">
        <f>F53/E53-1</f>
        <v>6.0606060606060552E-2</v>
      </c>
      <c r="G58" s="216">
        <f>G53/F53-1</f>
        <v>2.857142857142847E-2</v>
      </c>
    </row>
    <row r="59" spans="3:7" ht="27.75" thickBot="1" x14ac:dyDescent="0.3">
      <c r="C59" s="211" t="s">
        <v>18</v>
      </c>
      <c r="D59" s="215"/>
      <c r="E59" s="216">
        <f>E56/D56-1</f>
        <v>0</v>
      </c>
      <c r="F59" s="216">
        <f t="shared" ref="F59:G60" si="4">F56/E56-1</f>
        <v>3.7133002728349185E-2</v>
      </c>
      <c r="G59" s="216">
        <f t="shared" si="4"/>
        <v>0</v>
      </c>
    </row>
    <row r="60" spans="3:7" ht="27.75" thickBot="1" x14ac:dyDescent="0.3">
      <c r="C60" s="211" t="s">
        <v>19</v>
      </c>
      <c r="D60" s="215"/>
      <c r="E60" s="216">
        <f>E57/D57-1</f>
        <v>-0.10606060606060608</v>
      </c>
      <c r="F60" s="216">
        <f t="shared" si="4"/>
        <v>-2.2131740284699331E-2</v>
      </c>
      <c r="G60" s="216">
        <f t="shared" si="4"/>
        <v>-2.777777777777779E-2</v>
      </c>
    </row>
    <row r="61" spans="3:7" ht="15.75" thickBot="1" x14ac:dyDescent="0.3">
      <c r="C61" s="736" t="s">
        <v>841</v>
      </c>
      <c r="D61" s="737"/>
      <c r="E61" s="737"/>
      <c r="F61" s="737"/>
      <c r="G61" s="738"/>
    </row>
    <row r="62" spans="3:7" ht="15" x14ac:dyDescent="0.25">
      <c r="C62" s="727"/>
      <c r="D62" s="212">
        <v>2018</v>
      </c>
      <c r="E62" s="212">
        <v>2019</v>
      </c>
      <c r="F62" s="212">
        <v>2020</v>
      </c>
      <c r="G62" s="212">
        <v>2021</v>
      </c>
    </row>
    <row r="63" spans="3:7" ht="15.75" thickBot="1" x14ac:dyDescent="0.3">
      <c r="C63" s="728"/>
      <c r="D63" s="213" t="s">
        <v>6</v>
      </c>
      <c r="E63" s="213" t="s">
        <v>7</v>
      </c>
      <c r="F63" s="213" t="s">
        <v>7</v>
      </c>
      <c r="G63" s="213" t="s">
        <v>7</v>
      </c>
    </row>
    <row r="64" spans="3:7" ht="14.25" thickBot="1" x14ac:dyDescent="0.3">
      <c r="C64" s="218" t="s">
        <v>0</v>
      </c>
      <c r="D64" s="219">
        <v>720176</v>
      </c>
      <c r="E64" s="219">
        <v>720176</v>
      </c>
      <c r="F64" s="219">
        <v>720176</v>
      </c>
      <c r="G64" s="219">
        <v>720176</v>
      </c>
    </row>
    <row r="65" spans="3:11" ht="27.75" thickBot="1" x14ac:dyDescent="0.3">
      <c r="C65" s="218" t="s">
        <v>48</v>
      </c>
      <c r="D65" s="219">
        <v>120269</v>
      </c>
      <c r="E65" s="219">
        <v>120269</v>
      </c>
      <c r="F65" s="219">
        <v>120269</v>
      </c>
      <c r="G65" s="219">
        <v>120269</v>
      </c>
    </row>
    <row r="66" spans="3:11" ht="27.75" thickBot="1" x14ac:dyDescent="0.3">
      <c r="C66" s="218" t="s">
        <v>1</v>
      </c>
      <c r="D66" s="220">
        <v>150067</v>
      </c>
      <c r="E66" s="220">
        <v>150067</v>
      </c>
      <c r="F66" s="220">
        <v>189019</v>
      </c>
      <c r="G66" s="220">
        <v>189019</v>
      </c>
      <c r="I66" s="217">
        <f>G66-F66</f>
        <v>0</v>
      </c>
      <c r="K66" s="217">
        <f>G43-F43</f>
        <v>0</v>
      </c>
    </row>
    <row r="67" spans="3:11" ht="15.75" thickBot="1" x14ac:dyDescent="0.3">
      <c r="C67" s="218" t="s">
        <v>2</v>
      </c>
      <c r="D67" s="221"/>
      <c r="E67" s="221"/>
      <c r="F67" s="221"/>
      <c r="G67" s="221"/>
    </row>
    <row r="68" spans="3:11" ht="27.75" thickBot="1" x14ac:dyDescent="0.3">
      <c r="C68" s="218" t="s">
        <v>31</v>
      </c>
      <c r="D68" s="221"/>
      <c r="E68" s="221"/>
      <c r="F68" s="221"/>
      <c r="G68" s="221"/>
    </row>
    <row r="69" spans="3:11" ht="27.75" thickBot="1" x14ac:dyDescent="0.3">
      <c r="C69" s="218" t="s">
        <v>33</v>
      </c>
      <c r="D69" s="221"/>
      <c r="E69" s="221"/>
      <c r="F69" s="221"/>
      <c r="G69" s="221"/>
    </row>
    <row r="70" spans="3:11" ht="27.75" thickBot="1" x14ac:dyDescent="0.3">
      <c r="C70" s="218" t="s">
        <v>3</v>
      </c>
      <c r="D70" s="221">
        <v>58474</v>
      </c>
      <c r="E70" s="221">
        <v>58474</v>
      </c>
      <c r="F70" s="221">
        <v>58474</v>
      </c>
      <c r="G70" s="221">
        <v>58474</v>
      </c>
    </row>
    <row r="71" spans="3:11" ht="15.75" thickBot="1" x14ac:dyDescent="0.3">
      <c r="C71" s="222" t="s">
        <v>125</v>
      </c>
      <c r="D71" s="221">
        <f>D70+D69+D68+D67+D66+D65+D64</f>
        <v>1048986</v>
      </c>
      <c r="E71" s="221">
        <f>E70+E69+E68+E67+E66+E65+E64</f>
        <v>1048986</v>
      </c>
      <c r="F71" s="221">
        <f>F70+F69+F68+F67+F66+F65+F64</f>
        <v>1087938</v>
      </c>
      <c r="G71" s="221">
        <f>G70+G69+G68+G67+G66+G65+G64</f>
        <v>1087938</v>
      </c>
    </row>
    <row r="72" spans="3:11" ht="15.75" thickBot="1" x14ac:dyDescent="0.3">
      <c r="C72" s="222" t="s">
        <v>69</v>
      </c>
      <c r="D72" s="223">
        <f>IF(D71-D56=0,0,"Error")</f>
        <v>0</v>
      </c>
      <c r="E72" s="223">
        <f>IF(E71-E56=0,0,"Error")</f>
        <v>0</v>
      </c>
      <c r="F72" s="223">
        <f>IF(F71-F56=0,0,"Error")</f>
        <v>0</v>
      </c>
      <c r="G72" s="223">
        <f>IF(G71-G56=0,0,"Error")</f>
        <v>0</v>
      </c>
    </row>
    <row r="73" spans="3:11" ht="24.75" customHeight="1" thickBot="1" x14ac:dyDescent="0.3">
      <c r="C73" s="224" t="s">
        <v>126</v>
      </c>
      <c r="D73" s="659" t="s">
        <v>712</v>
      </c>
      <c r="E73" s="660"/>
      <c r="F73" s="660"/>
      <c r="G73" s="661"/>
    </row>
    <row r="74" spans="3:11" ht="32.25" customHeight="1" thickBot="1" x14ac:dyDescent="0.3">
      <c r="C74" s="211" t="s">
        <v>10</v>
      </c>
      <c r="D74" s="685" t="s">
        <v>713</v>
      </c>
      <c r="E74" s="686"/>
      <c r="F74" s="686"/>
      <c r="G74" s="687"/>
    </row>
    <row r="75" spans="3:11" ht="14.25" thickBot="1" x14ac:dyDescent="0.3">
      <c r="C75" s="211" t="s">
        <v>15</v>
      </c>
      <c r="D75" s="653" t="s">
        <v>714</v>
      </c>
      <c r="E75" s="654"/>
      <c r="F75" s="654"/>
      <c r="G75" s="655"/>
    </row>
    <row r="76" spans="3:11" ht="15" x14ac:dyDescent="0.25">
      <c r="C76" s="727"/>
      <c r="D76" s="212">
        <v>2018</v>
      </c>
      <c r="E76" s="212">
        <v>2019</v>
      </c>
      <c r="F76" s="212">
        <v>2020</v>
      </c>
      <c r="G76" s="212">
        <v>2021</v>
      </c>
    </row>
    <row r="77" spans="3:11" ht="15.75" thickBot="1" x14ac:dyDescent="0.3">
      <c r="C77" s="728"/>
      <c r="D77" s="213" t="s">
        <v>6</v>
      </c>
      <c r="E77" s="213" t="s">
        <v>7</v>
      </c>
      <c r="F77" s="213" t="s">
        <v>7</v>
      </c>
      <c r="G77" s="213" t="s">
        <v>7</v>
      </c>
    </row>
    <row r="78" spans="3:11" ht="14.25" thickBot="1" x14ac:dyDescent="0.3">
      <c r="C78" s="211" t="s">
        <v>9</v>
      </c>
      <c r="D78" s="214">
        <v>2284</v>
      </c>
      <c r="E78" s="214">
        <v>2363</v>
      </c>
      <c r="F78" s="214">
        <v>2445</v>
      </c>
      <c r="G78" s="214">
        <v>2530</v>
      </c>
    </row>
    <row r="79" spans="3:11" ht="14.25" thickBot="1" x14ac:dyDescent="0.3">
      <c r="C79" s="211" t="s">
        <v>16</v>
      </c>
      <c r="D79" s="214">
        <f>D94</f>
        <v>50248</v>
      </c>
      <c r="E79" s="214">
        <f t="shared" ref="E79:G79" si="5">E94</f>
        <v>50248</v>
      </c>
      <c r="F79" s="214">
        <f t="shared" si="5"/>
        <v>51238</v>
      </c>
      <c r="G79" s="214">
        <f t="shared" si="5"/>
        <v>51238</v>
      </c>
    </row>
    <row r="80" spans="3:11" ht="27.75" thickBot="1" x14ac:dyDescent="0.3">
      <c r="C80" s="211" t="s">
        <v>26</v>
      </c>
      <c r="D80" s="214">
        <f>D79/D78</f>
        <v>22</v>
      </c>
      <c r="E80" s="214">
        <f t="shared" ref="E80:G80" si="6">E79/E78</f>
        <v>21.264494286923401</v>
      </c>
      <c r="F80" s="214">
        <f t="shared" si="6"/>
        <v>20.956237218813907</v>
      </c>
      <c r="G80" s="214">
        <f t="shared" si="6"/>
        <v>20.252173913043478</v>
      </c>
    </row>
    <row r="81" spans="3:13" ht="14.25" thickBot="1" x14ac:dyDescent="0.3">
      <c r="C81" s="211" t="s">
        <v>17</v>
      </c>
      <c r="D81" s="215"/>
      <c r="E81" s="216">
        <f>E78/D78-1</f>
        <v>3.4588441330998254E-2</v>
      </c>
      <c r="F81" s="216">
        <f t="shared" ref="F81:G83" si="7">F78/E78-1</f>
        <v>3.4701650444350474E-2</v>
      </c>
      <c r="G81" s="216">
        <f t="shared" si="7"/>
        <v>3.4764826175869068E-2</v>
      </c>
    </row>
    <row r="82" spans="3:13" ht="27.75" thickBot="1" x14ac:dyDescent="0.3">
      <c r="C82" s="211" t="s">
        <v>18</v>
      </c>
      <c r="D82" s="215"/>
      <c r="E82" s="216">
        <f>E79/D79-1</f>
        <v>0</v>
      </c>
      <c r="F82" s="216">
        <f t="shared" si="7"/>
        <v>1.9702276707530553E-2</v>
      </c>
      <c r="G82" s="216">
        <f t="shared" si="7"/>
        <v>0</v>
      </c>
    </row>
    <row r="83" spans="3:13" ht="27.75" thickBot="1" x14ac:dyDescent="0.3">
      <c r="C83" s="211" t="s">
        <v>19</v>
      </c>
      <c r="D83" s="215"/>
      <c r="E83" s="216">
        <f>E80/D80-1</f>
        <v>-3.3432077867118104E-2</v>
      </c>
      <c r="F83" s="216">
        <f t="shared" si="7"/>
        <v>-1.449632725566663E-2</v>
      </c>
      <c r="G83" s="216">
        <f t="shared" si="7"/>
        <v>-3.359683794466406E-2</v>
      </c>
    </row>
    <row r="84" spans="3:13" ht="15.75" customHeight="1" thickBot="1" x14ac:dyDescent="0.3">
      <c r="C84" s="736" t="s">
        <v>842</v>
      </c>
      <c r="D84" s="737"/>
      <c r="E84" s="737"/>
      <c r="F84" s="737"/>
      <c r="G84" s="738"/>
      <c r="I84" s="217"/>
      <c r="J84" s="217"/>
      <c r="K84" s="217"/>
      <c r="L84" s="217"/>
      <c r="M84" s="217"/>
    </row>
    <row r="85" spans="3:13" ht="15" x14ac:dyDescent="0.25">
      <c r="C85" s="727"/>
      <c r="D85" s="212">
        <v>2018</v>
      </c>
      <c r="E85" s="212">
        <v>2019</v>
      </c>
      <c r="F85" s="212">
        <v>2020</v>
      </c>
      <c r="G85" s="212">
        <v>2021</v>
      </c>
    </row>
    <row r="86" spans="3:13" ht="15.75" thickBot="1" x14ac:dyDescent="0.3">
      <c r="C86" s="728"/>
      <c r="D86" s="213" t="s">
        <v>6</v>
      </c>
      <c r="E86" s="213" t="s">
        <v>7</v>
      </c>
      <c r="F86" s="213" t="s">
        <v>7</v>
      </c>
      <c r="G86" s="213" t="s">
        <v>7</v>
      </c>
    </row>
    <row r="87" spans="3:13" ht="14.25" thickBot="1" x14ac:dyDescent="0.3">
      <c r="C87" s="218" t="s">
        <v>0</v>
      </c>
      <c r="D87" s="219">
        <v>27884</v>
      </c>
      <c r="E87" s="219">
        <v>27884</v>
      </c>
      <c r="F87" s="219">
        <v>27884</v>
      </c>
      <c r="G87" s="219">
        <v>27884</v>
      </c>
    </row>
    <row r="88" spans="3:13" ht="17.25" customHeight="1" thickBot="1" x14ac:dyDescent="0.3">
      <c r="C88" s="218" t="s">
        <v>48</v>
      </c>
      <c r="D88" s="219">
        <v>8470</v>
      </c>
      <c r="E88" s="219">
        <v>8470</v>
      </c>
      <c r="F88" s="219">
        <v>8470</v>
      </c>
      <c r="G88" s="219">
        <v>8470</v>
      </c>
    </row>
    <row r="89" spans="3:13" ht="18.75" customHeight="1" thickBot="1" x14ac:dyDescent="0.3">
      <c r="C89" s="218" t="s">
        <v>1</v>
      </c>
      <c r="D89" s="220">
        <v>13894</v>
      </c>
      <c r="E89" s="220">
        <v>13894</v>
      </c>
      <c r="F89" s="220">
        <v>14884</v>
      </c>
      <c r="G89" s="220">
        <v>14884</v>
      </c>
    </row>
    <row r="90" spans="3:13" ht="15.75" thickBot="1" x14ac:dyDescent="0.3">
      <c r="C90" s="218" t="s">
        <v>2</v>
      </c>
      <c r="D90" s="221"/>
      <c r="E90" s="221"/>
      <c r="F90" s="221"/>
      <c r="G90" s="221"/>
    </row>
    <row r="91" spans="3:13" ht="27.75" thickBot="1" x14ac:dyDescent="0.3">
      <c r="C91" s="218" t="s">
        <v>31</v>
      </c>
      <c r="D91" s="221"/>
      <c r="E91" s="221"/>
      <c r="F91" s="221"/>
      <c r="G91" s="221"/>
    </row>
    <row r="92" spans="3:13" ht="27.75" thickBot="1" x14ac:dyDescent="0.3">
      <c r="C92" s="218" t="s">
        <v>33</v>
      </c>
      <c r="D92" s="221"/>
      <c r="E92" s="221"/>
      <c r="F92" s="221"/>
      <c r="G92" s="221"/>
    </row>
    <row r="93" spans="3:13" ht="27.75" thickBot="1" x14ac:dyDescent="0.3">
      <c r="C93" s="218" t="s">
        <v>3</v>
      </c>
      <c r="D93" s="221"/>
      <c r="E93" s="221"/>
      <c r="F93" s="221"/>
      <c r="G93" s="221"/>
    </row>
    <row r="94" spans="3:13" ht="15.75" thickBot="1" x14ac:dyDescent="0.3">
      <c r="C94" s="222" t="s">
        <v>128</v>
      </c>
      <c r="D94" s="221">
        <f>D93+D92+D91+D90+D89+D88+D87</f>
        <v>50248</v>
      </c>
      <c r="E94" s="221">
        <f>E93+E92+E91+E90+E89+E88+E87</f>
        <v>50248</v>
      </c>
      <c r="F94" s="221">
        <f>F93+F92+F91+F90+F89+F88+F87</f>
        <v>51238</v>
      </c>
      <c r="G94" s="221">
        <f>G93+G92+G91+G90+G89+G88+G87</f>
        <v>51238</v>
      </c>
    </row>
    <row r="95" spans="3:13" ht="15.75" thickBot="1" x14ac:dyDescent="0.3">
      <c r="C95" s="222" t="s">
        <v>69</v>
      </c>
      <c r="D95" s="223">
        <f>IF(D94-D79=0,0,"Error")</f>
        <v>0</v>
      </c>
      <c r="E95" s="223">
        <f>IF(E94-E79=0,0,"Error")</f>
        <v>0</v>
      </c>
      <c r="F95" s="223">
        <f>IF(F94-F79=0,0,"Error")</f>
        <v>0</v>
      </c>
      <c r="G95" s="223">
        <f>IF(G94-G79=0,0,"Error")</f>
        <v>0</v>
      </c>
    </row>
    <row r="96" spans="3:13" ht="15.75" thickBot="1" x14ac:dyDescent="0.3">
      <c r="C96" s="224" t="s">
        <v>164</v>
      </c>
      <c r="D96" s="659" t="s">
        <v>715</v>
      </c>
      <c r="E96" s="660"/>
      <c r="F96" s="660"/>
      <c r="G96" s="661"/>
    </row>
    <row r="97" spans="3:13" ht="53.25" customHeight="1" thickBot="1" x14ac:dyDescent="0.3">
      <c r="C97" s="211" t="s">
        <v>10</v>
      </c>
      <c r="D97" s="685" t="s">
        <v>381</v>
      </c>
      <c r="E97" s="686"/>
      <c r="F97" s="686"/>
      <c r="G97" s="687"/>
    </row>
    <row r="98" spans="3:13" ht="17.25" customHeight="1" thickBot="1" x14ac:dyDescent="0.3">
      <c r="C98" s="211" t="s">
        <v>15</v>
      </c>
      <c r="D98" s="653" t="s">
        <v>380</v>
      </c>
      <c r="E98" s="654"/>
      <c r="F98" s="654"/>
      <c r="G98" s="655"/>
    </row>
    <row r="99" spans="3:13" ht="15" x14ac:dyDescent="0.25">
      <c r="C99" s="727"/>
      <c r="D99" s="212">
        <v>2018</v>
      </c>
      <c r="E99" s="212">
        <v>2019</v>
      </c>
      <c r="F99" s="212">
        <v>2020</v>
      </c>
      <c r="G99" s="212">
        <v>2021</v>
      </c>
    </row>
    <row r="100" spans="3:13" ht="12.75" customHeight="1" thickBot="1" x14ac:dyDescent="0.3">
      <c r="C100" s="728"/>
      <c r="D100" s="213" t="s">
        <v>6</v>
      </c>
      <c r="E100" s="213" t="s">
        <v>7</v>
      </c>
      <c r="F100" s="213" t="s">
        <v>7</v>
      </c>
      <c r="G100" s="213" t="s">
        <v>7</v>
      </c>
    </row>
    <row r="101" spans="3:13" ht="17.25" customHeight="1" thickBot="1" x14ac:dyDescent="0.3">
      <c r="C101" s="211" t="s">
        <v>9</v>
      </c>
      <c r="D101" s="214">
        <v>155</v>
      </c>
      <c r="E101" s="214">
        <v>160</v>
      </c>
      <c r="F101" s="214">
        <v>169</v>
      </c>
      <c r="G101" s="214">
        <v>177</v>
      </c>
    </row>
    <row r="102" spans="3:13" ht="14.25" thickBot="1" x14ac:dyDescent="0.3">
      <c r="C102" s="211" t="s">
        <v>16</v>
      </c>
      <c r="D102" s="214">
        <f>D117</f>
        <v>194742</v>
      </c>
      <c r="E102" s="214">
        <f t="shared" ref="E102:G102" si="8">E117</f>
        <v>194742</v>
      </c>
      <c r="F102" s="214">
        <f t="shared" si="8"/>
        <v>200018</v>
      </c>
      <c r="G102" s="214">
        <f t="shared" si="8"/>
        <v>200018</v>
      </c>
    </row>
    <row r="103" spans="3:13" ht="27.75" thickBot="1" x14ac:dyDescent="0.3">
      <c r="C103" s="211" t="s">
        <v>26</v>
      </c>
      <c r="D103" s="214">
        <f>D102/D101</f>
        <v>1256.4000000000001</v>
      </c>
      <c r="E103" s="214">
        <f t="shared" ref="E103:G103" si="9">E102/E101</f>
        <v>1217.1375</v>
      </c>
      <c r="F103" s="214">
        <f t="shared" si="9"/>
        <v>1183.5384615384614</v>
      </c>
      <c r="G103" s="214">
        <f t="shared" si="9"/>
        <v>1130.0451977401131</v>
      </c>
    </row>
    <row r="104" spans="3:13" ht="14.25" thickBot="1" x14ac:dyDescent="0.3">
      <c r="C104" s="211" t="s">
        <v>17</v>
      </c>
      <c r="D104" s="215"/>
      <c r="E104" s="216">
        <f>E101/D101-1</f>
        <v>3.2258064516129004E-2</v>
      </c>
      <c r="F104" s="216">
        <f t="shared" ref="F104:G106" si="10">F101/E101-1</f>
        <v>5.6249999999999911E-2</v>
      </c>
      <c r="G104" s="216">
        <f t="shared" si="10"/>
        <v>4.7337278106508895E-2</v>
      </c>
    </row>
    <row r="105" spans="3:13" ht="27.75" thickBot="1" x14ac:dyDescent="0.3">
      <c r="C105" s="211" t="s">
        <v>18</v>
      </c>
      <c r="D105" s="215"/>
      <c r="E105" s="216">
        <f>E102/D102-1</f>
        <v>0</v>
      </c>
      <c r="F105" s="216">
        <f t="shared" si="10"/>
        <v>2.7092255394316478E-2</v>
      </c>
      <c r="G105" s="216">
        <f t="shared" si="10"/>
        <v>0</v>
      </c>
      <c r="I105" s="217"/>
      <c r="J105" s="217"/>
      <c r="K105" s="217"/>
      <c r="L105" s="217"/>
      <c r="M105" s="217"/>
    </row>
    <row r="106" spans="3:13" ht="27.75" thickBot="1" x14ac:dyDescent="0.3">
      <c r="C106" s="211" t="s">
        <v>19</v>
      </c>
      <c r="D106" s="215"/>
      <c r="E106" s="216">
        <f>E103/D103-1</f>
        <v>-3.125E-2</v>
      </c>
      <c r="F106" s="216">
        <f t="shared" si="10"/>
        <v>-2.760496530715606E-2</v>
      </c>
      <c r="G106" s="216">
        <f t="shared" si="10"/>
        <v>-4.5197740112994267E-2</v>
      </c>
    </row>
    <row r="107" spans="3:13" ht="15.75" thickBot="1" x14ac:dyDescent="0.3">
      <c r="C107" s="736" t="s">
        <v>843</v>
      </c>
      <c r="D107" s="737"/>
      <c r="E107" s="737"/>
      <c r="F107" s="737"/>
      <c r="G107" s="738"/>
    </row>
    <row r="108" spans="3:13" ht="15" x14ac:dyDescent="0.25">
      <c r="C108" s="727"/>
      <c r="D108" s="212">
        <v>2018</v>
      </c>
      <c r="E108" s="212">
        <v>2019</v>
      </c>
      <c r="F108" s="212">
        <v>2020</v>
      </c>
      <c r="G108" s="212">
        <v>2021</v>
      </c>
    </row>
    <row r="109" spans="3:13" ht="12.75" customHeight="1" thickBot="1" x14ac:dyDescent="0.3">
      <c r="C109" s="728"/>
      <c r="D109" s="213" t="s">
        <v>6</v>
      </c>
      <c r="E109" s="213" t="s">
        <v>7</v>
      </c>
      <c r="F109" s="213" t="s">
        <v>7</v>
      </c>
      <c r="G109" s="213" t="s">
        <v>7</v>
      </c>
    </row>
    <row r="110" spans="3:13" ht="19.5" customHeight="1" thickBot="1" x14ac:dyDescent="0.3">
      <c r="C110" s="218" t="s">
        <v>0</v>
      </c>
      <c r="D110" s="219">
        <v>135000</v>
      </c>
      <c r="E110" s="219">
        <v>135000</v>
      </c>
      <c r="F110" s="219">
        <v>135000</v>
      </c>
      <c r="G110" s="219">
        <v>135000</v>
      </c>
    </row>
    <row r="111" spans="3:13" ht="27.75" thickBot="1" x14ac:dyDescent="0.3">
      <c r="C111" s="218" t="s">
        <v>48</v>
      </c>
      <c r="D111" s="219">
        <v>22300</v>
      </c>
      <c r="E111" s="219">
        <v>22300</v>
      </c>
      <c r="F111" s="219">
        <v>22300</v>
      </c>
      <c r="G111" s="219">
        <v>22300</v>
      </c>
    </row>
    <row r="112" spans="3:13" ht="27.75" thickBot="1" x14ac:dyDescent="0.3">
      <c r="C112" s="218" t="s">
        <v>1</v>
      </c>
      <c r="D112" s="220">
        <v>33667</v>
      </c>
      <c r="E112" s="220">
        <v>33667</v>
      </c>
      <c r="F112" s="220">
        <v>38943</v>
      </c>
      <c r="G112" s="220">
        <v>38943</v>
      </c>
    </row>
    <row r="113" spans="3:13" ht="15.75" thickBot="1" x14ac:dyDescent="0.3">
      <c r="C113" s="218" t="s">
        <v>2</v>
      </c>
      <c r="D113" s="221"/>
      <c r="E113" s="221"/>
      <c r="F113" s="221"/>
      <c r="G113" s="221"/>
    </row>
    <row r="114" spans="3:13" ht="27.75" thickBot="1" x14ac:dyDescent="0.3">
      <c r="C114" s="218" t="s">
        <v>31</v>
      </c>
      <c r="D114" s="221"/>
      <c r="E114" s="221"/>
      <c r="F114" s="221"/>
      <c r="G114" s="221"/>
    </row>
    <row r="115" spans="3:13" ht="27.75" thickBot="1" x14ac:dyDescent="0.3">
      <c r="C115" s="218" t="s">
        <v>33</v>
      </c>
      <c r="D115" s="221"/>
      <c r="E115" s="221"/>
      <c r="F115" s="221"/>
      <c r="G115" s="221"/>
    </row>
    <row r="116" spans="3:13" ht="27.75" thickBot="1" x14ac:dyDescent="0.3">
      <c r="C116" s="218" t="s">
        <v>3</v>
      </c>
      <c r="D116" s="221">
        <v>3775</v>
      </c>
      <c r="E116" s="221">
        <v>3775</v>
      </c>
      <c r="F116" s="221">
        <v>3775</v>
      </c>
      <c r="G116" s="221">
        <v>3775</v>
      </c>
    </row>
    <row r="117" spans="3:13" ht="15.75" thickBot="1" x14ac:dyDescent="0.3">
      <c r="C117" s="222" t="s">
        <v>169</v>
      </c>
      <c r="D117" s="221">
        <f>D116+D115+D114+D113+D112+D111+D110</f>
        <v>194742</v>
      </c>
      <c r="E117" s="221">
        <f>E116+E115+E114+E113+E112+E111+E110</f>
        <v>194742</v>
      </c>
      <c r="F117" s="221">
        <f>F116+F115+F114+F113+F112+F111+F110</f>
        <v>200018</v>
      </c>
      <c r="G117" s="221">
        <f>G116+G115+G114+G113+G112+G111+G110</f>
        <v>200018</v>
      </c>
    </row>
    <row r="118" spans="3:13" ht="17.25" customHeight="1" thickBot="1" x14ac:dyDescent="0.3">
      <c r="C118" s="222" t="s">
        <v>69</v>
      </c>
      <c r="D118" s="223">
        <f>IF(D117-D102=0,0,"Error")</f>
        <v>0</v>
      </c>
      <c r="E118" s="223">
        <f>IF(E117-E102=0,0,"Error")</f>
        <v>0</v>
      </c>
      <c r="F118" s="223">
        <f>IF(F117-F102=0,0,"Error")</f>
        <v>0</v>
      </c>
      <c r="G118" s="223">
        <f>IF(G117-G102=0,0,"Error")</f>
        <v>0</v>
      </c>
    </row>
    <row r="119" spans="3:13" ht="23.25" customHeight="1" thickBot="1" x14ac:dyDescent="0.3">
      <c r="C119" s="224" t="s">
        <v>171</v>
      </c>
      <c r="D119" s="659" t="s">
        <v>382</v>
      </c>
      <c r="E119" s="660"/>
      <c r="F119" s="660"/>
      <c r="G119" s="661"/>
    </row>
    <row r="120" spans="3:13" ht="54" customHeight="1" thickBot="1" x14ac:dyDescent="0.3">
      <c r="C120" s="211" t="s">
        <v>10</v>
      </c>
      <c r="D120" s="685" t="s">
        <v>383</v>
      </c>
      <c r="E120" s="686"/>
      <c r="F120" s="686"/>
      <c r="G120" s="687"/>
    </row>
    <row r="121" spans="3:13" ht="20.25" customHeight="1" thickBot="1" x14ac:dyDescent="0.3">
      <c r="C121" s="211" t="s">
        <v>15</v>
      </c>
      <c r="D121" s="653" t="s">
        <v>384</v>
      </c>
      <c r="E121" s="654"/>
      <c r="F121" s="654"/>
      <c r="G121" s="655"/>
    </row>
    <row r="122" spans="3:13" ht="15" x14ac:dyDescent="0.25">
      <c r="C122" s="727"/>
      <c r="D122" s="212">
        <v>2018</v>
      </c>
      <c r="E122" s="212">
        <v>2019</v>
      </c>
      <c r="F122" s="212">
        <v>2020</v>
      </c>
      <c r="G122" s="212">
        <v>2021</v>
      </c>
    </row>
    <row r="123" spans="3:13" ht="15.75" thickBot="1" x14ac:dyDescent="0.3">
      <c r="C123" s="728"/>
      <c r="D123" s="213" t="s">
        <v>6</v>
      </c>
      <c r="E123" s="213" t="s">
        <v>7</v>
      </c>
      <c r="F123" s="213" t="s">
        <v>7</v>
      </c>
      <c r="G123" s="213" t="s">
        <v>7</v>
      </c>
    </row>
    <row r="124" spans="3:13" ht="14.25" thickBot="1" x14ac:dyDescent="0.3">
      <c r="C124" s="211" t="s">
        <v>9</v>
      </c>
      <c r="D124" s="214">
        <v>45</v>
      </c>
      <c r="E124" s="214">
        <v>49</v>
      </c>
      <c r="F124" s="214">
        <v>53</v>
      </c>
      <c r="G124" s="214">
        <v>61</v>
      </c>
    </row>
    <row r="125" spans="3:13" ht="14.25" thickBot="1" x14ac:dyDescent="0.3">
      <c r="C125" s="211" t="s">
        <v>16</v>
      </c>
      <c r="D125" s="214">
        <f>D140</f>
        <v>108292</v>
      </c>
      <c r="E125" s="214">
        <f t="shared" ref="E125:G125" si="11">E140</f>
        <v>108292</v>
      </c>
      <c r="F125" s="214">
        <f t="shared" si="11"/>
        <v>110474</v>
      </c>
      <c r="G125" s="214">
        <f t="shared" si="11"/>
        <v>110474</v>
      </c>
      <c r="I125" s="217"/>
      <c r="J125" s="217"/>
      <c r="K125" s="217"/>
      <c r="L125" s="217"/>
      <c r="M125" s="217"/>
    </row>
    <row r="126" spans="3:13" ht="27.75" thickBot="1" x14ac:dyDescent="0.3">
      <c r="C126" s="211" t="s">
        <v>26</v>
      </c>
      <c r="D126" s="214">
        <f>D125/D124</f>
        <v>2406.4888888888891</v>
      </c>
      <c r="E126" s="214">
        <f t="shared" ref="E126:G126" si="12">E125/E124</f>
        <v>2210.0408163265306</v>
      </c>
      <c r="F126" s="214">
        <f t="shared" si="12"/>
        <v>2084.4150943396226</v>
      </c>
      <c r="G126" s="214">
        <f t="shared" si="12"/>
        <v>1811.049180327869</v>
      </c>
    </row>
    <row r="127" spans="3:13" ht="14.25" thickBot="1" x14ac:dyDescent="0.3">
      <c r="C127" s="211" t="s">
        <v>17</v>
      </c>
      <c r="D127" s="215"/>
      <c r="E127" s="216">
        <f>E124/D124-1</f>
        <v>8.8888888888888795E-2</v>
      </c>
      <c r="F127" s="216">
        <f t="shared" ref="F127:G129" si="13">F124/E124-1</f>
        <v>8.163265306122458E-2</v>
      </c>
      <c r="G127" s="216">
        <f t="shared" si="13"/>
        <v>0.15094339622641506</v>
      </c>
    </row>
    <row r="128" spans="3:13" ht="27.75" thickBot="1" x14ac:dyDescent="0.3">
      <c r="C128" s="211" t="s">
        <v>18</v>
      </c>
      <c r="D128" s="215"/>
      <c r="E128" s="216">
        <f>E125/D125-1</f>
        <v>0</v>
      </c>
      <c r="F128" s="216">
        <f t="shared" si="13"/>
        <v>2.0149226166291223E-2</v>
      </c>
      <c r="G128" s="216">
        <f t="shared" si="13"/>
        <v>0</v>
      </c>
    </row>
    <row r="129" spans="3:13" ht="20.25" customHeight="1" thickBot="1" x14ac:dyDescent="0.3">
      <c r="C129" s="211" t="s">
        <v>19</v>
      </c>
      <c r="D129" s="215"/>
      <c r="E129" s="216">
        <f>E126/D126-1</f>
        <v>-8.163265306122458E-2</v>
      </c>
      <c r="F129" s="216">
        <f t="shared" si="13"/>
        <v>-5.6843168261353494E-2</v>
      </c>
      <c r="G129" s="216">
        <f t="shared" si="13"/>
        <v>-0.13114754098360648</v>
      </c>
    </row>
    <row r="130" spans="3:13" ht="20.25" customHeight="1" thickBot="1" x14ac:dyDescent="0.3">
      <c r="C130" s="736" t="s">
        <v>844</v>
      </c>
      <c r="D130" s="737"/>
      <c r="E130" s="737"/>
      <c r="F130" s="737"/>
      <c r="G130" s="738"/>
    </row>
    <row r="131" spans="3:13" ht="15" x14ac:dyDescent="0.25">
      <c r="C131" s="727"/>
      <c r="D131" s="212">
        <v>2018</v>
      </c>
      <c r="E131" s="212">
        <v>2019</v>
      </c>
      <c r="F131" s="212">
        <v>2020</v>
      </c>
      <c r="G131" s="212">
        <v>2021</v>
      </c>
    </row>
    <row r="132" spans="3:13" ht="15.75" thickBot="1" x14ac:dyDescent="0.3">
      <c r="C132" s="728"/>
      <c r="D132" s="213" t="s">
        <v>6</v>
      </c>
      <c r="E132" s="213" t="s">
        <v>7</v>
      </c>
      <c r="F132" s="213" t="s">
        <v>7</v>
      </c>
      <c r="G132" s="213" t="s">
        <v>7</v>
      </c>
    </row>
    <row r="133" spans="3:13" ht="14.25" thickBot="1" x14ac:dyDescent="0.3">
      <c r="C133" s="218" t="s">
        <v>0</v>
      </c>
      <c r="D133" s="219">
        <v>83900</v>
      </c>
      <c r="E133" s="219">
        <v>83900</v>
      </c>
      <c r="F133" s="219">
        <v>83900</v>
      </c>
      <c r="G133" s="219">
        <v>83900</v>
      </c>
    </row>
    <row r="134" spans="3:13" ht="27.75" thickBot="1" x14ac:dyDescent="0.3">
      <c r="C134" s="218" t="s">
        <v>48</v>
      </c>
      <c r="D134" s="219">
        <v>10700</v>
      </c>
      <c r="E134" s="219">
        <v>10700</v>
      </c>
      <c r="F134" s="219">
        <v>10700</v>
      </c>
      <c r="G134" s="219">
        <v>10700</v>
      </c>
    </row>
    <row r="135" spans="3:13" ht="27.75" thickBot="1" x14ac:dyDescent="0.3">
      <c r="C135" s="218" t="s">
        <v>1</v>
      </c>
      <c r="D135" s="220">
        <v>12240</v>
      </c>
      <c r="E135" s="220">
        <v>12240</v>
      </c>
      <c r="F135" s="220">
        <v>14422</v>
      </c>
      <c r="G135" s="220">
        <v>14422</v>
      </c>
    </row>
    <row r="136" spans="3:13" ht="17.25" customHeight="1" thickBot="1" x14ac:dyDescent="0.3">
      <c r="C136" s="218" t="s">
        <v>2</v>
      </c>
      <c r="D136" s="221"/>
      <c r="E136" s="221"/>
      <c r="F136" s="221"/>
      <c r="G136" s="221"/>
    </row>
    <row r="137" spans="3:13" ht="27.75" thickBot="1" x14ac:dyDescent="0.3">
      <c r="C137" s="218" t="s">
        <v>31</v>
      </c>
      <c r="D137" s="221"/>
      <c r="E137" s="221"/>
      <c r="F137" s="221"/>
      <c r="G137" s="221"/>
    </row>
    <row r="138" spans="3:13" ht="27.75" customHeight="1" thickBot="1" x14ac:dyDescent="0.3">
      <c r="C138" s="218" t="s">
        <v>33</v>
      </c>
      <c r="D138" s="221"/>
      <c r="E138" s="221"/>
      <c r="F138" s="221"/>
      <c r="G138" s="221"/>
    </row>
    <row r="139" spans="3:13" ht="33" customHeight="1" thickBot="1" x14ac:dyDescent="0.3">
      <c r="C139" s="218" t="s">
        <v>3</v>
      </c>
      <c r="D139" s="221">
        <v>1452</v>
      </c>
      <c r="E139" s="221">
        <v>1452</v>
      </c>
      <c r="F139" s="221">
        <v>1452</v>
      </c>
      <c r="G139" s="221">
        <v>1452</v>
      </c>
    </row>
    <row r="140" spans="3:13" ht="15.75" thickBot="1" x14ac:dyDescent="0.3">
      <c r="C140" s="222" t="s">
        <v>176</v>
      </c>
      <c r="D140" s="221">
        <f>D139+D138+D137+D136+D135+D134+D133</f>
        <v>108292</v>
      </c>
      <c r="E140" s="221">
        <f>E139+E138+E137+E136+E135+E134+E133</f>
        <v>108292</v>
      </c>
      <c r="F140" s="221">
        <f>F139+F138+F137+F136+F135+F134+F133</f>
        <v>110474</v>
      </c>
      <c r="G140" s="221">
        <f>G139+G138+G137+G136+G135+G134+G133</f>
        <v>110474</v>
      </c>
    </row>
    <row r="141" spans="3:13" ht="15.75" thickBot="1" x14ac:dyDescent="0.3">
      <c r="C141" s="222" t="s">
        <v>69</v>
      </c>
      <c r="D141" s="223">
        <f>IF(D140-D125=0,0,"Error")</f>
        <v>0</v>
      </c>
      <c r="E141" s="223">
        <f>IF(E140-E125=0,0,"Error")</f>
        <v>0</v>
      </c>
      <c r="F141" s="223">
        <f>IF(F140-F125=0,0,"Error")</f>
        <v>0</v>
      </c>
      <c r="G141" s="223">
        <f>IF(G140-G125=0,0,"Error")</f>
        <v>0</v>
      </c>
    </row>
    <row r="142" spans="3:13" ht="15.75" thickBot="1" x14ac:dyDescent="0.3">
      <c r="C142" s="224" t="s">
        <v>716</v>
      </c>
      <c r="D142" s="659" t="s">
        <v>385</v>
      </c>
      <c r="E142" s="660"/>
      <c r="F142" s="660"/>
      <c r="G142" s="661"/>
    </row>
    <row r="143" spans="3:13" ht="51" customHeight="1" thickBot="1" x14ac:dyDescent="0.3">
      <c r="C143" s="211" t="s">
        <v>10</v>
      </c>
      <c r="D143" s="685" t="s">
        <v>386</v>
      </c>
      <c r="E143" s="686"/>
      <c r="F143" s="686"/>
      <c r="G143" s="687"/>
      <c r="I143" s="217"/>
      <c r="J143" s="217"/>
      <c r="K143" s="217"/>
      <c r="L143" s="217"/>
      <c r="M143" s="217"/>
    </row>
    <row r="144" spans="3:13" ht="14.25" thickBot="1" x14ac:dyDescent="0.3">
      <c r="C144" s="211" t="s">
        <v>15</v>
      </c>
      <c r="D144" s="653" t="s">
        <v>387</v>
      </c>
      <c r="E144" s="654"/>
      <c r="F144" s="654"/>
      <c r="G144" s="655"/>
    </row>
    <row r="145" spans="3:7" ht="15" x14ac:dyDescent="0.25">
      <c r="C145" s="727"/>
      <c r="D145" s="212">
        <v>2018</v>
      </c>
      <c r="E145" s="212">
        <v>2019</v>
      </c>
      <c r="F145" s="212">
        <v>2020</v>
      </c>
      <c r="G145" s="212">
        <v>2021</v>
      </c>
    </row>
    <row r="146" spans="3:7" ht="15.75" thickBot="1" x14ac:dyDescent="0.3">
      <c r="C146" s="728"/>
      <c r="D146" s="213" t="s">
        <v>6</v>
      </c>
      <c r="E146" s="213" t="s">
        <v>7</v>
      </c>
      <c r="F146" s="213" t="s">
        <v>7</v>
      </c>
      <c r="G146" s="213" t="s">
        <v>7</v>
      </c>
    </row>
    <row r="147" spans="3:7" ht="14.25" thickBot="1" x14ac:dyDescent="0.3">
      <c r="C147" s="211" t="s">
        <v>9</v>
      </c>
      <c r="D147" s="214">
        <v>120</v>
      </c>
      <c r="E147" s="214">
        <v>125</v>
      </c>
      <c r="F147" s="214">
        <v>130</v>
      </c>
      <c r="G147" s="214">
        <v>135</v>
      </c>
    </row>
    <row r="148" spans="3:7" ht="14.25" thickBot="1" x14ac:dyDescent="0.3">
      <c r="C148" s="211" t="s">
        <v>16</v>
      </c>
      <c r="D148" s="214">
        <f>D163</f>
        <v>148244</v>
      </c>
      <c r="E148" s="214">
        <f t="shared" ref="E148:G148" si="14">E163</f>
        <v>123244</v>
      </c>
      <c r="F148" s="214">
        <f t="shared" si="14"/>
        <v>130466</v>
      </c>
      <c r="G148" s="214">
        <f t="shared" si="14"/>
        <v>130466</v>
      </c>
    </row>
    <row r="149" spans="3:7" ht="27.75" thickBot="1" x14ac:dyDescent="0.3">
      <c r="C149" s="211" t="s">
        <v>26</v>
      </c>
      <c r="D149" s="214">
        <f>D148/D147</f>
        <v>1235.3666666666666</v>
      </c>
      <c r="E149" s="214">
        <f t="shared" ref="E149:G149" si="15">E148/E147</f>
        <v>985.952</v>
      </c>
      <c r="F149" s="214">
        <f t="shared" si="15"/>
        <v>1003.5846153846154</v>
      </c>
      <c r="G149" s="214">
        <f t="shared" si="15"/>
        <v>966.4148148148148</v>
      </c>
    </row>
    <row r="150" spans="3:7" ht="14.25" thickBot="1" x14ac:dyDescent="0.3">
      <c r="C150" s="211" t="s">
        <v>17</v>
      </c>
      <c r="D150" s="215"/>
      <c r="E150" s="216">
        <f>E147/D147-1</f>
        <v>4.1666666666666741E-2</v>
      </c>
      <c r="F150" s="216">
        <f t="shared" ref="F150:G152" si="16">F147/E147-1</f>
        <v>4.0000000000000036E-2</v>
      </c>
      <c r="G150" s="216">
        <f t="shared" si="16"/>
        <v>3.8461538461538547E-2</v>
      </c>
    </row>
    <row r="151" spans="3:7" ht="27.75" thickBot="1" x14ac:dyDescent="0.3">
      <c r="C151" s="211" t="s">
        <v>18</v>
      </c>
      <c r="D151" s="215"/>
      <c r="E151" s="216">
        <f>E148/D148-1</f>
        <v>-0.16864088934459409</v>
      </c>
      <c r="F151" s="216">
        <f t="shared" si="16"/>
        <v>5.8599201583849903E-2</v>
      </c>
      <c r="G151" s="216">
        <f t="shared" si="16"/>
        <v>0</v>
      </c>
    </row>
    <row r="152" spans="3:7" ht="27.75" thickBot="1" x14ac:dyDescent="0.3">
      <c r="C152" s="211" t="s">
        <v>19</v>
      </c>
      <c r="D152" s="215"/>
      <c r="E152" s="216">
        <f>E149/D149-1</f>
        <v>-0.20189525377081019</v>
      </c>
      <c r="F152" s="216">
        <f t="shared" si="16"/>
        <v>1.7883847676778863E-2</v>
      </c>
      <c r="G152" s="216">
        <f t="shared" si="16"/>
        <v>-3.703703703703709E-2</v>
      </c>
    </row>
    <row r="153" spans="3:7" ht="15.75" thickBot="1" x14ac:dyDescent="0.3">
      <c r="C153" s="736" t="s">
        <v>845</v>
      </c>
      <c r="D153" s="737"/>
      <c r="E153" s="737"/>
      <c r="F153" s="737"/>
      <c r="G153" s="738"/>
    </row>
    <row r="154" spans="3:7" ht="15" x14ac:dyDescent="0.25">
      <c r="C154" s="727"/>
      <c r="D154" s="212">
        <v>2018</v>
      </c>
      <c r="E154" s="212">
        <v>2019</v>
      </c>
      <c r="F154" s="212">
        <v>2020</v>
      </c>
      <c r="G154" s="212">
        <v>2021</v>
      </c>
    </row>
    <row r="155" spans="3:7" ht="15.75" thickBot="1" x14ac:dyDescent="0.3">
      <c r="C155" s="728"/>
      <c r="D155" s="213" t="s">
        <v>6</v>
      </c>
      <c r="E155" s="213" t="s">
        <v>7</v>
      </c>
      <c r="F155" s="213" t="s">
        <v>7</v>
      </c>
      <c r="G155" s="213" t="s">
        <v>7</v>
      </c>
    </row>
    <row r="156" spans="3:7" ht="14.25" thickBot="1" x14ac:dyDescent="0.3">
      <c r="C156" s="218" t="s">
        <v>0</v>
      </c>
      <c r="D156" s="219">
        <v>53700</v>
      </c>
      <c r="E156" s="219">
        <v>53700</v>
      </c>
      <c r="F156" s="219">
        <v>53700</v>
      </c>
      <c r="G156" s="219">
        <v>53700</v>
      </c>
    </row>
    <row r="157" spans="3:7" ht="27.75" thickBot="1" x14ac:dyDescent="0.3">
      <c r="C157" s="218" t="s">
        <v>48</v>
      </c>
      <c r="D157" s="219">
        <v>8750</v>
      </c>
      <c r="E157" s="219">
        <v>8750</v>
      </c>
      <c r="F157" s="219">
        <v>8750</v>
      </c>
      <c r="G157" s="219">
        <v>8750</v>
      </c>
    </row>
    <row r="158" spans="3:7" ht="27.75" thickBot="1" x14ac:dyDescent="0.3">
      <c r="C158" s="218" t="s">
        <v>1</v>
      </c>
      <c r="D158" s="220">
        <v>48250</v>
      </c>
      <c r="E158" s="220">
        <v>48250</v>
      </c>
      <c r="F158" s="220">
        <v>55472</v>
      </c>
      <c r="G158" s="220">
        <v>55472</v>
      </c>
    </row>
    <row r="159" spans="3:7" ht="15.75" thickBot="1" x14ac:dyDescent="0.3">
      <c r="C159" s="218" t="s">
        <v>2</v>
      </c>
      <c r="D159" s="221"/>
      <c r="E159" s="221"/>
      <c r="F159" s="221"/>
      <c r="G159" s="221"/>
    </row>
    <row r="160" spans="3:7" ht="27.75" thickBot="1" x14ac:dyDescent="0.3">
      <c r="C160" s="218" t="s">
        <v>31</v>
      </c>
      <c r="D160" s="221"/>
      <c r="E160" s="221"/>
      <c r="F160" s="221"/>
      <c r="G160" s="221"/>
    </row>
    <row r="161" spans="3:7" ht="27.75" thickBot="1" x14ac:dyDescent="0.3">
      <c r="C161" s="218" t="s">
        <v>33</v>
      </c>
      <c r="D161" s="221"/>
      <c r="E161" s="221"/>
      <c r="F161" s="221"/>
      <c r="G161" s="221"/>
    </row>
    <row r="162" spans="3:7" ht="27.75" thickBot="1" x14ac:dyDescent="0.3">
      <c r="C162" s="218" t="s">
        <v>3</v>
      </c>
      <c r="D162" s="221">
        <v>37544</v>
      </c>
      <c r="E162" s="221">
        <v>12544</v>
      </c>
      <c r="F162" s="221">
        <v>12544</v>
      </c>
      <c r="G162" s="221">
        <v>12544</v>
      </c>
    </row>
    <row r="163" spans="3:7" ht="15.75" thickBot="1" x14ac:dyDescent="0.3">
      <c r="C163" s="222" t="s">
        <v>808</v>
      </c>
      <c r="D163" s="221">
        <f>D162+D161+D160+D159+D158+D157+D156</f>
        <v>148244</v>
      </c>
      <c r="E163" s="221">
        <f>E162+E161+E160+E159+E158+E157+E156</f>
        <v>123244</v>
      </c>
      <c r="F163" s="221">
        <f>F162+F161+F160+F159+F158+F157+F156</f>
        <v>130466</v>
      </c>
      <c r="G163" s="221">
        <f>G162+G161+G160+G159+G158+G157+G156</f>
        <v>130466</v>
      </c>
    </row>
    <row r="164" spans="3:7" ht="15.75" thickBot="1" x14ac:dyDescent="0.3">
      <c r="C164" s="222" t="s">
        <v>69</v>
      </c>
      <c r="D164" s="223">
        <f>IF(D163-D148=0,0,"Error")</f>
        <v>0</v>
      </c>
      <c r="E164" s="223">
        <f>IF(E163-E148=0,0,"Error")</f>
        <v>0</v>
      </c>
      <c r="F164" s="223">
        <f>IF(F163-F148=0,0,"Error")</f>
        <v>0</v>
      </c>
      <c r="G164" s="223">
        <f>IF(G163-G148=0,0,"Error")</f>
        <v>0</v>
      </c>
    </row>
    <row r="165" spans="3:7" ht="15.75" thickBot="1" x14ac:dyDescent="0.3">
      <c r="C165" s="680" t="s">
        <v>78</v>
      </c>
      <c r="D165" s="681"/>
      <c r="E165" s="681"/>
      <c r="F165" s="681"/>
      <c r="G165" s="682"/>
    </row>
    <row r="166" spans="3:7" ht="15.75" thickBot="1" x14ac:dyDescent="0.3">
      <c r="C166" s="680" t="s">
        <v>85</v>
      </c>
      <c r="D166" s="681"/>
      <c r="E166" s="681"/>
      <c r="F166" s="681"/>
      <c r="G166" s="682"/>
    </row>
    <row r="167" spans="3:7" ht="27.75" thickBot="1" x14ac:dyDescent="0.3">
      <c r="C167" s="225" t="s">
        <v>388</v>
      </c>
      <c r="D167" s="662" t="s">
        <v>389</v>
      </c>
      <c r="E167" s="663"/>
      <c r="F167" s="663"/>
      <c r="G167" s="664"/>
    </row>
    <row r="168" spans="3:7" ht="15.75" thickBot="1" x14ac:dyDescent="0.3">
      <c r="C168" s="210" t="s">
        <v>41</v>
      </c>
      <c r="D168" s="656" t="s">
        <v>390</v>
      </c>
      <c r="E168" s="657"/>
      <c r="F168" s="657"/>
      <c r="G168" s="658"/>
    </row>
    <row r="169" spans="3:7" ht="31.5" customHeight="1" thickBot="1" x14ac:dyDescent="0.3">
      <c r="C169" s="211" t="s">
        <v>10</v>
      </c>
      <c r="D169" s="685" t="s">
        <v>391</v>
      </c>
      <c r="E169" s="686"/>
      <c r="F169" s="686"/>
      <c r="G169" s="687"/>
    </row>
    <row r="170" spans="3:7" ht="14.25" thickBot="1" x14ac:dyDescent="0.3">
      <c r="C170" s="211" t="s">
        <v>15</v>
      </c>
      <c r="D170" s="653" t="s">
        <v>392</v>
      </c>
      <c r="E170" s="654"/>
      <c r="F170" s="654"/>
      <c r="G170" s="655"/>
    </row>
    <row r="171" spans="3:7" ht="15" x14ac:dyDescent="0.25">
      <c r="C171" s="727"/>
      <c r="D171" s="212">
        <v>2018</v>
      </c>
      <c r="E171" s="212">
        <v>2019</v>
      </c>
      <c r="F171" s="212">
        <v>2020</v>
      </c>
      <c r="G171" s="212">
        <v>2021</v>
      </c>
    </row>
    <row r="172" spans="3:7" ht="15.75" thickBot="1" x14ac:dyDescent="0.3">
      <c r="C172" s="728"/>
      <c r="D172" s="213" t="s">
        <v>6</v>
      </c>
      <c r="E172" s="213" t="s">
        <v>7</v>
      </c>
      <c r="F172" s="213" t="s">
        <v>7</v>
      </c>
      <c r="G172" s="213" t="s">
        <v>7</v>
      </c>
    </row>
    <row r="173" spans="3:7" ht="14.25" thickBot="1" x14ac:dyDescent="0.3">
      <c r="C173" s="211" t="s">
        <v>9</v>
      </c>
      <c r="D173" s="214">
        <v>203</v>
      </c>
      <c r="E173" s="214">
        <v>84</v>
      </c>
      <c r="F173" s="214"/>
      <c r="G173" s="214">
        <v>352</v>
      </c>
    </row>
    <row r="174" spans="3:7" ht="14.25" thickBot="1" x14ac:dyDescent="0.3">
      <c r="C174" s="211" t="s">
        <v>16</v>
      </c>
      <c r="D174" s="214">
        <v>23000</v>
      </c>
      <c r="E174" s="214">
        <v>9530</v>
      </c>
      <c r="F174" s="214">
        <f t="shared" ref="F174:G174" si="17">F184</f>
        <v>0</v>
      </c>
      <c r="G174" s="214">
        <f t="shared" si="17"/>
        <v>25000</v>
      </c>
    </row>
    <row r="175" spans="3:7" ht="27.75" thickBot="1" x14ac:dyDescent="0.3">
      <c r="C175" s="211" t="s">
        <v>26</v>
      </c>
      <c r="D175" s="214">
        <f>D174/D173</f>
        <v>113.30049261083744</v>
      </c>
      <c r="E175" s="214">
        <f t="shared" ref="E175:G175" si="18">E174/E173</f>
        <v>113.45238095238095</v>
      </c>
      <c r="F175" s="214" t="e">
        <f t="shared" si="18"/>
        <v>#DIV/0!</v>
      </c>
      <c r="G175" s="214">
        <f t="shared" si="18"/>
        <v>71.022727272727266</v>
      </c>
    </row>
    <row r="176" spans="3:7" ht="14.25" thickBot="1" x14ac:dyDescent="0.3">
      <c r="C176" s="211" t="s">
        <v>17</v>
      </c>
      <c r="D176" s="215" t="s">
        <v>23</v>
      </c>
      <c r="E176" s="216">
        <f>E173/D173-1</f>
        <v>-0.5862068965517242</v>
      </c>
      <c r="F176" s="216">
        <f t="shared" ref="F176:G178" si="19">F173/E173-1</f>
        <v>-1</v>
      </c>
      <c r="G176" s="216" t="e">
        <f t="shared" si="19"/>
        <v>#DIV/0!</v>
      </c>
    </row>
    <row r="177" spans="3:7" ht="27.75" thickBot="1" x14ac:dyDescent="0.3">
      <c r="C177" s="211" t="s">
        <v>18</v>
      </c>
      <c r="D177" s="215" t="s">
        <v>23</v>
      </c>
      <c r="E177" s="216">
        <f>E174/D174-1</f>
        <v>-0.58565217391304347</v>
      </c>
      <c r="F177" s="216">
        <f t="shared" si="19"/>
        <v>-1</v>
      </c>
      <c r="G177" s="216" t="e">
        <f t="shared" si="19"/>
        <v>#DIV/0!</v>
      </c>
    </row>
    <row r="178" spans="3:7" ht="27.75" thickBot="1" x14ac:dyDescent="0.3">
      <c r="C178" s="211" t="s">
        <v>19</v>
      </c>
      <c r="D178" s="215" t="s">
        <v>23</v>
      </c>
      <c r="E178" s="216">
        <f>E175/D175-1</f>
        <v>1.3405797101448957E-3</v>
      </c>
      <c r="F178" s="216" t="e">
        <f t="shared" si="19"/>
        <v>#DIV/0!</v>
      </c>
      <c r="G178" s="216" t="e">
        <f t="shared" si="19"/>
        <v>#DIV/0!</v>
      </c>
    </row>
    <row r="179" spans="3:7" ht="15.75" thickBot="1" x14ac:dyDescent="0.3">
      <c r="C179" s="736" t="s">
        <v>708</v>
      </c>
      <c r="D179" s="737"/>
      <c r="E179" s="737"/>
      <c r="F179" s="737"/>
      <c r="G179" s="738"/>
    </row>
    <row r="180" spans="3:7" ht="15" x14ac:dyDescent="0.25">
      <c r="C180" s="727"/>
      <c r="D180" s="212">
        <v>2018</v>
      </c>
      <c r="E180" s="212">
        <v>2019</v>
      </c>
      <c r="F180" s="212">
        <v>2020</v>
      </c>
      <c r="G180" s="212">
        <v>2021</v>
      </c>
    </row>
    <row r="181" spans="3:7" ht="15.75" thickBot="1" x14ac:dyDescent="0.3">
      <c r="C181" s="728"/>
      <c r="D181" s="213" t="s">
        <v>6</v>
      </c>
      <c r="E181" s="213" t="s">
        <v>7</v>
      </c>
      <c r="F181" s="213" t="s">
        <v>7</v>
      </c>
      <c r="G181" s="213" t="s">
        <v>7</v>
      </c>
    </row>
    <row r="182" spans="3:7" ht="27.75" thickBot="1" x14ac:dyDescent="0.3">
      <c r="C182" s="218" t="s">
        <v>83</v>
      </c>
      <c r="D182" s="219"/>
      <c r="E182" s="219"/>
      <c r="F182" s="219"/>
      <c r="G182" s="219"/>
    </row>
    <row r="183" spans="3:7" ht="27.75" thickBot="1" x14ac:dyDescent="0.3">
      <c r="C183" s="218" t="s">
        <v>84</v>
      </c>
      <c r="D183" s="221">
        <v>23000</v>
      </c>
      <c r="E183" s="219">
        <v>9530</v>
      </c>
      <c r="F183" s="219"/>
      <c r="G183" s="219">
        <v>25000</v>
      </c>
    </row>
    <row r="184" spans="3:7" ht="15.75" thickBot="1" x14ac:dyDescent="0.3">
      <c r="C184" s="222" t="s">
        <v>68</v>
      </c>
      <c r="D184" s="221">
        <f>D183+D182</f>
        <v>23000</v>
      </c>
      <c r="E184" s="221">
        <f>E174</f>
        <v>9530</v>
      </c>
      <c r="F184" s="221">
        <f t="shared" ref="F184:G184" si="20">F183+F182</f>
        <v>0</v>
      </c>
      <c r="G184" s="221">
        <f t="shared" si="20"/>
        <v>25000</v>
      </c>
    </row>
    <row r="185" spans="3:7" ht="27.75" thickBot="1" x14ac:dyDescent="0.3">
      <c r="C185" s="225" t="s">
        <v>393</v>
      </c>
      <c r="D185" s="662" t="s">
        <v>394</v>
      </c>
      <c r="E185" s="663"/>
      <c r="F185" s="663"/>
      <c r="G185" s="664"/>
    </row>
    <row r="186" spans="3:7" ht="15.75" thickBot="1" x14ac:dyDescent="0.3">
      <c r="C186" s="210" t="s">
        <v>123</v>
      </c>
      <c r="D186" s="656" t="s">
        <v>395</v>
      </c>
      <c r="E186" s="657"/>
      <c r="F186" s="657"/>
      <c r="G186" s="658"/>
    </row>
    <row r="187" spans="3:7" ht="36" customHeight="1" thickBot="1" x14ac:dyDescent="0.3">
      <c r="C187" s="211" t="s">
        <v>10</v>
      </c>
      <c r="D187" s="685" t="s">
        <v>717</v>
      </c>
      <c r="E187" s="686"/>
      <c r="F187" s="686"/>
      <c r="G187" s="687"/>
    </row>
    <row r="188" spans="3:7" ht="14.25" thickBot="1" x14ac:dyDescent="0.3">
      <c r="C188" s="211" t="s">
        <v>15</v>
      </c>
      <c r="D188" s="653" t="s">
        <v>392</v>
      </c>
      <c r="E188" s="654"/>
      <c r="F188" s="654"/>
      <c r="G188" s="655"/>
    </row>
    <row r="189" spans="3:7" ht="15" x14ac:dyDescent="0.25">
      <c r="C189" s="727"/>
      <c r="D189" s="212">
        <v>2018</v>
      </c>
      <c r="E189" s="212">
        <v>2019</v>
      </c>
      <c r="F189" s="212">
        <v>2020</v>
      </c>
      <c r="G189" s="212">
        <v>2021</v>
      </c>
    </row>
    <row r="190" spans="3:7" ht="15.75" thickBot="1" x14ac:dyDescent="0.3">
      <c r="C190" s="728"/>
      <c r="D190" s="213" t="s">
        <v>6</v>
      </c>
      <c r="E190" s="213" t="s">
        <v>7</v>
      </c>
      <c r="F190" s="213" t="s">
        <v>7</v>
      </c>
      <c r="G190" s="213" t="s">
        <v>7</v>
      </c>
    </row>
    <row r="191" spans="3:7" ht="14.25" thickBot="1" x14ac:dyDescent="0.3">
      <c r="C191" s="211" t="s">
        <v>9</v>
      </c>
      <c r="D191" s="214">
        <v>950</v>
      </c>
      <c r="E191" s="214">
        <v>42</v>
      </c>
      <c r="F191" s="214"/>
      <c r="G191" s="214"/>
    </row>
    <row r="192" spans="3:7" ht="14.25" thickBot="1" x14ac:dyDescent="0.3">
      <c r="C192" s="211" t="s">
        <v>16</v>
      </c>
      <c r="D192" s="214">
        <v>113000</v>
      </c>
      <c r="E192" s="214">
        <v>5000</v>
      </c>
      <c r="F192" s="214"/>
      <c r="G192" s="214"/>
    </row>
    <row r="193" spans="3:7" ht="27.75" thickBot="1" x14ac:dyDescent="0.3">
      <c r="C193" s="211" t="s">
        <v>26</v>
      </c>
      <c r="D193" s="214">
        <f>D192/D191</f>
        <v>118.94736842105263</v>
      </c>
      <c r="E193" s="214">
        <f t="shared" ref="E193:G193" si="21">E192/E191</f>
        <v>119.04761904761905</v>
      </c>
      <c r="F193" s="214" t="e">
        <f t="shared" si="21"/>
        <v>#DIV/0!</v>
      </c>
      <c r="G193" s="214" t="e">
        <f t="shared" si="21"/>
        <v>#DIV/0!</v>
      </c>
    </row>
    <row r="194" spans="3:7" ht="14.25" thickBot="1" x14ac:dyDescent="0.3">
      <c r="C194" s="211" t="s">
        <v>17</v>
      </c>
      <c r="D194" s="215" t="s">
        <v>23</v>
      </c>
      <c r="E194" s="216">
        <f>E191/D191-1</f>
        <v>-0.95578947368421052</v>
      </c>
      <c r="F194" s="216">
        <f t="shared" ref="F194:G196" si="22">F191/E191-1</f>
        <v>-1</v>
      </c>
      <c r="G194" s="216" t="e">
        <f t="shared" si="22"/>
        <v>#DIV/0!</v>
      </c>
    </row>
    <row r="195" spans="3:7" ht="27.75" thickBot="1" x14ac:dyDescent="0.3">
      <c r="C195" s="211" t="s">
        <v>18</v>
      </c>
      <c r="D195" s="215" t="s">
        <v>23</v>
      </c>
      <c r="E195" s="216">
        <f>E192/D192-1</f>
        <v>-0.95575221238938057</v>
      </c>
      <c r="F195" s="216">
        <f t="shared" si="22"/>
        <v>-1</v>
      </c>
      <c r="G195" s="216" t="e">
        <f t="shared" si="22"/>
        <v>#DIV/0!</v>
      </c>
    </row>
    <row r="196" spans="3:7" ht="27.75" thickBot="1" x14ac:dyDescent="0.3">
      <c r="C196" s="211" t="s">
        <v>19</v>
      </c>
      <c r="D196" s="215" t="s">
        <v>23</v>
      </c>
      <c r="E196" s="216">
        <f>E193/D193-1</f>
        <v>8.4281500210714455E-4</v>
      </c>
      <c r="F196" s="216" t="e">
        <f t="shared" si="22"/>
        <v>#DIV/0!</v>
      </c>
      <c r="G196" s="216" t="e">
        <f t="shared" si="22"/>
        <v>#DIV/0!</v>
      </c>
    </row>
    <row r="197" spans="3:7" ht="15.75" thickBot="1" x14ac:dyDescent="0.3">
      <c r="C197" s="736" t="s">
        <v>846</v>
      </c>
      <c r="D197" s="737"/>
      <c r="E197" s="737"/>
      <c r="F197" s="737"/>
      <c r="G197" s="738"/>
    </row>
    <row r="198" spans="3:7" ht="15" x14ac:dyDescent="0.25">
      <c r="C198" s="727"/>
      <c r="D198" s="212">
        <v>2018</v>
      </c>
      <c r="E198" s="212">
        <v>2019</v>
      </c>
      <c r="F198" s="212">
        <v>2020</v>
      </c>
      <c r="G198" s="212">
        <v>2021</v>
      </c>
    </row>
    <row r="199" spans="3:7" ht="15.75" thickBot="1" x14ac:dyDescent="0.3">
      <c r="C199" s="728"/>
      <c r="D199" s="213" t="s">
        <v>6</v>
      </c>
      <c r="E199" s="213" t="s">
        <v>7</v>
      </c>
      <c r="F199" s="213" t="s">
        <v>7</v>
      </c>
      <c r="G199" s="213" t="s">
        <v>7</v>
      </c>
    </row>
    <row r="200" spans="3:7" ht="27.75" thickBot="1" x14ac:dyDescent="0.3">
      <c r="C200" s="218" t="s">
        <v>83</v>
      </c>
      <c r="D200" s="219"/>
      <c r="E200" s="219"/>
      <c r="F200" s="219"/>
      <c r="G200" s="219"/>
    </row>
    <row r="201" spans="3:7" ht="27.75" thickBot="1" x14ac:dyDescent="0.3">
      <c r="C201" s="218" t="s">
        <v>84</v>
      </c>
      <c r="D201" s="221">
        <v>113000</v>
      </c>
      <c r="E201" s="219">
        <v>5000</v>
      </c>
      <c r="F201" s="219"/>
      <c r="G201" s="219"/>
    </row>
    <row r="202" spans="3:7" ht="15.75" thickBot="1" x14ac:dyDescent="0.3">
      <c r="C202" s="222" t="s">
        <v>125</v>
      </c>
      <c r="D202" s="221">
        <f>D201+D200</f>
        <v>113000</v>
      </c>
      <c r="E202" s="221">
        <f t="shared" ref="E202:G202" si="23">E201+E200</f>
        <v>5000</v>
      </c>
      <c r="F202" s="221">
        <f t="shared" si="23"/>
        <v>0</v>
      </c>
      <c r="G202" s="221">
        <f t="shared" si="23"/>
        <v>0</v>
      </c>
    </row>
    <row r="203" spans="3:7" ht="27.75" thickBot="1" x14ac:dyDescent="0.3">
      <c r="C203" s="225" t="s">
        <v>396</v>
      </c>
      <c r="D203" s="662" t="s">
        <v>397</v>
      </c>
      <c r="E203" s="663"/>
      <c r="F203" s="663"/>
      <c r="G203" s="664"/>
    </row>
    <row r="204" spans="3:7" ht="15.75" thickBot="1" x14ac:dyDescent="0.3">
      <c r="C204" s="210" t="s">
        <v>126</v>
      </c>
      <c r="D204" s="656" t="s">
        <v>718</v>
      </c>
      <c r="E204" s="657"/>
      <c r="F204" s="657"/>
      <c r="G204" s="658"/>
    </row>
    <row r="205" spans="3:7" ht="25.5" customHeight="1" thickBot="1" x14ac:dyDescent="0.3">
      <c r="C205" s="211" t="s">
        <v>10</v>
      </c>
      <c r="D205" s="685" t="s">
        <v>398</v>
      </c>
      <c r="E205" s="686"/>
      <c r="F205" s="686"/>
      <c r="G205" s="687"/>
    </row>
    <row r="206" spans="3:7" ht="14.25" thickBot="1" x14ac:dyDescent="0.3">
      <c r="C206" s="211" t="s">
        <v>15</v>
      </c>
      <c r="D206" s="653" t="s">
        <v>399</v>
      </c>
      <c r="E206" s="654"/>
      <c r="F206" s="654"/>
      <c r="G206" s="655"/>
    </row>
    <row r="207" spans="3:7" ht="15" x14ac:dyDescent="0.25">
      <c r="C207" s="727"/>
      <c r="D207" s="212">
        <v>2018</v>
      </c>
      <c r="E207" s="212">
        <v>2019</v>
      </c>
      <c r="F207" s="212">
        <v>2020</v>
      </c>
      <c r="G207" s="212">
        <v>2021</v>
      </c>
    </row>
    <row r="208" spans="3:7" ht="15.75" thickBot="1" x14ac:dyDescent="0.3">
      <c r="C208" s="728"/>
      <c r="D208" s="213" t="s">
        <v>6</v>
      </c>
      <c r="E208" s="213" t="s">
        <v>7</v>
      </c>
      <c r="F208" s="213" t="s">
        <v>7</v>
      </c>
      <c r="G208" s="213" t="s">
        <v>7</v>
      </c>
    </row>
    <row r="209" spans="3:7" ht="14.25" thickBot="1" x14ac:dyDescent="0.3">
      <c r="C209" s="211" t="s">
        <v>9</v>
      </c>
      <c r="D209" s="214">
        <v>1175</v>
      </c>
      <c r="E209" s="214"/>
      <c r="F209" s="214"/>
      <c r="G209" s="214"/>
    </row>
    <row r="210" spans="3:7" ht="14.25" thickBot="1" x14ac:dyDescent="0.3">
      <c r="C210" s="211" t="s">
        <v>16</v>
      </c>
      <c r="D210" s="214">
        <f>D220</f>
        <v>72501</v>
      </c>
      <c r="E210" s="214"/>
      <c r="F210" s="214"/>
      <c r="G210" s="214"/>
    </row>
    <row r="211" spans="3:7" ht="27.75" thickBot="1" x14ac:dyDescent="0.3">
      <c r="C211" s="211" t="s">
        <v>26</v>
      </c>
      <c r="D211" s="226">
        <f>D210/D209</f>
        <v>61.702978723404257</v>
      </c>
      <c r="E211" s="214" t="e">
        <f t="shared" ref="E211:G211" si="24">E210/E209</f>
        <v>#DIV/0!</v>
      </c>
      <c r="F211" s="214" t="e">
        <f t="shared" si="24"/>
        <v>#DIV/0!</v>
      </c>
      <c r="G211" s="214" t="e">
        <f t="shared" si="24"/>
        <v>#DIV/0!</v>
      </c>
    </row>
    <row r="212" spans="3:7" ht="14.25" thickBot="1" x14ac:dyDescent="0.3">
      <c r="C212" s="211" t="s">
        <v>17</v>
      </c>
      <c r="D212" s="215" t="s">
        <v>23</v>
      </c>
      <c r="E212" s="216">
        <f>E209/D209-1</f>
        <v>-1</v>
      </c>
      <c r="F212" s="216" t="e">
        <f t="shared" ref="F212:G214" si="25">F209/E209-1</f>
        <v>#DIV/0!</v>
      </c>
      <c r="G212" s="216" t="e">
        <f t="shared" si="25"/>
        <v>#DIV/0!</v>
      </c>
    </row>
    <row r="213" spans="3:7" ht="27.75" thickBot="1" x14ac:dyDescent="0.3">
      <c r="C213" s="211" t="s">
        <v>18</v>
      </c>
      <c r="D213" s="215" t="s">
        <v>23</v>
      </c>
      <c r="E213" s="216">
        <f>E210/D210-1</f>
        <v>-1</v>
      </c>
      <c r="F213" s="216" t="e">
        <f t="shared" si="25"/>
        <v>#DIV/0!</v>
      </c>
      <c r="G213" s="216" t="e">
        <f t="shared" si="25"/>
        <v>#DIV/0!</v>
      </c>
    </row>
    <row r="214" spans="3:7" ht="27.75" thickBot="1" x14ac:dyDescent="0.3">
      <c r="C214" s="211" t="s">
        <v>19</v>
      </c>
      <c r="D214" s="215" t="s">
        <v>23</v>
      </c>
      <c r="E214" s="216" t="e">
        <f>E211/D211-1</f>
        <v>#DIV/0!</v>
      </c>
      <c r="F214" s="216" t="e">
        <f t="shared" si="25"/>
        <v>#DIV/0!</v>
      </c>
      <c r="G214" s="216" t="e">
        <f t="shared" si="25"/>
        <v>#DIV/0!</v>
      </c>
    </row>
    <row r="215" spans="3:7" ht="15.75" thickBot="1" x14ac:dyDescent="0.3">
      <c r="C215" s="736" t="s">
        <v>847</v>
      </c>
      <c r="D215" s="737"/>
      <c r="E215" s="737"/>
      <c r="F215" s="737"/>
      <c r="G215" s="738"/>
    </row>
    <row r="216" spans="3:7" ht="15" x14ac:dyDescent="0.25">
      <c r="C216" s="727"/>
      <c r="D216" s="212">
        <v>2018</v>
      </c>
      <c r="E216" s="212">
        <v>2019</v>
      </c>
      <c r="F216" s="212">
        <v>2020</v>
      </c>
      <c r="G216" s="212">
        <v>2021</v>
      </c>
    </row>
    <row r="217" spans="3:7" ht="15.75" thickBot="1" x14ac:dyDescent="0.3">
      <c r="C217" s="728"/>
      <c r="D217" s="213" t="s">
        <v>6</v>
      </c>
      <c r="E217" s="213" t="s">
        <v>7</v>
      </c>
      <c r="F217" s="213" t="s">
        <v>7</v>
      </c>
      <c r="G217" s="213" t="s">
        <v>7</v>
      </c>
    </row>
    <row r="218" spans="3:7" ht="27.75" thickBot="1" x14ac:dyDescent="0.3">
      <c r="C218" s="218" t="s">
        <v>83</v>
      </c>
      <c r="D218" s="219"/>
      <c r="E218" s="219"/>
      <c r="F218" s="219"/>
      <c r="G218" s="219"/>
    </row>
    <row r="219" spans="3:7" ht="27.75" thickBot="1" x14ac:dyDescent="0.3">
      <c r="C219" s="218" t="s">
        <v>84</v>
      </c>
      <c r="D219" s="221">
        <v>72501</v>
      </c>
      <c r="E219" s="219"/>
      <c r="F219" s="219"/>
      <c r="G219" s="219"/>
    </row>
    <row r="220" spans="3:7" ht="15.75" thickBot="1" x14ac:dyDescent="0.3">
      <c r="C220" s="222" t="s">
        <v>128</v>
      </c>
      <c r="D220" s="221">
        <f>D219+D218</f>
        <v>72501</v>
      </c>
      <c r="E220" s="221">
        <f t="shared" ref="E220:G220" si="26">E219+E218</f>
        <v>0</v>
      </c>
      <c r="F220" s="221">
        <f t="shared" si="26"/>
        <v>0</v>
      </c>
      <c r="G220" s="221">
        <f t="shared" si="26"/>
        <v>0</v>
      </c>
    </row>
    <row r="221" spans="3:7" ht="41.25" thickBot="1" x14ac:dyDescent="0.3">
      <c r="C221" s="211" t="s">
        <v>405</v>
      </c>
      <c r="D221" s="662" t="s">
        <v>406</v>
      </c>
      <c r="E221" s="663"/>
      <c r="F221" s="663"/>
      <c r="G221" s="664"/>
    </row>
    <row r="222" spans="3:7" ht="15.75" thickBot="1" x14ac:dyDescent="0.3">
      <c r="C222" s="210" t="s">
        <v>164</v>
      </c>
      <c r="D222" s="656" t="s">
        <v>406</v>
      </c>
      <c r="E222" s="657"/>
      <c r="F222" s="657"/>
      <c r="G222" s="658"/>
    </row>
    <row r="223" spans="3:7" ht="14.25" thickBot="1" x14ac:dyDescent="0.3">
      <c r="C223" s="211" t="s">
        <v>10</v>
      </c>
      <c r="D223" s="662" t="s">
        <v>406</v>
      </c>
      <c r="E223" s="663"/>
      <c r="F223" s="663"/>
      <c r="G223" s="664"/>
    </row>
    <row r="224" spans="3:7" ht="14.25" thickBot="1" x14ac:dyDescent="0.3">
      <c r="C224" s="211" t="s">
        <v>15</v>
      </c>
      <c r="D224" s="653" t="s">
        <v>407</v>
      </c>
      <c r="E224" s="654"/>
      <c r="F224" s="654"/>
      <c r="G224" s="655"/>
    </row>
    <row r="225" spans="3:7" ht="15" x14ac:dyDescent="0.25">
      <c r="C225" s="727"/>
      <c r="D225" s="212">
        <v>2018</v>
      </c>
      <c r="E225" s="212">
        <v>2019</v>
      </c>
      <c r="F225" s="212">
        <v>2020</v>
      </c>
      <c r="G225" s="212">
        <v>2021</v>
      </c>
    </row>
    <row r="226" spans="3:7" ht="15.75" thickBot="1" x14ac:dyDescent="0.3">
      <c r="C226" s="728"/>
      <c r="D226" s="213" t="s">
        <v>6</v>
      </c>
      <c r="E226" s="213" t="s">
        <v>7</v>
      </c>
      <c r="F226" s="213" t="s">
        <v>7</v>
      </c>
      <c r="G226" s="213" t="s">
        <v>7</v>
      </c>
    </row>
    <row r="227" spans="3:7" ht="14.25" thickBot="1" x14ac:dyDescent="0.3">
      <c r="C227" s="211" t="s">
        <v>9</v>
      </c>
      <c r="D227" s="214">
        <v>36</v>
      </c>
      <c r="E227" s="214">
        <v>163</v>
      </c>
      <c r="F227" s="214">
        <v>61</v>
      </c>
      <c r="G227" s="214"/>
    </row>
    <row r="228" spans="3:7" ht="14.25" thickBot="1" x14ac:dyDescent="0.3">
      <c r="C228" s="211" t="s">
        <v>16</v>
      </c>
      <c r="D228" s="214">
        <f>20000+7151</f>
        <v>27151</v>
      </c>
      <c r="E228" s="214">
        <v>121617</v>
      </c>
      <c r="F228" s="214">
        <v>45012</v>
      </c>
      <c r="G228" s="214"/>
    </row>
    <row r="229" spans="3:7" ht="27.75" thickBot="1" x14ac:dyDescent="0.3">
      <c r="C229" s="211" t="s">
        <v>26</v>
      </c>
      <c r="D229" s="214">
        <f>D228/D227</f>
        <v>754.19444444444446</v>
      </c>
      <c r="E229" s="214">
        <f>E228/E227</f>
        <v>746.11656441717787</v>
      </c>
      <c r="F229" s="214">
        <f>F228/F227</f>
        <v>737.90163934426232</v>
      </c>
      <c r="G229" s="214" t="e">
        <f>G228/G227</f>
        <v>#DIV/0!</v>
      </c>
    </row>
    <row r="230" spans="3:7" ht="14.25" thickBot="1" x14ac:dyDescent="0.3">
      <c r="C230" s="211" t="s">
        <v>17</v>
      </c>
      <c r="D230" s="215" t="s">
        <v>23</v>
      </c>
      <c r="E230" s="216">
        <f t="shared" ref="E230:G232" si="27">E227/D227-1</f>
        <v>3.5277777777777777</v>
      </c>
      <c r="F230" s="216">
        <f t="shared" si="27"/>
        <v>-0.62576687116564411</v>
      </c>
      <c r="G230" s="216">
        <f t="shared" si="27"/>
        <v>-1</v>
      </c>
    </row>
    <row r="231" spans="3:7" ht="27.75" thickBot="1" x14ac:dyDescent="0.3">
      <c r="C231" s="211" t="s">
        <v>18</v>
      </c>
      <c r="D231" s="215" t="s">
        <v>23</v>
      </c>
      <c r="E231" s="216">
        <f t="shared" si="27"/>
        <v>3.4792825310301643</v>
      </c>
      <c r="F231" s="216">
        <f t="shared" si="27"/>
        <v>-0.62988726904955716</v>
      </c>
      <c r="G231" s="216">
        <f t="shared" si="27"/>
        <v>-1</v>
      </c>
    </row>
    <row r="232" spans="3:7" ht="27.75" thickBot="1" x14ac:dyDescent="0.3">
      <c r="C232" s="211" t="s">
        <v>19</v>
      </c>
      <c r="D232" s="215" t="s">
        <v>23</v>
      </c>
      <c r="E232" s="216">
        <f t="shared" si="27"/>
        <v>-1.0710606643644649E-2</v>
      </c>
      <c r="F232" s="216">
        <f t="shared" si="27"/>
        <v>-1.1010243525865882E-2</v>
      </c>
      <c r="G232" s="216" t="e">
        <f t="shared" si="27"/>
        <v>#DIV/0!</v>
      </c>
    </row>
    <row r="233" spans="3:7" ht="15.75" thickBot="1" x14ac:dyDescent="0.3">
      <c r="C233" s="694" t="s">
        <v>848</v>
      </c>
      <c r="D233" s="695"/>
      <c r="E233" s="695"/>
      <c r="F233" s="695"/>
      <c r="G233" s="696"/>
    </row>
    <row r="234" spans="3:7" ht="15" x14ac:dyDescent="0.25">
      <c r="C234" s="727"/>
      <c r="D234" s="212">
        <v>2018</v>
      </c>
      <c r="E234" s="212">
        <v>2019</v>
      </c>
      <c r="F234" s="212">
        <v>2020</v>
      </c>
      <c r="G234" s="212">
        <v>2021</v>
      </c>
    </row>
    <row r="235" spans="3:7" ht="15.75" thickBot="1" x14ac:dyDescent="0.3">
      <c r="C235" s="728"/>
      <c r="D235" s="213" t="s">
        <v>6</v>
      </c>
      <c r="E235" s="213" t="s">
        <v>7</v>
      </c>
      <c r="F235" s="213" t="s">
        <v>7</v>
      </c>
      <c r="G235" s="213" t="s">
        <v>7</v>
      </c>
    </row>
    <row r="236" spans="3:7" ht="27.75" thickBot="1" x14ac:dyDescent="0.3">
      <c r="C236" s="227" t="s">
        <v>83</v>
      </c>
      <c r="D236" s="228"/>
      <c r="E236" s="228"/>
      <c r="F236" s="228"/>
      <c r="G236" s="228"/>
    </row>
    <row r="237" spans="3:7" ht="27.75" thickBot="1" x14ac:dyDescent="0.3">
      <c r="C237" s="227" t="s">
        <v>84</v>
      </c>
      <c r="D237" s="220">
        <f>D228</f>
        <v>27151</v>
      </c>
      <c r="E237" s="220">
        <f>E228</f>
        <v>121617</v>
      </c>
      <c r="F237" s="220">
        <f>F228</f>
        <v>45012</v>
      </c>
      <c r="G237" s="220">
        <f>G228</f>
        <v>0</v>
      </c>
    </row>
    <row r="238" spans="3:7" ht="15.75" thickBot="1" x14ac:dyDescent="0.3">
      <c r="C238" s="222" t="s">
        <v>169</v>
      </c>
      <c r="D238" s="220">
        <f>D237+D236</f>
        <v>27151</v>
      </c>
      <c r="E238" s="220">
        <f>E237+E236</f>
        <v>121617</v>
      </c>
      <c r="F238" s="220">
        <f>F237+F236</f>
        <v>45012</v>
      </c>
      <c r="G238" s="220">
        <f>G237+G236</f>
        <v>0</v>
      </c>
    </row>
    <row r="239" spans="3:7" x14ac:dyDescent="0.25">
      <c r="C239" s="742" t="s">
        <v>849</v>
      </c>
      <c r="D239" s="745"/>
      <c r="E239" s="746"/>
      <c r="F239" s="746"/>
      <c r="G239" s="747"/>
    </row>
    <row r="240" spans="3:7" x14ac:dyDescent="0.25">
      <c r="C240" s="743"/>
      <c r="D240" s="748"/>
      <c r="E240" s="749"/>
      <c r="F240" s="749"/>
      <c r="G240" s="750"/>
    </row>
    <row r="241" spans="3:7" ht="14.25" thickBot="1" x14ac:dyDescent="0.3">
      <c r="C241" s="744"/>
      <c r="D241" s="751"/>
      <c r="E241" s="752"/>
      <c r="F241" s="752"/>
      <c r="G241" s="753"/>
    </row>
    <row r="242" spans="3:7" ht="31.5" customHeight="1" thickBot="1" x14ac:dyDescent="0.3">
      <c r="C242" s="211" t="s">
        <v>400</v>
      </c>
      <c r="D242" s="662" t="s">
        <v>401</v>
      </c>
      <c r="E242" s="663"/>
      <c r="F242" s="663"/>
      <c r="G242" s="664"/>
    </row>
    <row r="243" spans="3:7" ht="15" customHeight="1" thickBot="1" x14ac:dyDescent="0.3">
      <c r="C243" s="210" t="s">
        <v>171</v>
      </c>
      <c r="D243" s="659" t="s">
        <v>402</v>
      </c>
      <c r="E243" s="660"/>
      <c r="F243" s="660"/>
      <c r="G243" s="661"/>
    </row>
    <row r="244" spans="3:7" ht="32.25" customHeight="1" thickBot="1" x14ac:dyDescent="0.3">
      <c r="C244" s="211" t="s">
        <v>10</v>
      </c>
      <c r="D244" s="685" t="s">
        <v>403</v>
      </c>
      <c r="E244" s="686"/>
      <c r="F244" s="686"/>
      <c r="G244" s="687"/>
    </row>
    <row r="245" spans="3:7" ht="14.25" thickBot="1" x14ac:dyDescent="0.3">
      <c r="C245" s="211" t="s">
        <v>15</v>
      </c>
      <c r="D245" s="653" t="s">
        <v>404</v>
      </c>
      <c r="E245" s="654"/>
      <c r="F245" s="654"/>
      <c r="G245" s="655"/>
    </row>
    <row r="246" spans="3:7" ht="15" x14ac:dyDescent="0.25">
      <c r="C246" s="727"/>
      <c r="D246" s="212">
        <v>2018</v>
      </c>
      <c r="E246" s="212">
        <v>2019</v>
      </c>
      <c r="F246" s="212">
        <v>2020</v>
      </c>
      <c r="G246" s="212">
        <v>2021</v>
      </c>
    </row>
    <row r="247" spans="3:7" ht="15.75" thickBot="1" x14ac:dyDescent="0.3">
      <c r="C247" s="728"/>
      <c r="D247" s="213" t="s">
        <v>6</v>
      </c>
      <c r="E247" s="213" t="s">
        <v>7</v>
      </c>
      <c r="F247" s="213" t="s">
        <v>7</v>
      </c>
      <c r="G247" s="213" t="s">
        <v>7</v>
      </c>
    </row>
    <row r="248" spans="3:7" ht="14.25" thickBot="1" x14ac:dyDescent="0.3">
      <c r="C248" s="211" t="s">
        <v>9</v>
      </c>
      <c r="D248" s="214">
        <v>1</v>
      </c>
      <c r="E248" s="214">
        <v>1</v>
      </c>
      <c r="F248" s="214"/>
      <c r="G248" s="214"/>
    </row>
    <row r="249" spans="3:7" ht="14.25" thickBot="1" x14ac:dyDescent="0.3">
      <c r="C249" s="211" t="s">
        <v>16</v>
      </c>
      <c r="D249" s="214">
        <f>D259</f>
        <v>2900</v>
      </c>
      <c r="E249" s="214">
        <f t="shared" ref="E249:G249" si="28">E259</f>
        <v>1200</v>
      </c>
      <c r="F249" s="214">
        <f t="shared" si="28"/>
        <v>0</v>
      </c>
      <c r="G249" s="214">
        <f t="shared" si="28"/>
        <v>0</v>
      </c>
    </row>
    <row r="250" spans="3:7" ht="27.75" thickBot="1" x14ac:dyDescent="0.3">
      <c r="C250" s="211" t="s">
        <v>26</v>
      </c>
      <c r="D250" s="214">
        <f>D249/D248</f>
        <v>2900</v>
      </c>
      <c r="E250" s="214">
        <f t="shared" ref="E250:G250" si="29">E249/E248</f>
        <v>1200</v>
      </c>
      <c r="F250" s="214" t="e">
        <f t="shared" si="29"/>
        <v>#DIV/0!</v>
      </c>
      <c r="G250" s="214" t="e">
        <f t="shared" si="29"/>
        <v>#DIV/0!</v>
      </c>
    </row>
    <row r="251" spans="3:7" ht="14.25" thickBot="1" x14ac:dyDescent="0.3">
      <c r="C251" s="211" t="s">
        <v>17</v>
      </c>
      <c r="D251" s="215" t="s">
        <v>23</v>
      </c>
      <c r="E251" s="216">
        <f>E248/D248-1</f>
        <v>0</v>
      </c>
      <c r="F251" s="216">
        <f t="shared" ref="F251:G253" si="30">F248/E248-1</f>
        <v>-1</v>
      </c>
      <c r="G251" s="216" t="e">
        <f t="shared" si="30"/>
        <v>#DIV/0!</v>
      </c>
    </row>
    <row r="252" spans="3:7" ht="27.75" thickBot="1" x14ac:dyDescent="0.3">
      <c r="C252" s="211" t="s">
        <v>18</v>
      </c>
      <c r="D252" s="215" t="s">
        <v>23</v>
      </c>
      <c r="E252" s="216">
        <f>E249/D249-1</f>
        <v>-0.5862068965517242</v>
      </c>
      <c r="F252" s="216">
        <f t="shared" si="30"/>
        <v>-1</v>
      </c>
      <c r="G252" s="216" t="e">
        <f t="shared" si="30"/>
        <v>#DIV/0!</v>
      </c>
    </row>
    <row r="253" spans="3:7" ht="27.75" thickBot="1" x14ac:dyDescent="0.3">
      <c r="C253" s="211" t="s">
        <v>19</v>
      </c>
      <c r="D253" s="215" t="s">
        <v>23</v>
      </c>
      <c r="E253" s="216">
        <f>E250/D250-1</f>
        <v>-0.5862068965517242</v>
      </c>
      <c r="F253" s="216" t="e">
        <f t="shared" si="30"/>
        <v>#DIV/0!</v>
      </c>
      <c r="G253" s="216" t="e">
        <f t="shared" si="30"/>
        <v>#DIV/0!</v>
      </c>
    </row>
    <row r="254" spans="3:7" ht="15.75" thickBot="1" x14ac:dyDescent="0.3">
      <c r="C254" s="694" t="s">
        <v>850</v>
      </c>
      <c r="D254" s="695"/>
      <c r="E254" s="695"/>
      <c r="F254" s="695"/>
      <c r="G254" s="696"/>
    </row>
    <row r="255" spans="3:7" ht="15" x14ac:dyDescent="0.25">
      <c r="C255" s="727"/>
      <c r="D255" s="212">
        <v>2018</v>
      </c>
      <c r="E255" s="212">
        <v>2019</v>
      </c>
      <c r="F255" s="212">
        <v>2020</v>
      </c>
      <c r="G255" s="212">
        <v>2021</v>
      </c>
    </row>
    <row r="256" spans="3:7" ht="15.75" thickBot="1" x14ac:dyDescent="0.3">
      <c r="C256" s="728"/>
      <c r="D256" s="213" t="s">
        <v>6</v>
      </c>
      <c r="E256" s="213" t="s">
        <v>7</v>
      </c>
      <c r="F256" s="213" t="s">
        <v>7</v>
      </c>
      <c r="G256" s="213" t="s">
        <v>7</v>
      </c>
    </row>
    <row r="257" spans="3:7" ht="27.75" thickBot="1" x14ac:dyDescent="0.3">
      <c r="C257" s="227" t="s">
        <v>83</v>
      </c>
      <c r="D257" s="228"/>
      <c r="E257" s="228"/>
      <c r="F257" s="228"/>
      <c r="G257" s="228"/>
    </row>
    <row r="258" spans="3:7" ht="27.75" thickBot="1" x14ac:dyDescent="0.3">
      <c r="C258" s="227" t="s">
        <v>84</v>
      </c>
      <c r="D258" s="220">
        <v>2900</v>
      </c>
      <c r="E258" s="228">
        <v>1200</v>
      </c>
      <c r="F258" s="228"/>
      <c r="G258" s="228"/>
    </row>
    <row r="259" spans="3:7" ht="15.75" thickBot="1" x14ac:dyDescent="0.3">
      <c r="C259" s="222" t="s">
        <v>176</v>
      </c>
      <c r="D259" s="220">
        <f>D258+D257</f>
        <v>2900</v>
      </c>
      <c r="E259" s="220">
        <f t="shared" ref="E259:G259" si="31">E258+E257</f>
        <v>1200</v>
      </c>
      <c r="F259" s="220">
        <f t="shared" si="31"/>
        <v>0</v>
      </c>
      <c r="G259" s="220">
        <f t="shared" si="31"/>
        <v>0</v>
      </c>
    </row>
    <row r="260" spans="3:7" ht="27.75" thickBot="1" x14ac:dyDescent="0.3">
      <c r="C260" s="225" t="s">
        <v>719</v>
      </c>
      <c r="D260" s="647" t="s">
        <v>720</v>
      </c>
      <c r="E260" s="648"/>
      <c r="F260" s="648"/>
      <c r="G260" s="649"/>
    </row>
    <row r="261" spans="3:7" ht="15.75" thickBot="1" x14ac:dyDescent="0.3">
      <c r="C261" s="210" t="s">
        <v>716</v>
      </c>
      <c r="D261" s="656" t="s">
        <v>720</v>
      </c>
      <c r="E261" s="657"/>
      <c r="F261" s="657"/>
      <c r="G261" s="658"/>
    </row>
    <row r="262" spans="3:7" ht="14.25" thickBot="1" x14ac:dyDescent="0.3">
      <c r="C262" s="211" t="s">
        <v>10</v>
      </c>
      <c r="D262" s="639" t="s">
        <v>721</v>
      </c>
      <c r="E262" s="640"/>
      <c r="F262" s="640"/>
      <c r="G262" s="641"/>
    </row>
    <row r="263" spans="3:7" ht="14.25" thickBot="1" x14ac:dyDescent="0.3">
      <c r="C263" s="211" t="s">
        <v>15</v>
      </c>
      <c r="D263" s="639" t="s">
        <v>409</v>
      </c>
      <c r="E263" s="640"/>
      <c r="F263" s="640"/>
      <c r="G263" s="641"/>
    </row>
    <row r="264" spans="3:7" ht="15" x14ac:dyDescent="0.25">
      <c r="C264" s="727"/>
      <c r="D264" s="212">
        <v>2018</v>
      </c>
      <c r="E264" s="212">
        <v>2019</v>
      </c>
      <c r="F264" s="212">
        <v>2020</v>
      </c>
      <c r="G264" s="212">
        <v>2021</v>
      </c>
    </row>
    <row r="265" spans="3:7" ht="15.75" thickBot="1" x14ac:dyDescent="0.3">
      <c r="C265" s="728"/>
      <c r="D265" s="213" t="s">
        <v>6</v>
      </c>
      <c r="E265" s="213" t="s">
        <v>7</v>
      </c>
      <c r="F265" s="213" t="s">
        <v>7</v>
      </c>
      <c r="G265" s="213" t="s">
        <v>7</v>
      </c>
    </row>
    <row r="266" spans="3:7" ht="14.25" thickBot="1" x14ac:dyDescent="0.3">
      <c r="C266" s="211" t="s">
        <v>9</v>
      </c>
      <c r="D266" s="214"/>
      <c r="E266" s="214"/>
      <c r="F266" s="214"/>
      <c r="G266" s="214">
        <v>1</v>
      </c>
    </row>
    <row r="267" spans="3:7" ht="14.25" thickBot="1" x14ac:dyDescent="0.3">
      <c r="C267" s="211" t="s">
        <v>16</v>
      </c>
      <c r="D267" s="214"/>
      <c r="E267" s="214">
        <f>E277</f>
        <v>0</v>
      </c>
      <c r="F267" s="214">
        <f>F277</f>
        <v>0</v>
      </c>
      <c r="G267" s="214">
        <f>G277</f>
        <v>409434</v>
      </c>
    </row>
    <row r="268" spans="3:7" ht="27.75" thickBot="1" x14ac:dyDescent="0.3">
      <c r="C268" s="211" t="s">
        <v>26</v>
      </c>
      <c r="D268" s="214" t="e">
        <f>D267/D266</f>
        <v>#DIV/0!</v>
      </c>
      <c r="E268" s="214" t="e">
        <f t="shared" ref="E268:G268" si="32">E267/E266</f>
        <v>#DIV/0!</v>
      </c>
      <c r="F268" s="214" t="e">
        <f t="shared" si="32"/>
        <v>#DIV/0!</v>
      </c>
      <c r="G268" s="214">
        <f t="shared" si="32"/>
        <v>409434</v>
      </c>
    </row>
    <row r="269" spans="3:7" ht="14.25" thickBot="1" x14ac:dyDescent="0.3">
      <c r="C269" s="211" t="s">
        <v>17</v>
      </c>
      <c r="D269" s="215" t="s">
        <v>23</v>
      </c>
      <c r="E269" s="216" t="e">
        <f>E266/D266-1</f>
        <v>#DIV/0!</v>
      </c>
      <c r="F269" s="216" t="e">
        <f t="shared" ref="F269:G271" si="33">F266/E266-1</f>
        <v>#DIV/0!</v>
      </c>
      <c r="G269" s="216" t="e">
        <f t="shared" si="33"/>
        <v>#DIV/0!</v>
      </c>
    </row>
    <row r="270" spans="3:7" ht="27.75" thickBot="1" x14ac:dyDescent="0.3">
      <c r="C270" s="211" t="s">
        <v>18</v>
      </c>
      <c r="D270" s="215" t="s">
        <v>23</v>
      </c>
      <c r="E270" s="216" t="e">
        <f>E267/D267-1</f>
        <v>#DIV/0!</v>
      </c>
      <c r="F270" s="216" t="e">
        <f t="shared" si="33"/>
        <v>#DIV/0!</v>
      </c>
      <c r="G270" s="216" t="e">
        <f t="shared" si="33"/>
        <v>#DIV/0!</v>
      </c>
    </row>
    <row r="271" spans="3:7" ht="27.75" thickBot="1" x14ac:dyDescent="0.3">
      <c r="C271" s="211" t="s">
        <v>19</v>
      </c>
      <c r="D271" s="215" t="s">
        <v>23</v>
      </c>
      <c r="E271" s="216" t="e">
        <f>E268/D268-1</f>
        <v>#DIV/0!</v>
      </c>
      <c r="F271" s="216" t="e">
        <f t="shared" si="33"/>
        <v>#DIV/0!</v>
      </c>
      <c r="G271" s="216" t="e">
        <f t="shared" si="33"/>
        <v>#DIV/0!</v>
      </c>
    </row>
    <row r="272" spans="3:7" ht="17.25" customHeight="1" thickBot="1" x14ac:dyDescent="0.3">
      <c r="C272" s="736" t="s">
        <v>851</v>
      </c>
      <c r="D272" s="737"/>
      <c r="E272" s="737"/>
      <c r="F272" s="737"/>
      <c r="G272" s="738"/>
    </row>
    <row r="273" spans="3:7" ht="15" x14ac:dyDescent="0.25">
      <c r="C273" s="727"/>
      <c r="D273" s="212">
        <v>2018</v>
      </c>
      <c r="E273" s="212">
        <v>2019</v>
      </c>
      <c r="F273" s="212">
        <v>2020</v>
      </c>
      <c r="G273" s="212">
        <v>2021</v>
      </c>
    </row>
    <row r="274" spans="3:7" ht="15.75" thickBot="1" x14ac:dyDescent="0.3">
      <c r="C274" s="728"/>
      <c r="D274" s="213" t="s">
        <v>6</v>
      </c>
      <c r="E274" s="213" t="s">
        <v>7</v>
      </c>
      <c r="F274" s="213" t="s">
        <v>7</v>
      </c>
      <c r="G274" s="213" t="s">
        <v>7</v>
      </c>
    </row>
    <row r="275" spans="3:7" ht="27.75" thickBot="1" x14ac:dyDescent="0.3">
      <c r="C275" s="218" t="s">
        <v>83</v>
      </c>
      <c r="D275" s="219"/>
      <c r="E275" s="219"/>
      <c r="F275" s="219"/>
      <c r="G275" s="219"/>
    </row>
    <row r="276" spans="3:7" ht="27.75" thickBot="1" x14ac:dyDescent="0.3">
      <c r="C276" s="218" t="s">
        <v>84</v>
      </c>
      <c r="D276" s="221"/>
      <c r="E276" s="219">
        <v>0</v>
      </c>
      <c r="F276" s="219">
        <v>0</v>
      </c>
      <c r="G276" s="219">
        <v>409434</v>
      </c>
    </row>
    <row r="277" spans="3:7" ht="15.75" thickBot="1" x14ac:dyDescent="0.3">
      <c r="C277" s="222" t="s">
        <v>808</v>
      </c>
      <c r="D277" s="221">
        <f>D276+D275</f>
        <v>0</v>
      </c>
      <c r="E277" s="221">
        <f t="shared" ref="E277:G277" si="34">E276+E275</f>
        <v>0</v>
      </c>
      <c r="F277" s="221">
        <f t="shared" si="34"/>
        <v>0</v>
      </c>
      <c r="G277" s="221">
        <f t="shared" si="34"/>
        <v>409434</v>
      </c>
    </row>
    <row r="278" spans="3:7" ht="27.75" thickBot="1" x14ac:dyDescent="0.3">
      <c r="C278" s="211" t="s">
        <v>722</v>
      </c>
      <c r="D278" s="662" t="s">
        <v>401</v>
      </c>
      <c r="E278" s="663"/>
      <c r="F278" s="663"/>
      <c r="G278" s="664"/>
    </row>
    <row r="279" spans="3:7" ht="15.75" thickBot="1" x14ac:dyDescent="0.3">
      <c r="C279" s="210" t="s">
        <v>723</v>
      </c>
      <c r="D279" s="659" t="s">
        <v>410</v>
      </c>
      <c r="E279" s="660"/>
      <c r="F279" s="660"/>
      <c r="G279" s="661"/>
    </row>
    <row r="280" spans="3:7" ht="32.25" customHeight="1" thickBot="1" x14ac:dyDescent="0.3">
      <c r="C280" s="211" t="s">
        <v>10</v>
      </c>
      <c r="D280" s="653" t="s">
        <v>411</v>
      </c>
      <c r="E280" s="654"/>
      <c r="F280" s="654"/>
      <c r="G280" s="655"/>
    </row>
    <row r="281" spans="3:7" ht="14.25" thickBot="1" x14ac:dyDescent="0.3">
      <c r="C281" s="211" t="s">
        <v>15</v>
      </c>
      <c r="D281" s="653" t="s">
        <v>404</v>
      </c>
      <c r="E281" s="654"/>
      <c r="F281" s="654"/>
      <c r="G281" s="655"/>
    </row>
    <row r="282" spans="3:7" ht="15" x14ac:dyDescent="0.25">
      <c r="C282" s="727"/>
      <c r="D282" s="212">
        <v>2018</v>
      </c>
      <c r="E282" s="212">
        <v>2019</v>
      </c>
      <c r="F282" s="212">
        <v>2020</v>
      </c>
      <c r="G282" s="212">
        <v>2021</v>
      </c>
    </row>
    <row r="283" spans="3:7" ht="15.75" thickBot="1" x14ac:dyDescent="0.3">
      <c r="C283" s="728"/>
      <c r="D283" s="213" t="s">
        <v>6</v>
      </c>
      <c r="E283" s="213" t="s">
        <v>7</v>
      </c>
      <c r="F283" s="213" t="s">
        <v>7</v>
      </c>
      <c r="G283" s="213" t="s">
        <v>7</v>
      </c>
    </row>
    <row r="284" spans="3:7" ht="14.25" thickBot="1" x14ac:dyDescent="0.3">
      <c r="C284" s="211" t="s">
        <v>9</v>
      </c>
      <c r="D284" s="214"/>
      <c r="E284" s="214">
        <v>1</v>
      </c>
      <c r="F284" s="214"/>
      <c r="G284" s="214"/>
    </row>
    <row r="285" spans="3:7" ht="14.25" thickBot="1" x14ac:dyDescent="0.3">
      <c r="C285" s="211" t="s">
        <v>16</v>
      </c>
      <c r="D285" s="214">
        <f>D295</f>
        <v>0</v>
      </c>
      <c r="E285" s="214">
        <f t="shared" ref="E285:G285" si="35">E295</f>
        <v>3285</v>
      </c>
      <c r="F285" s="214">
        <f t="shared" si="35"/>
        <v>0</v>
      </c>
      <c r="G285" s="214">
        <f t="shared" si="35"/>
        <v>0</v>
      </c>
    </row>
    <row r="286" spans="3:7" ht="27.75" thickBot="1" x14ac:dyDescent="0.3">
      <c r="C286" s="211" t="s">
        <v>26</v>
      </c>
      <c r="D286" s="214" t="e">
        <f>D285/D284</f>
        <v>#DIV/0!</v>
      </c>
      <c r="E286" s="214">
        <f t="shared" ref="E286:G286" si="36">E285/E284</f>
        <v>3285</v>
      </c>
      <c r="F286" s="214" t="e">
        <f t="shared" si="36"/>
        <v>#DIV/0!</v>
      </c>
      <c r="G286" s="214" t="e">
        <f t="shared" si="36"/>
        <v>#DIV/0!</v>
      </c>
    </row>
    <row r="287" spans="3:7" ht="14.25" thickBot="1" x14ac:dyDescent="0.3">
      <c r="C287" s="211" t="s">
        <v>17</v>
      </c>
      <c r="D287" s="215" t="s">
        <v>23</v>
      </c>
      <c r="E287" s="216" t="e">
        <f>E284/D284-1</f>
        <v>#DIV/0!</v>
      </c>
      <c r="F287" s="216">
        <f t="shared" ref="F287:G289" si="37">F284/E284-1</f>
        <v>-1</v>
      </c>
      <c r="G287" s="216" t="e">
        <f t="shared" si="37"/>
        <v>#DIV/0!</v>
      </c>
    </row>
    <row r="288" spans="3:7" ht="27.75" thickBot="1" x14ac:dyDescent="0.3">
      <c r="C288" s="211" t="s">
        <v>18</v>
      </c>
      <c r="D288" s="215" t="s">
        <v>23</v>
      </c>
      <c r="E288" s="216" t="e">
        <f>E285/D285-1</f>
        <v>#DIV/0!</v>
      </c>
      <c r="F288" s="216">
        <f t="shared" si="37"/>
        <v>-1</v>
      </c>
      <c r="G288" s="216" t="e">
        <f t="shared" si="37"/>
        <v>#DIV/0!</v>
      </c>
    </row>
    <row r="289" spans="3:7" ht="27.75" thickBot="1" x14ac:dyDescent="0.3">
      <c r="C289" s="211" t="s">
        <v>19</v>
      </c>
      <c r="D289" s="215" t="s">
        <v>23</v>
      </c>
      <c r="E289" s="216" t="e">
        <f>E286/D286-1</f>
        <v>#DIV/0!</v>
      </c>
      <c r="F289" s="216" t="e">
        <f t="shared" si="37"/>
        <v>#DIV/0!</v>
      </c>
      <c r="G289" s="216" t="e">
        <f t="shared" si="37"/>
        <v>#DIV/0!</v>
      </c>
    </row>
    <row r="290" spans="3:7" ht="15.75" thickBot="1" x14ac:dyDescent="0.3">
      <c r="C290" s="736" t="s">
        <v>852</v>
      </c>
      <c r="D290" s="737"/>
      <c r="E290" s="737"/>
      <c r="F290" s="737"/>
      <c r="G290" s="738"/>
    </row>
    <row r="291" spans="3:7" ht="15" x14ac:dyDescent="0.25">
      <c r="C291" s="727"/>
      <c r="D291" s="212">
        <v>2018</v>
      </c>
      <c r="E291" s="212">
        <v>2019</v>
      </c>
      <c r="F291" s="212">
        <v>2020</v>
      </c>
      <c r="G291" s="212">
        <v>2021</v>
      </c>
    </row>
    <row r="292" spans="3:7" ht="15.75" thickBot="1" x14ac:dyDescent="0.3">
      <c r="C292" s="728"/>
      <c r="D292" s="213" t="s">
        <v>6</v>
      </c>
      <c r="E292" s="213" t="s">
        <v>7</v>
      </c>
      <c r="F292" s="213" t="s">
        <v>7</v>
      </c>
      <c r="G292" s="213" t="s">
        <v>7</v>
      </c>
    </row>
    <row r="293" spans="3:7" ht="27.75" thickBot="1" x14ac:dyDescent="0.3">
      <c r="C293" s="218" t="s">
        <v>83</v>
      </c>
      <c r="D293" s="219"/>
      <c r="E293" s="219"/>
      <c r="F293" s="219"/>
      <c r="G293" s="219"/>
    </row>
    <row r="294" spans="3:7" ht="27.75" thickBot="1" x14ac:dyDescent="0.3">
      <c r="C294" s="218" t="s">
        <v>84</v>
      </c>
      <c r="D294" s="221">
        <v>0</v>
      </c>
      <c r="E294" s="219">
        <v>3285</v>
      </c>
      <c r="F294" s="219"/>
      <c r="G294" s="219"/>
    </row>
    <row r="295" spans="3:7" ht="15.75" thickBot="1" x14ac:dyDescent="0.3">
      <c r="C295" s="222" t="s">
        <v>810</v>
      </c>
      <c r="D295" s="221">
        <f>D294+D293</f>
        <v>0</v>
      </c>
      <c r="E295" s="221">
        <f t="shared" ref="E295:G295" si="38">E294+E293</f>
        <v>3285</v>
      </c>
      <c r="F295" s="221">
        <f t="shared" si="38"/>
        <v>0</v>
      </c>
      <c r="G295" s="221">
        <f t="shared" si="38"/>
        <v>0</v>
      </c>
    </row>
    <row r="296" spans="3:7" ht="27.75" thickBot="1" x14ac:dyDescent="0.3">
      <c r="C296" s="225" t="s">
        <v>724</v>
      </c>
      <c r="D296" s="656" t="s">
        <v>401</v>
      </c>
      <c r="E296" s="657"/>
      <c r="F296" s="657"/>
      <c r="G296" s="658"/>
    </row>
    <row r="297" spans="3:7" ht="15.75" thickBot="1" x14ac:dyDescent="0.3">
      <c r="C297" s="210" t="s">
        <v>725</v>
      </c>
      <c r="D297" s="659" t="s">
        <v>412</v>
      </c>
      <c r="E297" s="660"/>
      <c r="F297" s="660"/>
      <c r="G297" s="661"/>
    </row>
    <row r="298" spans="3:7" ht="14.25" thickBot="1" x14ac:dyDescent="0.3">
      <c r="C298" s="211" t="s">
        <v>10</v>
      </c>
      <c r="D298" s="659" t="s">
        <v>412</v>
      </c>
      <c r="E298" s="660"/>
      <c r="F298" s="660"/>
      <c r="G298" s="661"/>
    </row>
    <row r="299" spans="3:7" ht="14.25" thickBot="1" x14ac:dyDescent="0.3">
      <c r="C299" s="211" t="s">
        <v>15</v>
      </c>
      <c r="D299" s="653" t="s">
        <v>404</v>
      </c>
      <c r="E299" s="654"/>
      <c r="F299" s="654"/>
      <c r="G299" s="655"/>
    </row>
    <row r="300" spans="3:7" ht="15" x14ac:dyDescent="0.25">
      <c r="C300" s="727"/>
      <c r="D300" s="212">
        <v>2018</v>
      </c>
      <c r="E300" s="212">
        <v>2019</v>
      </c>
      <c r="F300" s="212">
        <v>2020</v>
      </c>
      <c r="G300" s="212">
        <v>2021</v>
      </c>
    </row>
    <row r="301" spans="3:7" ht="15.75" thickBot="1" x14ac:dyDescent="0.3">
      <c r="C301" s="728"/>
      <c r="D301" s="213" t="s">
        <v>6</v>
      </c>
      <c r="E301" s="213" t="s">
        <v>7</v>
      </c>
      <c r="F301" s="213" t="s">
        <v>7</v>
      </c>
      <c r="G301" s="213" t="s">
        <v>7</v>
      </c>
    </row>
    <row r="302" spans="3:7" ht="14.25" thickBot="1" x14ac:dyDescent="0.3">
      <c r="C302" s="211" t="s">
        <v>9</v>
      </c>
      <c r="D302" s="214">
        <v>1</v>
      </c>
      <c r="E302" s="214">
        <v>1</v>
      </c>
      <c r="F302" s="214"/>
      <c r="G302" s="214"/>
    </row>
    <row r="303" spans="3:7" ht="14.25" thickBot="1" x14ac:dyDescent="0.3">
      <c r="C303" s="211" t="s">
        <v>16</v>
      </c>
      <c r="D303" s="214">
        <f>D313</f>
        <v>840</v>
      </c>
      <c r="E303" s="214">
        <f t="shared" ref="E303:G303" si="39">E313</f>
        <v>0</v>
      </c>
      <c r="F303" s="214">
        <f t="shared" si="39"/>
        <v>0</v>
      </c>
      <c r="G303" s="214">
        <f t="shared" si="39"/>
        <v>0</v>
      </c>
    </row>
    <row r="304" spans="3:7" ht="27.75" thickBot="1" x14ac:dyDescent="0.3">
      <c r="C304" s="211" t="s">
        <v>26</v>
      </c>
      <c r="D304" s="214">
        <f>D303/D302</f>
        <v>840</v>
      </c>
      <c r="E304" s="214">
        <f t="shared" ref="E304:G304" si="40">E303/E302</f>
        <v>0</v>
      </c>
      <c r="F304" s="214" t="e">
        <f t="shared" si="40"/>
        <v>#DIV/0!</v>
      </c>
      <c r="G304" s="214" t="e">
        <f t="shared" si="40"/>
        <v>#DIV/0!</v>
      </c>
    </row>
    <row r="305" spans="3:9" ht="14.25" thickBot="1" x14ac:dyDescent="0.3">
      <c r="C305" s="211" t="s">
        <v>17</v>
      </c>
      <c r="D305" s="215" t="s">
        <v>23</v>
      </c>
      <c r="E305" s="216">
        <f>E302/D302-1</f>
        <v>0</v>
      </c>
      <c r="F305" s="216">
        <f t="shared" ref="F305:G307" si="41">F302/E302-1</f>
        <v>-1</v>
      </c>
      <c r="G305" s="216" t="e">
        <f t="shared" si="41"/>
        <v>#DIV/0!</v>
      </c>
    </row>
    <row r="306" spans="3:9" ht="27.75" thickBot="1" x14ac:dyDescent="0.3">
      <c r="C306" s="211" t="s">
        <v>18</v>
      </c>
      <c r="D306" s="215" t="s">
        <v>23</v>
      </c>
      <c r="E306" s="216">
        <f>E303/D303-1</f>
        <v>-1</v>
      </c>
      <c r="F306" s="216" t="e">
        <f t="shared" si="41"/>
        <v>#DIV/0!</v>
      </c>
      <c r="G306" s="216" t="e">
        <f t="shared" si="41"/>
        <v>#DIV/0!</v>
      </c>
    </row>
    <row r="307" spans="3:9" ht="27.75" thickBot="1" x14ac:dyDescent="0.3">
      <c r="C307" s="211" t="s">
        <v>19</v>
      </c>
      <c r="D307" s="215" t="s">
        <v>23</v>
      </c>
      <c r="E307" s="216">
        <f>E304/D304-1</f>
        <v>-1</v>
      </c>
      <c r="F307" s="216" t="e">
        <f t="shared" si="41"/>
        <v>#DIV/0!</v>
      </c>
      <c r="G307" s="216" t="e">
        <f t="shared" si="41"/>
        <v>#DIV/0!</v>
      </c>
    </row>
    <row r="308" spans="3:9" ht="15.75" thickBot="1" x14ac:dyDescent="0.3">
      <c r="C308" s="736" t="s">
        <v>853</v>
      </c>
      <c r="D308" s="737"/>
      <c r="E308" s="737"/>
      <c r="F308" s="737"/>
      <c r="G308" s="738"/>
    </row>
    <row r="309" spans="3:9" ht="15" x14ac:dyDescent="0.25">
      <c r="C309" s="727"/>
      <c r="D309" s="212">
        <v>2018</v>
      </c>
      <c r="E309" s="212">
        <v>2019</v>
      </c>
      <c r="F309" s="212">
        <v>2020</v>
      </c>
      <c r="G309" s="212">
        <v>2021</v>
      </c>
    </row>
    <row r="310" spans="3:9" ht="15.75" thickBot="1" x14ac:dyDescent="0.3">
      <c r="C310" s="728"/>
      <c r="D310" s="213" t="s">
        <v>6</v>
      </c>
      <c r="E310" s="213" t="s">
        <v>7</v>
      </c>
      <c r="F310" s="213" t="s">
        <v>7</v>
      </c>
      <c r="G310" s="213" t="s">
        <v>7</v>
      </c>
    </row>
    <row r="311" spans="3:9" ht="27.75" thickBot="1" x14ac:dyDescent="0.3">
      <c r="C311" s="218" t="s">
        <v>83</v>
      </c>
      <c r="D311" s="219"/>
      <c r="E311" s="219"/>
      <c r="F311" s="219"/>
      <c r="G311" s="219"/>
    </row>
    <row r="312" spans="3:9" ht="27.75" thickBot="1" x14ac:dyDescent="0.3">
      <c r="C312" s="218" t="s">
        <v>84</v>
      </c>
      <c r="D312" s="221">
        <v>840</v>
      </c>
      <c r="E312" s="219">
        <v>0</v>
      </c>
      <c r="F312" s="219"/>
      <c r="G312" s="219"/>
    </row>
    <row r="313" spans="3:9" ht="15.75" thickBot="1" x14ac:dyDescent="0.3">
      <c r="C313" s="222" t="s">
        <v>811</v>
      </c>
      <c r="D313" s="221">
        <f>D312+D311</f>
        <v>840</v>
      </c>
      <c r="E313" s="221">
        <f t="shared" ref="E313:G313" si="42">E312+E311</f>
        <v>0</v>
      </c>
      <c r="F313" s="221">
        <f t="shared" si="42"/>
        <v>0</v>
      </c>
      <c r="G313" s="221">
        <f t="shared" si="42"/>
        <v>0</v>
      </c>
    </row>
    <row r="314" spans="3:9" ht="27.75" thickBot="1" x14ac:dyDescent="0.3">
      <c r="C314" s="380" t="s">
        <v>24</v>
      </c>
      <c r="D314" s="653" t="s">
        <v>413</v>
      </c>
      <c r="E314" s="654"/>
      <c r="F314" s="654"/>
      <c r="G314" s="655"/>
    </row>
    <row r="315" spans="3:9" ht="14.25" thickBot="1" x14ac:dyDescent="0.3">
      <c r="C315" s="685" t="s">
        <v>25</v>
      </c>
      <c r="D315" s="686"/>
      <c r="E315" s="686"/>
      <c r="F315" s="686"/>
      <c r="G315" s="687"/>
      <c r="I315" s="217">
        <f>F372-F371</f>
        <v>0</v>
      </c>
    </row>
    <row r="316" spans="3:9" ht="27.75" thickBot="1" x14ac:dyDescent="0.3">
      <c r="C316" s="229" t="s">
        <v>414</v>
      </c>
      <c r="D316" s="230" t="s">
        <v>415</v>
      </c>
      <c r="E316" s="230" t="s">
        <v>416</v>
      </c>
      <c r="F316" s="230" t="s">
        <v>40</v>
      </c>
      <c r="G316" s="230" t="s">
        <v>40</v>
      </c>
    </row>
    <row r="317" spans="3:9" ht="41.25" thickBot="1" x14ac:dyDescent="0.3">
      <c r="C317" s="231" t="s">
        <v>417</v>
      </c>
      <c r="D317" s="232">
        <v>2173</v>
      </c>
      <c r="E317" s="232" t="s">
        <v>418</v>
      </c>
      <c r="F317" s="232" t="s">
        <v>419</v>
      </c>
      <c r="G317" s="233" t="s">
        <v>420</v>
      </c>
    </row>
    <row r="318" spans="3:9" ht="15.75" thickBot="1" x14ac:dyDescent="0.3">
      <c r="C318" s="736" t="s">
        <v>67</v>
      </c>
      <c r="D318" s="737"/>
      <c r="E318" s="737"/>
      <c r="F318" s="737"/>
      <c r="G318" s="738"/>
    </row>
    <row r="319" spans="3:9" ht="15.75" thickBot="1" x14ac:dyDescent="0.3">
      <c r="C319" s="739" t="s">
        <v>77</v>
      </c>
      <c r="D319" s="740"/>
      <c r="E319" s="740"/>
      <c r="F319" s="740"/>
      <c r="G319" s="741"/>
    </row>
    <row r="320" spans="3:9" ht="15" x14ac:dyDescent="0.25">
      <c r="C320" s="727"/>
      <c r="D320" s="212">
        <v>2018</v>
      </c>
      <c r="E320" s="212">
        <v>2019</v>
      </c>
      <c r="F320" s="212">
        <v>2020</v>
      </c>
      <c r="G320" s="212">
        <v>2021</v>
      </c>
    </row>
    <row r="321" spans="3:7" ht="15.75" thickBot="1" x14ac:dyDescent="0.3">
      <c r="C321" s="728"/>
      <c r="D321" s="213" t="s">
        <v>6</v>
      </c>
      <c r="E321" s="213" t="s">
        <v>7</v>
      </c>
      <c r="F321" s="213" t="s">
        <v>7</v>
      </c>
      <c r="G321" s="213" t="s">
        <v>7</v>
      </c>
    </row>
    <row r="322" spans="3:7" ht="15.75" thickBot="1" x14ac:dyDescent="0.3">
      <c r="C322" s="210" t="s">
        <v>41</v>
      </c>
      <c r="D322" s="659" t="s">
        <v>421</v>
      </c>
      <c r="E322" s="660"/>
      <c r="F322" s="660"/>
      <c r="G322" s="661"/>
    </row>
    <row r="323" spans="3:7" ht="14.25" thickBot="1" x14ac:dyDescent="0.3">
      <c r="C323" s="211" t="s">
        <v>10</v>
      </c>
      <c r="D323" s="685" t="s">
        <v>422</v>
      </c>
      <c r="E323" s="686"/>
      <c r="F323" s="686"/>
      <c r="G323" s="687"/>
    </row>
    <row r="324" spans="3:7" ht="14.25" thickBot="1" x14ac:dyDescent="0.3">
      <c r="C324" s="211" t="s">
        <v>15</v>
      </c>
      <c r="D324" s="653" t="s">
        <v>423</v>
      </c>
      <c r="E324" s="654"/>
      <c r="F324" s="654"/>
      <c r="G324" s="655"/>
    </row>
    <row r="325" spans="3:7" ht="15" x14ac:dyDescent="0.25">
      <c r="C325" s="727"/>
      <c r="D325" s="212">
        <v>2018</v>
      </c>
      <c r="E325" s="212">
        <v>2019</v>
      </c>
      <c r="F325" s="212">
        <v>2020</v>
      </c>
      <c r="G325" s="212">
        <v>2021</v>
      </c>
    </row>
    <row r="326" spans="3:7" ht="15.75" thickBot="1" x14ac:dyDescent="0.3">
      <c r="C326" s="728"/>
      <c r="D326" s="213" t="s">
        <v>6</v>
      </c>
      <c r="E326" s="213" t="s">
        <v>7</v>
      </c>
      <c r="F326" s="213" t="s">
        <v>7</v>
      </c>
      <c r="G326" s="213" t="s">
        <v>7</v>
      </c>
    </row>
    <row r="327" spans="3:7" ht="14.25" thickBot="1" x14ac:dyDescent="0.3">
      <c r="C327" s="211" t="s">
        <v>9</v>
      </c>
      <c r="D327" s="214">
        <v>2173</v>
      </c>
      <c r="E327" s="228">
        <v>2195</v>
      </c>
      <c r="F327" s="228">
        <v>2216</v>
      </c>
      <c r="G327" s="228">
        <v>2238</v>
      </c>
    </row>
    <row r="328" spans="3:7" ht="14.25" thickBot="1" x14ac:dyDescent="0.3">
      <c r="C328" s="211" t="s">
        <v>16</v>
      </c>
      <c r="D328" s="214">
        <f>D345</f>
        <v>89965</v>
      </c>
      <c r="E328" s="214">
        <f t="shared" ref="E328:G328" si="43">E345</f>
        <v>89965</v>
      </c>
      <c r="F328" s="214">
        <f t="shared" si="43"/>
        <v>94076</v>
      </c>
      <c r="G328" s="214">
        <f t="shared" si="43"/>
        <v>94076</v>
      </c>
    </row>
    <row r="329" spans="3:7" ht="27.75" thickBot="1" x14ac:dyDescent="0.3">
      <c r="C329" s="211" t="s">
        <v>26</v>
      </c>
      <c r="D329" s="214">
        <f>D328/D327</f>
        <v>41.401288541187299</v>
      </c>
      <c r="E329" s="214">
        <f t="shared" ref="E329:G329" si="44">E328/E327</f>
        <v>40.986332574031891</v>
      </c>
      <c r="F329" s="214">
        <f t="shared" si="44"/>
        <v>42.453068592057761</v>
      </c>
      <c r="G329" s="214">
        <f t="shared" si="44"/>
        <v>42.035746201966042</v>
      </c>
    </row>
    <row r="330" spans="3:7" ht="14.25" thickBot="1" x14ac:dyDescent="0.3">
      <c r="C330" s="211" t="s">
        <v>17</v>
      </c>
      <c r="D330" s="215"/>
      <c r="E330" s="216">
        <f>E327/D327-1</f>
        <v>1.012425218591817E-2</v>
      </c>
      <c r="F330" s="216">
        <f t="shared" ref="F330:G332" si="45">F327/E327-1</f>
        <v>9.5671981776765946E-3</v>
      </c>
      <c r="G330" s="216">
        <f t="shared" si="45"/>
        <v>9.9277978339349371E-3</v>
      </c>
    </row>
    <row r="331" spans="3:7" ht="27.75" thickBot="1" x14ac:dyDescent="0.3">
      <c r="C331" s="211" t="s">
        <v>18</v>
      </c>
      <c r="D331" s="215"/>
      <c r="E331" s="216">
        <f>E328/D328-1</f>
        <v>0</v>
      </c>
      <c r="F331" s="216">
        <f t="shared" si="45"/>
        <v>4.5695548268771091E-2</v>
      </c>
      <c r="G331" s="216">
        <f t="shared" si="45"/>
        <v>0</v>
      </c>
    </row>
    <row r="332" spans="3:7" ht="27.75" thickBot="1" x14ac:dyDescent="0.3">
      <c r="C332" s="211" t="s">
        <v>19</v>
      </c>
      <c r="D332" s="215"/>
      <c r="E332" s="216">
        <f>E329/D329-1</f>
        <v>-1.0022779043280194E-2</v>
      </c>
      <c r="F332" s="216">
        <f t="shared" si="45"/>
        <v>3.5785978542397512E-2</v>
      </c>
      <c r="G332" s="216">
        <f t="shared" si="45"/>
        <v>-9.8302055406612743E-3</v>
      </c>
    </row>
    <row r="333" spans="3:7" ht="15" x14ac:dyDescent="0.25">
      <c r="C333" s="727"/>
      <c r="D333" s="212">
        <v>2018</v>
      </c>
      <c r="E333" s="212">
        <v>2019</v>
      </c>
      <c r="F333" s="212">
        <v>2020</v>
      </c>
      <c r="G333" s="212">
        <v>2021</v>
      </c>
    </row>
    <row r="334" spans="3:7" ht="15.75" thickBot="1" x14ac:dyDescent="0.3">
      <c r="C334" s="728"/>
      <c r="D334" s="213" t="s">
        <v>6</v>
      </c>
      <c r="E334" s="213" t="s">
        <v>7</v>
      </c>
      <c r="F334" s="213" t="s">
        <v>7</v>
      </c>
      <c r="G334" s="213" t="s">
        <v>7</v>
      </c>
    </row>
    <row r="335" spans="3:7" ht="15.75" thickBot="1" x14ac:dyDescent="0.3">
      <c r="C335" s="736" t="s">
        <v>726</v>
      </c>
      <c r="D335" s="737"/>
      <c r="E335" s="737"/>
      <c r="F335" s="737"/>
      <c r="G335" s="738"/>
    </row>
    <row r="336" spans="3:7" ht="15" x14ac:dyDescent="0.25">
      <c r="C336" s="727"/>
      <c r="D336" s="212">
        <v>2018</v>
      </c>
      <c r="E336" s="212">
        <v>2019</v>
      </c>
      <c r="F336" s="212">
        <v>2020</v>
      </c>
      <c r="G336" s="212">
        <v>2021</v>
      </c>
    </row>
    <row r="337" spans="3:7" ht="15.75" thickBot="1" x14ac:dyDescent="0.3">
      <c r="C337" s="728"/>
      <c r="D337" s="213" t="s">
        <v>6</v>
      </c>
      <c r="E337" s="213" t="s">
        <v>7</v>
      </c>
      <c r="F337" s="213" t="s">
        <v>7</v>
      </c>
      <c r="G337" s="213" t="s">
        <v>7</v>
      </c>
    </row>
    <row r="338" spans="3:7" ht="14.25" thickBot="1" x14ac:dyDescent="0.3">
      <c r="C338" s="218" t="s">
        <v>0</v>
      </c>
      <c r="D338" s="219">
        <v>36674</v>
      </c>
      <c r="E338" s="219">
        <v>36674</v>
      </c>
      <c r="F338" s="219">
        <v>36674</v>
      </c>
      <c r="G338" s="219">
        <v>36674</v>
      </c>
    </row>
    <row r="339" spans="3:7" ht="27.75" thickBot="1" x14ac:dyDescent="0.3">
      <c r="C339" s="218" t="s">
        <v>48</v>
      </c>
      <c r="D339" s="219">
        <v>3291</v>
      </c>
      <c r="E339" s="219">
        <v>3291</v>
      </c>
      <c r="F339" s="219">
        <v>3291</v>
      </c>
      <c r="G339" s="219">
        <v>3291</v>
      </c>
    </row>
    <row r="340" spans="3:7" ht="27.75" thickBot="1" x14ac:dyDescent="0.3">
      <c r="C340" s="218" t="s">
        <v>1</v>
      </c>
      <c r="D340" s="220">
        <v>50000</v>
      </c>
      <c r="E340" s="220">
        <v>50000</v>
      </c>
      <c r="F340" s="220">
        <v>54111</v>
      </c>
      <c r="G340" s="220">
        <v>54111</v>
      </c>
    </row>
    <row r="341" spans="3:7" ht="15.75" thickBot="1" x14ac:dyDescent="0.3">
      <c r="C341" s="218" t="s">
        <v>2</v>
      </c>
      <c r="D341" s="221"/>
      <c r="E341" s="221"/>
      <c r="F341" s="221"/>
      <c r="G341" s="221"/>
    </row>
    <row r="342" spans="3:7" ht="27.75" thickBot="1" x14ac:dyDescent="0.3">
      <c r="C342" s="218" t="s">
        <v>31</v>
      </c>
      <c r="D342" s="221"/>
      <c r="E342" s="221"/>
      <c r="F342" s="221"/>
      <c r="G342" s="221"/>
    </row>
    <row r="343" spans="3:7" ht="27.75" thickBot="1" x14ac:dyDescent="0.3">
      <c r="C343" s="218" t="s">
        <v>33</v>
      </c>
      <c r="D343" s="221"/>
      <c r="E343" s="221"/>
      <c r="F343" s="221"/>
      <c r="G343" s="221"/>
    </row>
    <row r="344" spans="3:7" ht="27.75" thickBot="1" x14ac:dyDescent="0.3">
      <c r="C344" s="218" t="s">
        <v>3</v>
      </c>
      <c r="D344" s="221"/>
      <c r="E344" s="221"/>
      <c r="F344" s="221"/>
      <c r="G344" s="221"/>
    </row>
    <row r="345" spans="3:7" ht="45.75" thickBot="1" x14ac:dyDescent="0.3">
      <c r="C345" s="222" t="s">
        <v>71</v>
      </c>
      <c r="D345" s="234">
        <f>D344+D343+D342+D341+D340+D339+D338</f>
        <v>89965</v>
      </c>
      <c r="E345" s="234">
        <f>E344+E343+E342+E341+E340+E339+E338</f>
        <v>89965</v>
      </c>
      <c r="F345" s="234">
        <f>F344+F343+F342+F341+F340+F339+F338</f>
        <v>94076</v>
      </c>
      <c r="G345" s="234">
        <f>G344+G343+G342+G341+G340+G339+G338</f>
        <v>94076</v>
      </c>
    </row>
    <row r="346" spans="3:7" ht="15.75" thickBot="1" x14ac:dyDescent="0.3">
      <c r="C346" s="222" t="s">
        <v>69</v>
      </c>
      <c r="D346" s="223">
        <f>IF(D345-D328=0,0,"Error")</f>
        <v>0</v>
      </c>
      <c r="E346" s="223">
        <f>IF(E345-E328=0,0,"Error")</f>
        <v>0</v>
      </c>
      <c r="F346" s="223">
        <f>IF(F345-F328=0,0,"Error")</f>
        <v>0</v>
      </c>
      <c r="G346" s="223">
        <f>IF(G345-G328=0,0,"Error")</f>
        <v>0</v>
      </c>
    </row>
    <row r="347" spans="3:7" ht="15.75" thickBot="1" x14ac:dyDescent="0.3">
      <c r="C347" s="224" t="s">
        <v>727</v>
      </c>
      <c r="D347" s="659" t="s">
        <v>424</v>
      </c>
      <c r="E347" s="660"/>
      <c r="F347" s="660"/>
      <c r="G347" s="661"/>
    </row>
    <row r="348" spans="3:7" ht="14.25" thickBot="1" x14ac:dyDescent="0.3">
      <c r="C348" s="211" t="s">
        <v>10</v>
      </c>
      <c r="D348" s="685" t="s">
        <v>425</v>
      </c>
      <c r="E348" s="686"/>
      <c r="F348" s="686"/>
      <c r="G348" s="687"/>
    </row>
    <row r="349" spans="3:7" ht="14.25" thickBot="1" x14ac:dyDescent="0.3">
      <c r="C349" s="211" t="s">
        <v>15</v>
      </c>
      <c r="D349" s="653" t="s">
        <v>426</v>
      </c>
      <c r="E349" s="654"/>
      <c r="F349" s="654"/>
      <c r="G349" s="655"/>
    </row>
    <row r="350" spans="3:7" ht="15" x14ac:dyDescent="0.25">
      <c r="C350" s="727"/>
      <c r="D350" s="212">
        <v>2018</v>
      </c>
      <c r="E350" s="212">
        <v>2019</v>
      </c>
      <c r="F350" s="212">
        <v>2020</v>
      </c>
      <c r="G350" s="212">
        <v>2021</v>
      </c>
    </row>
    <row r="351" spans="3:7" ht="15.75" thickBot="1" x14ac:dyDescent="0.3">
      <c r="C351" s="728"/>
      <c r="D351" s="213" t="s">
        <v>6</v>
      </c>
      <c r="E351" s="213" t="s">
        <v>7</v>
      </c>
      <c r="F351" s="213" t="s">
        <v>7</v>
      </c>
      <c r="G351" s="213" t="s">
        <v>7</v>
      </c>
    </row>
    <row r="352" spans="3:7" ht="14.25" thickBot="1" x14ac:dyDescent="0.3">
      <c r="C352" s="211" t="s">
        <v>9</v>
      </c>
      <c r="D352" s="214">
        <v>9791</v>
      </c>
      <c r="E352" s="214">
        <v>10280</v>
      </c>
      <c r="F352" s="214">
        <v>10794</v>
      </c>
      <c r="G352" s="214">
        <v>11334</v>
      </c>
    </row>
    <row r="353" spans="3:7" ht="14.25" thickBot="1" x14ac:dyDescent="0.3">
      <c r="C353" s="211" t="s">
        <v>16</v>
      </c>
      <c r="D353" s="214">
        <f>D368</f>
        <v>46716</v>
      </c>
      <c r="E353" s="214">
        <f t="shared" ref="E353:G353" si="46">E368</f>
        <v>46716</v>
      </c>
      <c r="F353" s="214">
        <f t="shared" si="46"/>
        <v>47564</v>
      </c>
      <c r="G353" s="214">
        <f t="shared" si="46"/>
        <v>47564</v>
      </c>
    </row>
    <row r="354" spans="3:7" ht="27.75" thickBot="1" x14ac:dyDescent="0.3">
      <c r="C354" s="211" t="s">
        <v>26</v>
      </c>
      <c r="D354" s="214">
        <f>D353/D352</f>
        <v>4.771320600551527</v>
      </c>
      <c r="E354" s="214">
        <f t="shared" ref="E354:G354" si="47">E353/E352</f>
        <v>4.5443579766536963</v>
      </c>
      <c r="F354" s="214">
        <f t="shared" si="47"/>
        <v>4.4065221419307026</v>
      </c>
      <c r="G354" s="214">
        <f t="shared" si="47"/>
        <v>4.1965766719604733</v>
      </c>
    </row>
    <row r="355" spans="3:7" ht="14.25" thickBot="1" x14ac:dyDescent="0.3">
      <c r="C355" s="211" t="s">
        <v>17</v>
      </c>
      <c r="D355" s="215"/>
      <c r="E355" s="216">
        <f>E352/D352-1</f>
        <v>4.9943825962618815E-2</v>
      </c>
      <c r="F355" s="216">
        <f t="shared" ref="F355:G357" si="48">F352/E352-1</f>
        <v>5.0000000000000044E-2</v>
      </c>
      <c r="G355" s="216">
        <f t="shared" si="48"/>
        <v>5.0027793218454741E-2</v>
      </c>
    </row>
    <row r="356" spans="3:7" ht="27.75" thickBot="1" x14ac:dyDescent="0.3">
      <c r="C356" s="211" t="s">
        <v>18</v>
      </c>
      <c r="D356" s="215"/>
      <c r="E356" s="216">
        <f>E353/D353-1</f>
        <v>0</v>
      </c>
      <c r="F356" s="216">
        <f t="shared" si="48"/>
        <v>1.815223906156338E-2</v>
      </c>
      <c r="G356" s="216">
        <f t="shared" si="48"/>
        <v>0</v>
      </c>
    </row>
    <row r="357" spans="3:7" ht="27.75" thickBot="1" x14ac:dyDescent="0.3">
      <c r="C357" s="211" t="s">
        <v>19</v>
      </c>
      <c r="D357" s="215"/>
      <c r="E357" s="216">
        <f>E354/D354-1</f>
        <v>-4.7568093385214061E-2</v>
      </c>
      <c r="F357" s="216">
        <f t="shared" si="48"/>
        <v>-3.0331200893748966E-2</v>
      </c>
      <c r="G357" s="216">
        <f t="shared" si="48"/>
        <v>-4.7644256220222281E-2</v>
      </c>
    </row>
    <row r="358" spans="3:7" ht="15.75" thickBot="1" x14ac:dyDescent="0.3">
      <c r="C358" s="736" t="s">
        <v>846</v>
      </c>
      <c r="D358" s="737"/>
      <c r="E358" s="737"/>
      <c r="F358" s="737"/>
      <c r="G358" s="738"/>
    </row>
    <row r="359" spans="3:7" ht="15" x14ac:dyDescent="0.25">
      <c r="C359" s="727"/>
      <c r="D359" s="212">
        <v>2018</v>
      </c>
      <c r="E359" s="212">
        <v>2019</v>
      </c>
      <c r="F359" s="212">
        <v>2020</v>
      </c>
      <c r="G359" s="212">
        <v>2021</v>
      </c>
    </row>
    <row r="360" spans="3:7" ht="15.75" thickBot="1" x14ac:dyDescent="0.3">
      <c r="C360" s="728"/>
      <c r="D360" s="213" t="s">
        <v>6</v>
      </c>
      <c r="E360" s="213" t="s">
        <v>7</v>
      </c>
      <c r="F360" s="213" t="s">
        <v>7</v>
      </c>
      <c r="G360" s="213" t="s">
        <v>7</v>
      </c>
    </row>
    <row r="361" spans="3:7" ht="14.25" thickBot="1" x14ac:dyDescent="0.3">
      <c r="C361" s="218" t="s">
        <v>0</v>
      </c>
      <c r="D361" s="219">
        <v>27178</v>
      </c>
      <c r="E361" s="219">
        <v>27178</v>
      </c>
      <c r="F361" s="219">
        <v>27178</v>
      </c>
      <c r="G361" s="219">
        <v>27178</v>
      </c>
    </row>
    <row r="362" spans="3:7" ht="27.75" thickBot="1" x14ac:dyDescent="0.3">
      <c r="C362" s="218" t="s">
        <v>48</v>
      </c>
      <c r="D362" s="219">
        <v>4538</v>
      </c>
      <c r="E362" s="219">
        <v>4538</v>
      </c>
      <c r="F362" s="219">
        <v>4538</v>
      </c>
      <c r="G362" s="219">
        <v>4538</v>
      </c>
    </row>
    <row r="363" spans="3:7" ht="27.75" thickBot="1" x14ac:dyDescent="0.3">
      <c r="C363" s="218" t="s">
        <v>1</v>
      </c>
      <c r="D363" s="220">
        <v>5000</v>
      </c>
      <c r="E363" s="220">
        <v>5000</v>
      </c>
      <c r="F363" s="220">
        <v>5848</v>
      </c>
      <c r="G363" s="220">
        <v>5848</v>
      </c>
    </row>
    <row r="364" spans="3:7" ht="15.75" thickBot="1" x14ac:dyDescent="0.3">
      <c r="C364" s="218" t="s">
        <v>2</v>
      </c>
      <c r="D364" s="221"/>
      <c r="E364" s="221"/>
      <c r="F364" s="221"/>
      <c r="G364" s="221"/>
    </row>
    <row r="365" spans="3:7" ht="27.75" thickBot="1" x14ac:dyDescent="0.3">
      <c r="C365" s="218" t="s">
        <v>31</v>
      </c>
      <c r="D365" s="221"/>
      <c r="E365" s="221"/>
      <c r="F365" s="221"/>
      <c r="G365" s="221"/>
    </row>
    <row r="366" spans="3:7" ht="27.75" thickBot="1" x14ac:dyDescent="0.3">
      <c r="C366" s="218" t="s">
        <v>33</v>
      </c>
      <c r="D366" s="221">
        <v>10000</v>
      </c>
      <c r="E366" s="221">
        <v>10000</v>
      </c>
      <c r="F366" s="221">
        <v>10000</v>
      </c>
      <c r="G366" s="221">
        <v>10000</v>
      </c>
    </row>
    <row r="367" spans="3:7" ht="27.75" thickBot="1" x14ac:dyDescent="0.3">
      <c r="C367" s="218" t="s">
        <v>3</v>
      </c>
      <c r="D367" s="221"/>
      <c r="E367" s="219"/>
      <c r="F367" s="219"/>
      <c r="G367" s="219"/>
    </row>
    <row r="368" spans="3:7" ht="45.75" thickBot="1" x14ac:dyDescent="0.3">
      <c r="C368" s="222" t="s">
        <v>71</v>
      </c>
      <c r="D368" s="235">
        <f>D367+D365+D366+D364+D363+D362+D361</f>
        <v>46716</v>
      </c>
      <c r="E368" s="235">
        <f>E367+E365+E366+E364+E363+E362+E361</f>
        <v>46716</v>
      </c>
      <c r="F368" s="235">
        <f>F367+F365+F366+F364+F363+F362+F361</f>
        <v>47564</v>
      </c>
      <c r="G368" s="235">
        <f>G367+G365+G366+G364+G363+G362+G361</f>
        <v>47564</v>
      </c>
    </row>
    <row r="369" spans="3:7" ht="15.75" thickBot="1" x14ac:dyDescent="0.3">
      <c r="C369" s="222" t="s">
        <v>69</v>
      </c>
      <c r="D369" s="223">
        <f>IF(D368-D353=0,0,"Error")</f>
        <v>0</v>
      </c>
      <c r="E369" s="223">
        <f>IF(E368-E353=0,0,"Error")</f>
        <v>0</v>
      </c>
      <c r="F369" s="223">
        <f>IF(F368-F353=0,0,"Error")</f>
        <v>0</v>
      </c>
      <c r="G369" s="223">
        <f>IF(G368-G353=0,0,"Error")</f>
        <v>0</v>
      </c>
    </row>
    <row r="370" spans="3:7" ht="15.75" thickBot="1" x14ac:dyDescent="0.3">
      <c r="C370" s="236"/>
      <c r="D370" s="237"/>
      <c r="E370" s="237"/>
      <c r="F370" s="237"/>
      <c r="G370" s="237"/>
    </row>
    <row r="371" spans="3:7" ht="45.75" thickBot="1" x14ac:dyDescent="0.3">
      <c r="C371" s="206" t="s">
        <v>88</v>
      </c>
      <c r="D371" s="238">
        <f>D33+D56+D79+D102+D125+D148+D174+D192+D210+D228+D249+D285+D303+D328+D353</f>
        <v>4563074</v>
      </c>
      <c r="E371" s="238">
        <f t="shared" ref="E371:F371" si="49">E33+E56+E79+E102+E125+E148+E174+E192+E210+E228+E249+E285+E303+E328+E353</f>
        <v>4439314</v>
      </c>
      <c r="F371" s="238">
        <f t="shared" si="49"/>
        <v>4455188</v>
      </c>
      <c r="G371" s="238">
        <f>G33+G56+G79+G102+G125+G148+G174+G192+G210+G228+G249+G285+G303+G328+G353+G267</f>
        <v>4844610</v>
      </c>
    </row>
    <row r="372" spans="3:7" ht="45.75" thickBot="1" x14ac:dyDescent="0.3">
      <c r="C372" s="206" t="s">
        <v>89</v>
      </c>
      <c r="D372" s="238">
        <f>D374+D376+D378+D380+D382+D384+D386+D388+D390</f>
        <v>4563074</v>
      </c>
      <c r="E372" s="238">
        <f t="shared" ref="E372:F372" si="50">E374+E376+E378+E380+E382+E384+E386+E388+E390</f>
        <v>4439314</v>
      </c>
      <c r="F372" s="238">
        <f t="shared" si="50"/>
        <v>4455188</v>
      </c>
      <c r="G372" s="238">
        <f>G374+G376+G378+G380+G382+G384+G386+G388+G390</f>
        <v>4844610</v>
      </c>
    </row>
    <row r="373" spans="3:7" ht="41.25" thickBot="1" x14ac:dyDescent="0.3">
      <c r="C373" s="239" t="s">
        <v>27</v>
      </c>
      <c r="D373" s="240"/>
      <c r="E373" s="241">
        <f>E372/D372-1</f>
        <v>-2.712206727307076E-2</v>
      </c>
      <c r="F373" s="241">
        <f t="shared" ref="F373:G373" si="51">F372/E372-1</f>
        <v>3.5757776989868706E-3</v>
      </c>
      <c r="G373" s="241">
        <f t="shared" si="51"/>
        <v>8.7408657053305028E-2</v>
      </c>
    </row>
    <row r="374" spans="3:7" ht="14.25" thickBot="1" x14ac:dyDescent="0.3">
      <c r="C374" s="218" t="s">
        <v>0</v>
      </c>
      <c r="D374" s="219">
        <f>D64+D41+D87+D110+D133+D156+D338+D361</f>
        <v>3184512</v>
      </c>
      <c r="E374" s="219">
        <f t="shared" ref="E374:G374" si="52">E64+E41+E87+E110+E133+E156+E338+E361</f>
        <v>3184512</v>
      </c>
      <c r="F374" s="219">
        <f t="shared" si="52"/>
        <v>3184512</v>
      </c>
      <c r="G374" s="219">
        <f t="shared" si="52"/>
        <v>3184512</v>
      </c>
    </row>
    <row r="375" spans="3:7" ht="15.75" thickBot="1" x14ac:dyDescent="0.3">
      <c r="C375" s="242" t="s">
        <v>28</v>
      </c>
      <c r="D375" s="221"/>
      <c r="E375" s="243">
        <f>E374/D374-1</f>
        <v>0</v>
      </c>
      <c r="F375" s="243">
        <f t="shared" ref="F375:G375" si="53">F374/E374-1</f>
        <v>0</v>
      </c>
      <c r="G375" s="243">
        <f t="shared" si="53"/>
        <v>0</v>
      </c>
    </row>
    <row r="376" spans="3:7" ht="27.75" thickBot="1" x14ac:dyDescent="0.3">
      <c r="C376" s="218" t="s">
        <v>48</v>
      </c>
      <c r="D376" s="219">
        <f>D362+D339+D65+D42+D88+D111+D134+D157</f>
        <v>531814</v>
      </c>
      <c r="E376" s="219">
        <f t="shared" ref="E376:G376" si="54">E362+E339+E65+E42+E88+E111+E134+E157</f>
        <v>531814</v>
      </c>
      <c r="F376" s="219">
        <f t="shared" si="54"/>
        <v>531814</v>
      </c>
      <c r="G376" s="219">
        <f t="shared" si="54"/>
        <v>531814</v>
      </c>
    </row>
    <row r="377" spans="3:7" ht="45.75" thickBot="1" x14ac:dyDescent="0.3">
      <c r="C377" s="242" t="s">
        <v>49</v>
      </c>
      <c r="D377" s="221"/>
      <c r="E377" s="243">
        <f>E376/D376-1</f>
        <v>0</v>
      </c>
      <c r="F377" s="243">
        <f t="shared" ref="F377:G377" si="55">F376/E376-1</f>
        <v>0</v>
      </c>
      <c r="G377" s="243">
        <f t="shared" si="55"/>
        <v>0</v>
      </c>
    </row>
    <row r="378" spans="3:7" ht="27.75" thickBot="1" x14ac:dyDescent="0.3">
      <c r="C378" s="218" t="s">
        <v>1</v>
      </c>
      <c r="D378" s="219">
        <f>D363+D340+D66+D43+D89+D112+D135+D158</f>
        <v>496111</v>
      </c>
      <c r="E378" s="219">
        <f>E363+E340+E66+E43+E89+E112+E135+E158</f>
        <v>496111</v>
      </c>
      <c r="F378" s="219">
        <f>F363+F340+F66+F43+F89+F112+F135+F158</f>
        <v>607605</v>
      </c>
      <c r="G378" s="219">
        <f>G363+G340+G66+G43+G89+G112+G135+G158</f>
        <v>607605</v>
      </c>
    </row>
    <row r="379" spans="3:7" ht="30.75" thickBot="1" x14ac:dyDescent="0.3">
      <c r="C379" s="242" t="s">
        <v>29</v>
      </c>
      <c r="D379" s="221"/>
      <c r="E379" s="243">
        <f>E378/D378-1</f>
        <v>0</v>
      </c>
      <c r="F379" s="243">
        <f t="shared" ref="F379:G379" si="56">F378/E378-1</f>
        <v>0.22473599658141019</v>
      </c>
      <c r="G379" s="243">
        <f t="shared" si="56"/>
        <v>0</v>
      </c>
    </row>
    <row r="380" spans="3:7" ht="14.25" thickBot="1" x14ac:dyDescent="0.3">
      <c r="C380" s="218" t="s">
        <v>2</v>
      </c>
      <c r="D380" s="219">
        <f>D67+D44</f>
        <v>0</v>
      </c>
      <c r="E380" s="219">
        <f t="shared" ref="E380:G380" si="57">E67+E44</f>
        <v>0</v>
      </c>
      <c r="F380" s="219">
        <f t="shared" si="57"/>
        <v>0</v>
      </c>
      <c r="G380" s="219">
        <f t="shared" si="57"/>
        <v>0</v>
      </c>
    </row>
    <row r="381" spans="3:7" ht="30.75" thickBot="1" x14ac:dyDescent="0.3">
      <c r="C381" s="242" t="s">
        <v>30</v>
      </c>
      <c r="D381" s="221"/>
      <c r="E381" s="243" t="e">
        <f>E380/D380-1</f>
        <v>#DIV/0!</v>
      </c>
      <c r="F381" s="243" t="e">
        <f t="shared" ref="F381:G381" si="58">F380/E380-1</f>
        <v>#DIV/0!</v>
      </c>
      <c r="G381" s="243" t="e">
        <f t="shared" si="58"/>
        <v>#DIV/0!</v>
      </c>
    </row>
    <row r="382" spans="3:7" ht="27.75" thickBot="1" x14ac:dyDescent="0.3">
      <c r="C382" s="218" t="s">
        <v>31</v>
      </c>
      <c r="D382" s="219">
        <f>+D68+D45</f>
        <v>0</v>
      </c>
      <c r="E382" s="219">
        <f t="shared" ref="E382:G382" si="59">+E68+E45</f>
        <v>0</v>
      </c>
      <c r="F382" s="219">
        <f t="shared" si="59"/>
        <v>0</v>
      </c>
      <c r="G382" s="219">
        <f t="shared" si="59"/>
        <v>0</v>
      </c>
    </row>
    <row r="383" spans="3:7" ht="30.75" thickBot="1" x14ac:dyDescent="0.3">
      <c r="C383" s="242" t="s">
        <v>32</v>
      </c>
      <c r="D383" s="221"/>
      <c r="E383" s="243" t="e">
        <f>E382/D382-1</f>
        <v>#DIV/0!</v>
      </c>
      <c r="F383" s="243" t="e">
        <f t="shared" ref="F383:G383" si="60">F382/E382-1</f>
        <v>#DIV/0!</v>
      </c>
      <c r="G383" s="243" t="e">
        <f t="shared" si="60"/>
        <v>#DIV/0!</v>
      </c>
    </row>
    <row r="384" spans="3:7" ht="27.75" thickBot="1" x14ac:dyDescent="0.3">
      <c r="C384" s="218" t="s">
        <v>33</v>
      </c>
      <c r="D384" s="219">
        <f>D366+D69+D46</f>
        <v>10000</v>
      </c>
      <c r="E384" s="219">
        <f t="shared" ref="E384:G384" si="61">E366+E69+E46</f>
        <v>10000</v>
      </c>
      <c r="F384" s="219">
        <f t="shared" si="61"/>
        <v>10000</v>
      </c>
      <c r="G384" s="219">
        <f t="shared" si="61"/>
        <v>10000</v>
      </c>
    </row>
    <row r="385" spans="3:8" ht="30.75" thickBot="1" x14ac:dyDescent="0.3">
      <c r="C385" s="242" t="s">
        <v>34</v>
      </c>
      <c r="D385" s="221"/>
      <c r="E385" s="243">
        <f>E384/D384-1</f>
        <v>0</v>
      </c>
      <c r="F385" s="243">
        <f t="shared" ref="F385:G385" si="62">F384/E384-1</f>
        <v>0</v>
      </c>
      <c r="G385" s="243">
        <f t="shared" si="62"/>
        <v>0</v>
      </c>
    </row>
    <row r="386" spans="3:8" ht="27.75" thickBot="1" x14ac:dyDescent="0.3">
      <c r="C386" s="218" t="s">
        <v>3</v>
      </c>
      <c r="D386" s="219">
        <f>D367+D344+D70+D47+D93+D116+D139+D162</f>
        <v>101245</v>
      </c>
      <c r="E386" s="219">
        <f t="shared" ref="E386:G386" si="63">E367+E344+E70+E47+E93+E116+E139+E162</f>
        <v>76245</v>
      </c>
      <c r="F386" s="219">
        <f t="shared" si="63"/>
        <v>76245</v>
      </c>
      <c r="G386" s="219">
        <f t="shared" si="63"/>
        <v>76245</v>
      </c>
    </row>
    <row r="387" spans="3:8" ht="45.75" thickBot="1" x14ac:dyDescent="0.3">
      <c r="C387" s="242" t="s">
        <v>35</v>
      </c>
      <c r="D387" s="221"/>
      <c r="E387" s="243">
        <f>E386/D386-1</f>
        <v>-0.24692577411230188</v>
      </c>
      <c r="F387" s="243">
        <f t="shared" ref="F387:G387" si="64">F386/E386-1</f>
        <v>0</v>
      </c>
      <c r="G387" s="243">
        <f t="shared" si="64"/>
        <v>0</v>
      </c>
    </row>
    <row r="388" spans="3:8" ht="27.75" thickBot="1" x14ac:dyDescent="0.3">
      <c r="C388" s="218" t="s">
        <v>20</v>
      </c>
      <c r="D388" s="219">
        <f>D182+D200</f>
        <v>0</v>
      </c>
      <c r="E388" s="219">
        <f t="shared" ref="E388:G388" si="65">E182+E200</f>
        <v>0</v>
      </c>
      <c r="F388" s="219">
        <f t="shared" si="65"/>
        <v>0</v>
      </c>
      <c r="G388" s="219">
        <f t="shared" si="65"/>
        <v>0</v>
      </c>
    </row>
    <row r="389" spans="3:8" ht="30.75" thickBot="1" x14ac:dyDescent="0.3">
      <c r="C389" s="242" t="s">
        <v>36</v>
      </c>
      <c r="D389" s="221"/>
      <c r="E389" s="243" t="e">
        <f>E388/D388-1</f>
        <v>#DIV/0!</v>
      </c>
      <c r="F389" s="243" t="e">
        <f t="shared" ref="F389:G389" si="66">F388/E388-1</f>
        <v>#DIV/0!</v>
      </c>
      <c r="G389" s="243" t="e">
        <f t="shared" si="66"/>
        <v>#DIV/0!</v>
      </c>
    </row>
    <row r="390" spans="3:8" ht="27.75" thickBot="1" x14ac:dyDescent="0.3">
      <c r="C390" s="218" t="s">
        <v>21</v>
      </c>
      <c r="D390" s="219">
        <f>D183+D201+D219+D258+D294+D312+D237</f>
        <v>239392</v>
      </c>
      <c r="E390" s="219">
        <f>E183+E201+E219+E258+E294+E312+E237</f>
        <v>140632</v>
      </c>
      <c r="F390" s="219">
        <f t="shared" ref="F390" si="67">F183+F201+F219+F258+F294+F312+F237</f>
        <v>45012</v>
      </c>
      <c r="G390" s="219">
        <f>G183+G201+G219+G258+G294+G312+G237+G276</f>
        <v>434434</v>
      </c>
    </row>
    <row r="391" spans="3:8" ht="30.75" thickBot="1" x14ac:dyDescent="0.3">
      <c r="C391" s="242" t="s">
        <v>37</v>
      </c>
      <c r="D391" s="221"/>
      <c r="E391" s="243">
        <f>E390/D390-1</f>
        <v>-0.41254511428953344</v>
      </c>
      <c r="F391" s="243">
        <f t="shared" ref="F391:G391" si="68">F390/E390-1</f>
        <v>-0.6799305990101826</v>
      </c>
      <c r="G391" s="243">
        <f t="shared" si="68"/>
        <v>8.6515151515151523</v>
      </c>
    </row>
    <row r="392" spans="3:8" ht="15.75" thickBot="1" x14ac:dyDescent="0.3">
      <c r="C392" s="222" t="s">
        <v>69</v>
      </c>
      <c r="D392" s="223">
        <f>IF(D372-D371=0,0,"Error")</f>
        <v>0</v>
      </c>
      <c r="E392" s="223">
        <f t="shared" ref="E392:G392" si="69">IF(E372-E371=0,0,"Error")</f>
        <v>0</v>
      </c>
      <c r="F392" s="223">
        <f t="shared" si="69"/>
        <v>0</v>
      </c>
      <c r="G392" s="223">
        <f t="shared" si="69"/>
        <v>0</v>
      </c>
    </row>
    <row r="393" spans="3:8" ht="45.75" thickBot="1" x14ac:dyDescent="0.3">
      <c r="C393" s="244" t="s">
        <v>54</v>
      </c>
      <c r="D393" s="245">
        <v>1328</v>
      </c>
      <c r="E393" s="245">
        <v>1475</v>
      </c>
      <c r="F393" s="245">
        <v>1523</v>
      </c>
      <c r="G393" s="245">
        <v>1523</v>
      </c>
    </row>
    <row r="394" spans="3:8" ht="45.75" thickBot="1" x14ac:dyDescent="0.3">
      <c r="C394" s="244" t="s">
        <v>65</v>
      </c>
      <c r="D394" s="219" t="s">
        <v>23</v>
      </c>
      <c r="E394" s="219" t="s">
        <v>23</v>
      </c>
      <c r="F394" s="219" t="s">
        <v>23</v>
      </c>
      <c r="G394" s="219" t="s">
        <v>23</v>
      </c>
    </row>
    <row r="395" spans="3:8" ht="35.25" customHeight="1" x14ac:dyDescent="0.25">
      <c r="C395" s="246"/>
      <c r="D395" s="247"/>
      <c r="E395" s="247"/>
      <c r="F395" s="247"/>
      <c r="G395" s="247"/>
    </row>
    <row r="396" spans="3:8" ht="15" x14ac:dyDescent="0.3">
      <c r="C396" s="248"/>
      <c r="D396" s="249"/>
      <c r="E396" s="250"/>
      <c r="F396" s="248"/>
      <c r="G396" s="248"/>
    </row>
    <row r="397" spans="3:8" s="151" customFormat="1" ht="16.5" x14ac:dyDescent="0.3">
      <c r="C397" s="729" t="s">
        <v>93</v>
      </c>
      <c r="D397" s="729"/>
      <c r="E397" s="729"/>
      <c r="F397" s="729"/>
      <c r="G397" s="729"/>
      <c r="H397" s="251"/>
    </row>
    <row r="398" spans="3:8" s="151" customFormat="1" ht="17.25" thickBot="1" x14ac:dyDescent="0.35"/>
    <row r="399" spans="3:8" s="151" customFormat="1" ht="30.75" thickBot="1" x14ac:dyDescent="0.35">
      <c r="C399" s="195" t="s">
        <v>22</v>
      </c>
      <c r="D399" s="730" t="s">
        <v>338</v>
      </c>
      <c r="E399" s="731"/>
      <c r="F399" s="731"/>
      <c r="G399" s="732"/>
    </row>
    <row r="400" spans="3:8" s="151" customFormat="1" ht="17.25" thickBot="1" x14ac:dyDescent="0.35">
      <c r="C400" s="195" t="s">
        <v>4</v>
      </c>
      <c r="D400" s="733" t="s">
        <v>339</v>
      </c>
      <c r="E400" s="734"/>
      <c r="F400" s="734"/>
      <c r="G400" s="735"/>
    </row>
    <row r="401" spans="2:12" s="151" customFormat="1" ht="30.75" thickBot="1" x14ac:dyDescent="0.35">
      <c r="C401" s="195" t="s">
        <v>38</v>
      </c>
      <c r="D401" s="685" t="s">
        <v>5</v>
      </c>
      <c r="E401" s="686"/>
      <c r="F401" s="686"/>
      <c r="G401" s="687"/>
    </row>
    <row r="402" spans="2:12" s="151" customFormat="1" ht="15" customHeight="1" thickBot="1" x14ac:dyDescent="0.35">
      <c r="C402" s="704" t="s">
        <v>8</v>
      </c>
      <c r="D402" s="705"/>
      <c r="E402" s="705"/>
      <c r="F402" s="705"/>
      <c r="G402" s="706"/>
    </row>
    <row r="403" spans="2:12" s="151" customFormat="1" ht="16.5" x14ac:dyDescent="0.3">
      <c r="C403" s="707" t="s">
        <v>340</v>
      </c>
      <c r="D403" s="708"/>
      <c r="E403" s="708"/>
      <c r="F403" s="708"/>
      <c r="G403" s="709"/>
    </row>
    <row r="404" spans="2:12" s="151" customFormat="1" ht="16.5" x14ac:dyDescent="0.3">
      <c r="C404" s="710"/>
      <c r="D404" s="711"/>
      <c r="E404" s="711"/>
      <c r="F404" s="711"/>
      <c r="G404" s="712"/>
    </row>
    <row r="405" spans="2:12" s="151" customFormat="1" ht="17.25" thickBot="1" x14ac:dyDescent="0.35">
      <c r="C405" s="713"/>
      <c r="D405" s="714"/>
      <c r="E405" s="714"/>
      <c r="F405" s="714"/>
      <c r="G405" s="715"/>
    </row>
    <row r="406" spans="2:12" s="151" customFormat="1" ht="26.25" customHeight="1" thickBot="1" x14ac:dyDescent="0.35">
      <c r="C406" s="196" t="s">
        <v>11</v>
      </c>
      <c r="D406" s="716" t="s">
        <v>427</v>
      </c>
      <c r="E406" s="717"/>
      <c r="F406" s="717"/>
      <c r="G406" s="718"/>
    </row>
    <row r="407" spans="2:12" s="151" customFormat="1" ht="16.5" x14ac:dyDescent="0.3">
      <c r="C407" s="719" t="s">
        <v>90</v>
      </c>
      <c r="D407" s="252">
        <v>2018</v>
      </c>
      <c r="E407" s="252">
        <v>2019</v>
      </c>
      <c r="F407" s="252">
        <v>2020</v>
      </c>
      <c r="G407" s="252">
        <v>2021</v>
      </c>
    </row>
    <row r="408" spans="2:12" s="151" customFormat="1" ht="17.25" thickBot="1" x14ac:dyDescent="0.35">
      <c r="C408" s="720"/>
      <c r="D408" s="253" t="s">
        <v>6</v>
      </c>
      <c r="E408" s="253" t="s">
        <v>7</v>
      </c>
      <c r="F408" s="253" t="s">
        <v>7</v>
      </c>
      <c r="G408" s="253" t="s">
        <v>7</v>
      </c>
    </row>
    <row r="409" spans="2:12" s="254" customFormat="1" ht="27" customHeight="1" thickBot="1" x14ac:dyDescent="0.35">
      <c r="C409" s="229" t="s">
        <v>728</v>
      </c>
      <c r="D409" s="255">
        <v>1959</v>
      </c>
      <c r="E409" s="255" t="s">
        <v>428</v>
      </c>
      <c r="F409" s="255" t="s">
        <v>428</v>
      </c>
      <c r="G409" s="255" t="s">
        <v>428</v>
      </c>
    </row>
    <row r="410" spans="2:12" s="254" customFormat="1" ht="27.75" thickBot="1" x14ac:dyDescent="0.35">
      <c r="C410" s="211" t="s">
        <v>429</v>
      </c>
      <c r="D410" s="232" t="s">
        <v>430</v>
      </c>
      <c r="E410" s="232" t="s">
        <v>431</v>
      </c>
      <c r="F410" s="232" t="s">
        <v>432</v>
      </c>
      <c r="G410" s="232" t="s">
        <v>433</v>
      </c>
    </row>
    <row r="411" spans="2:12" s="254" customFormat="1" ht="41.25" thickBot="1" x14ac:dyDescent="0.35">
      <c r="C411" s="256" t="s">
        <v>434</v>
      </c>
      <c r="D411" s="257" t="s">
        <v>431</v>
      </c>
      <c r="E411" s="257" t="s">
        <v>435</v>
      </c>
      <c r="F411" s="257" t="s">
        <v>436</v>
      </c>
      <c r="G411" s="257" t="s">
        <v>437</v>
      </c>
    </row>
    <row r="412" spans="2:12" s="151" customFormat="1" ht="28.5" customHeight="1" thickBot="1" x14ac:dyDescent="0.35">
      <c r="B412" s="254"/>
      <c r="C412" s="258" t="s">
        <v>13</v>
      </c>
      <c r="D412" s="721" t="s">
        <v>438</v>
      </c>
      <c r="E412" s="722"/>
      <c r="F412" s="722"/>
      <c r="G412" s="723"/>
    </row>
    <row r="413" spans="2:12" s="151" customFormat="1" ht="15.75" customHeight="1" thickBot="1" x14ac:dyDescent="0.35">
      <c r="C413" s="724" t="s">
        <v>91</v>
      </c>
      <c r="D413" s="725"/>
      <c r="E413" s="725"/>
      <c r="F413" s="725"/>
      <c r="G413" s="726"/>
      <c r="J413" s="259"/>
      <c r="L413" s="259"/>
    </row>
    <row r="414" spans="2:12" s="151" customFormat="1" ht="41.25" thickBot="1" x14ac:dyDescent="0.35">
      <c r="C414" s="256" t="s">
        <v>439</v>
      </c>
      <c r="D414" s="260">
        <v>6.1800000000000001E-2</v>
      </c>
      <c r="E414" s="260">
        <v>6.1600000000000002E-2</v>
      </c>
      <c r="F414" s="260">
        <v>6.1400000000000003E-2</v>
      </c>
      <c r="G414" s="260">
        <v>6.1199999999999997E-2</v>
      </c>
    </row>
    <row r="415" spans="2:12" s="151" customFormat="1" ht="68.25" thickBot="1" x14ac:dyDescent="0.35">
      <c r="C415" s="256" t="s">
        <v>440</v>
      </c>
      <c r="D415" s="260">
        <v>0.13</v>
      </c>
      <c r="E415" s="260">
        <v>0.129</v>
      </c>
      <c r="F415" s="260">
        <v>0.128</v>
      </c>
      <c r="G415" s="260">
        <v>0.127</v>
      </c>
    </row>
    <row r="416" spans="2:12" s="151" customFormat="1" ht="54.75" thickBot="1" x14ac:dyDescent="0.35">
      <c r="C416" s="256" t="s">
        <v>441</v>
      </c>
      <c r="D416" s="261">
        <v>27473</v>
      </c>
      <c r="E416" s="261">
        <v>27747</v>
      </c>
      <c r="F416" s="261">
        <v>28024</v>
      </c>
      <c r="G416" s="261">
        <v>28304</v>
      </c>
    </row>
    <row r="417" spans="3:13" s="151" customFormat="1" ht="24.75" customHeight="1" thickBot="1" x14ac:dyDescent="0.35">
      <c r="C417" s="700" t="s">
        <v>66</v>
      </c>
      <c r="D417" s="701"/>
      <c r="E417" s="702"/>
      <c r="F417" s="702"/>
      <c r="G417" s="703"/>
    </row>
    <row r="418" spans="3:13" s="151" customFormat="1" ht="17.25" thickBot="1" x14ac:dyDescent="0.35">
      <c r="C418" s="680" t="s">
        <v>92</v>
      </c>
      <c r="D418" s="681"/>
      <c r="E418" s="681"/>
      <c r="F418" s="681"/>
      <c r="G418" s="682"/>
    </row>
    <row r="419" spans="3:13" s="151" customFormat="1" ht="15.75" customHeight="1" thickBot="1" x14ac:dyDescent="0.35">
      <c r="C419" s="262" t="s">
        <v>41</v>
      </c>
      <c r="D419" s="685" t="s">
        <v>442</v>
      </c>
      <c r="E419" s="686"/>
      <c r="F419" s="686"/>
      <c r="G419" s="687"/>
    </row>
    <row r="420" spans="3:13" s="151" customFormat="1" ht="46.5" customHeight="1" thickBot="1" x14ac:dyDescent="0.35">
      <c r="C420" s="263" t="s">
        <v>10</v>
      </c>
      <c r="D420" s="685" t="s">
        <v>443</v>
      </c>
      <c r="E420" s="686"/>
      <c r="F420" s="686"/>
      <c r="G420" s="687"/>
    </row>
    <row r="421" spans="3:13" s="151" customFormat="1" ht="17.25" thickBot="1" x14ac:dyDescent="0.35">
      <c r="C421" s="263" t="s">
        <v>15</v>
      </c>
      <c r="D421" s="653" t="s">
        <v>444</v>
      </c>
      <c r="E421" s="654"/>
      <c r="F421" s="654"/>
      <c r="G421" s="655"/>
    </row>
    <row r="422" spans="3:13" s="151" customFormat="1" ht="16.5" x14ac:dyDescent="0.3">
      <c r="C422" s="642"/>
      <c r="D422" s="264">
        <v>2018</v>
      </c>
      <c r="E422" s="264">
        <v>2019</v>
      </c>
      <c r="F422" s="264">
        <v>2020</v>
      </c>
      <c r="G422" s="264">
        <v>2021</v>
      </c>
    </row>
    <row r="423" spans="3:13" s="151" customFormat="1" ht="17.25" thickBot="1" x14ac:dyDescent="0.35">
      <c r="C423" s="643"/>
      <c r="D423" s="265" t="s">
        <v>6</v>
      </c>
      <c r="E423" s="265" t="s">
        <v>7</v>
      </c>
      <c r="F423" s="265" t="s">
        <v>7</v>
      </c>
      <c r="G423" s="265" t="s">
        <v>7</v>
      </c>
    </row>
    <row r="424" spans="3:13" s="151" customFormat="1" ht="17.25" thickBot="1" x14ac:dyDescent="0.35">
      <c r="C424" s="263" t="s">
        <v>9</v>
      </c>
      <c r="D424" s="214">
        <v>6347</v>
      </c>
      <c r="E424" s="214">
        <v>6664</v>
      </c>
      <c r="F424" s="214">
        <v>6997</v>
      </c>
      <c r="G424" s="214">
        <v>7347</v>
      </c>
    </row>
    <row r="425" spans="3:13" s="151" customFormat="1" ht="17.25" thickBot="1" x14ac:dyDescent="0.35">
      <c r="C425" s="263" t="s">
        <v>16</v>
      </c>
      <c r="D425" s="266">
        <f>D440</f>
        <v>1272935</v>
      </c>
      <c r="E425" s="266">
        <f t="shared" ref="E425:G425" si="70">E440</f>
        <v>1294569</v>
      </c>
      <c r="F425" s="266">
        <f t="shared" si="70"/>
        <v>1317966</v>
      </c>
      <c r="G425" s="266">
        <f t="shared" si="70"/>
        <v>1317966</v>
      </c>
    </row>
    <row r="426" spans="3:13" s="151" customFormat="1" ht="17.25" thickBot="1" x14ac:dyDescent="0.35">
      <c r="C426" s="263" t="s">
        <v>26</v>
      </c>
      <c r="D426" s="266">
        <f>D425/D424</f>
        <v>200.55695604222467</v>
      </c>
      <c r="E426" s="266">
        <f t="shared" ref="E426:G426" si="71">E425/E424</f>
        <v>194.26305522208884</v>
      </c>
      <c r="F426" s="266">
        <f t="shared" si="71"/>
        <v>188.36158353580106</v>
      </c>
      <c r="G426" s="266">
        <f t="shared" si="71"/>
        <v>179.38832176398529</v>
      </c>
    </row>
    <row r="427" spans="3:13" s="151" customFormat="1" ht="17.25" thickBot="1" x14ac:dyDescent="0.35">
      <c r="C427" s="263" t="s">
        <v>17</v>
      </c>
      <c r="D427" s="267" t="s">
        <v>23</v>
      </c>
      <c r="E427" s="268">
        <f>E424/D424-1</f>
        <v>4.9944855837403601E-2</v>
      </c>
      <c r="F427" s="268">
        <f t="shared" ref="F427:G429" si="72">F424/E424-1</f>
        <v>4.9969987995198029E-2</v>
      </c>
      <c r="G427" s="268">
        <f t="shared" si="72"/>
        <v>5.0021437759039555E-2</v>
      </c>
      <c r="I427" s="269"/>
      <c r="J427" s="269"/>
      <c r="K427" s="269"/>
      <c r="L427" s="269"/>
      <c r="M427" s="269"/>
    </row>
    <row r="428" spans="3:13" s="151" customFormat="1" ht="17.25" thickBot="1" x14ac:dyDescent="0.35">
      <c r="C428" s="263" t="s">
        <v>18</v>
      </c>
      <c r="D428" s="267" t="s">
        <v>23</v>
      </c>
      <c r="E428" s="268">
        <f>E425/D425-1</f>
        <v>1.6995368970135871E-2</v>
      </c>
      <c r="F428" s="268">
        <f t="shared" si="72"/>
        <v>1.8073196561944505E-2</v>
      </c>
      <c r="G428" s="268">
        <f t="shared" si="72"/>
        <v>0</v>
      </c>
    </row>
    <row r="429" spans="3:13" s="151" customFormat="1" ht="26.25" thickBot="1" x14ac:dyDescent="0.35">
      <c r="C429" s="263" t="s">
        <v>19</v>
      </c>
      <c r="D429" s="267" t="s">
        <v>23</v>
      </c>
      <c r="E429" s="268">
        <f>E426/D426-1</f>
        <v>-3.1382111816708691E-2</v>
      </c>
      <c r="F429" s="268">
        <f t="shared" si="72"/>
        <v>-3.0378764915135248E-2</v>
      </c>
      <c r="G429" s="268">
        <f t="shared" si="72"/>
        <v>-4.7638491901456415E-2</v>
      </c>
    </row>
    <row r="430" spans="3:13" s="151" customFormat="1" ht="17.25" thickBot="1" x14ac:dyDescent="0.35">
      <c r="C430" s="644" t="s">
        <v>729</v>
      </c>
      <c r="D430" s="645"/>
      <c r="E430" s="645"/>
      <c r="F430" s="645"/>
      <c r="G430" s="646"/>
    </row>
    <row r="431" spans="3:13" s="151" customFormat="1" ht="12.75" customHeight="1" x14ac:dyDescent="0.3">
      <c r="C431" s="642"/>
      <c r="D431" s="264">
        <v>2018</v>
      </c>
      <c r="E431" s="264">
        <v>2019</v>
      </c>
      <c r="F431" s="264">
        <v>2020</v>
      </c>
      <c r="G431" s="264">
        <v>2021</v>
      </c>
    </row>
    <row r="432" spans="3:13" s="151" customFormat="1" ht="15.75" customHeight="1" thickBot="1" x14ac:dyDescent="0.35">
      <c r="C432" s="643"/>
      <c r="D432" s="265" t="s">
        <v>6</v>
      </c>
      <c r="E432" s="265" t="s">
        <v>7</v>
      </c>
      <c r="F432" s="265" t="s">
        <v>7</v>
      </c>
      <c r="G432" s="265" t="s">
        <v>7</v>
      </c>
    </row>
    <row r="433" spans="3:12" s="151" customFormat="1" ht="17.25" thickBot="1" x14ac:dyDescent="0.35">
      <c r="C433" s="172" t="s">
        <v>0</v>
      </c>
      <c r="D433" s="270">
        <v>841000</v>
      </c>
      <c r="E433" s="270">
        <v>841000</v>
      </c>
      <c r="F433" s="270">
        <v>841000</v>
      </c>
      <c r="G433" s="270">
        <v>841000</v>
      </c>
    </row>
    <row r="434" spans="3:12" s="151" customFormat="1" ht="27.75" thickBot="1" x14ac:dyDescent="0.35">
      <c r="C434" s="172" t="s">
        <v>48</v>
      </c>
      <c r="D434" s="270">
        <v>140447</v>
      </c>
      <c r="E434" s="270">
        <v>140447</v>
      </c>
      <c r="F434" s="270">
        <v>140447</v>
      </c>
      <c r="G434" s="270">
        <v>140447</v>
      </c>
    </row>
    <row r="435" spans="3:12" s="151" customFormat="1" ht="27.75" thickBot="1" x14ac:dyDescent="0.35">
      <c r="C435" s="172" t="s">
        <v>1</v>
      </c>
      <c r="D435" s="271">
        <v>265448</v>
      </c>
      <c r="E435" s="271">
        <v>287082</v>
      </c>
      <c r="F435" s="271">
        <v>310479</v>
      </c>
      <c r="G435" s="271">
        <v>310479</v>
      </c>
      <c r="H435" s="254"/>
      <c r="I435" s="272"/>
      <c r="J435" s="254"/>
      <c r="K435" s="254"/>
      <c r="L435" s="254"/>
    </row>
    <row r="436" spans="3:12" s="151" customFormat="1" ht="17.25" thickBot="1" x14ac:dyDescent="0.35">
      <c r="C436" s="172" t="s">
        <v>2</v>
      </c>
      <c r="D436" s="271"/>
      <c r="E436" s="271"/>
      <c r="F436" s="271"/>
      <c r="G436" s="271"/>
    </row>
    <row r="437" spans="3:12" s="151" customFormat="1" ht="27.75" thickBot="1" x14ac:dyDescent="0.35">
      <c r="C437" s="172" t="s">
        <v>31</v>
      </c>
      <c r="D437" s="271"/>
      <c r="E437" s="271"/>
      <c r="F437" s="271"/>
      <c r="G437" s="271"/>
    </row>
    <row r="438" spans="3:12" s="151" customFormat="1" ht="17.25" thickBot="1" x14ac:dyDescent="0.35">
      <c r="C438" s="172" t="s">
        <v>33</v>
      </c>
      <c r="D438" s="271"/>
      <c r="E438" s="271"/>
      <c r="F438" s="271"/>
      <c r="G438" s="271"/>
    </row>
    <row r="439" spans="3:12" s="151" customFormat="1" ht="27.75" thickBot="1" x14ac:dyDescent="0.35">
      <c r="C439" s="172" t="s">
        <v>3</v>
      </c>
      <c r="D439" s="271">
        <v>26040</v>
      </c>
      <c r="E439" s="271">
        <v>26040</v>
      </c>
      <c r="F439" s="271">
        <v>26040</v>
      </c>
      <c r="G439" s="271">
        <v>26040</v>
      </c>
    </row>
    <row r="440" spans="3:12" s="151" customFormat="1" ht="17.25" thickBot="1" x14ac:dyDescent="0.35">
      <c r="C440" s="178" t="s">
        <v>68</v>
      </c>
      <c r="D440" s="271">
        <f>D439+D438+D437+D436+D435+D434+D433</f>
        <v>1272935</v>
      </c>
      <c r="E440" s="271">
        <f>E439+E438+E437+E436+E435+E434+E433</f>
        <v>1294569</v>
      </c>
      <c r="F440" s="271">
        <f>F439+F438+F437+F436+F435+F434+F433</f>
        <v>1317966</v>
      </c>
      <c r="G440" s="271">
        <f>G439+G438+G437+G436+G435+G434+G433</f>
        <v>1317966</v>
      </c>
    </row>
    <row r="441" spans="3:12" s="151" customFormat="1" ht="17.25" thickBot="1" x14ac:dyDescent="0.35">
      <c r="C441" s="178" t="s">
        <v>69</v>
      </c>
      <c r="D441" s="273">
        <f>IF(D440-D425=0,0,"Error")</f>
        <v>0</v>
      </c>
      <c r="E441" s="273">
        <f>IF(E440-E425=0,0,"Error")</f>
        <v>0</v>
      </c>
      <c r="F441" s="273">
        <f>IF(F440-F425=0,0,"Error")</f>
        <v>0</v>
      </c>
      <c r="G441" s="273">
        <f>IF(G440-G425=0,0,"Error")</f>
        <v>0</v>
      </c>
    </row>
    <row r="442" spans="3:12" s="151" customFormat="1" ht="15.75" customHeight="1" thickBot="1" x14ac:dyDescent="0.35">
      <c r="C442" s="274" t="s">
        <v>123</v>
      </c>
      <c r="D442" s="685" t="s">
        <v>445</v>
      </c>
      <c r="E442" s="686"/>
      <c r="F442" s="686"/>
      <c r="G442" s="687"/>
    </row>
    <row r="443" spans="3:12" s="151" customFormat="1" ht="34.5" customHeight="1" thickBot="1" x14ac:dyDescent="0.35">
      <c r="C443" s="263" t="s">
        <v>10</v>
      </c>
      <c r="D443" s="685" t="s">
        <v>446</v>
      </c>
      <c r="E443" s="686"/>
      <c r="F443" s="686"/>
      <c r="G443" s="687"/>
    </row>
    <row r="444" spans="3:12" s="151" customFormat="1" ht="17.25" thickBot="1" x14ac:dyDescent="0.35">
      <c r="C444" s="263" t="s">
        <v>15</v>
      </c>
      <c r="D444" s="653" t="s">
        <v>447</v>
      </c>
      <c r="E444" s="654"/>
      <c r="F444" s="654"/>
      <c r="G444" s="655"/>
    </row>
    <row r="445" spans="3:12" s="151" customFormat="1" ht="17.25" thickBot="1" x14ac:dyDescent="0.35">
      <c r="C445" s="263" t="s">
        <v>9</v>
      </c>
      <c r="D445" s="214">
        <v>25</v>
      </c>
      <c r="E445" s="214">
        <v>25</v>
      </c>
      <c r="F445" s="214">
        <v>25</v>
      </c>
      <c r="G445" s="214">
        <v>25</v>
      </c>
    </row>
    <row r="446" spans="3:12" s="151" customFormat="1" ht="16.5" x14ac:dyDescent="0.3">
      <c r="C446" s="642"/>
      <c r="D446" s="264">
        <v>2018</v>
      </c>
      <c r="E446" s="264">
        <v>2019</v>
      </c>
      <c r="F446" s="264">
        <v>2020</v>
      </c>
      <c r="G446" s="264">
        <v>2021</v>
      </c>
    </row>
    <row r="447" spans="3:12" s="151" customFormat="1" ht="17.25" thickBot="1" x14ac:dyDescent="0.35">
      <c r="C447" s="643"/>
      <c r="D447" s="265" t="s">
        <v>6</v>
      </c>
      <c r="E447" s="265" t="s">
        <v>7</v>
      </c>
      <c r="F447" s="265" t="s">
        <v>7</v>
      </c>
      <c r="G447" s="265" t="s">
        <v>7</v>
      </c>
    </row>
    <row r="448" spans="3:12" s="151" customFormat="1" ht="17.25" thickBot="1" x14ac:dyDescent="0.35">
      <c r="C448" s="263" t="s">
        <v>16</v>
      </c>
      <c r="D448" s="214">
        <f>D463</f>
        <v>31675</v>
      </c>
      <c r="E448" s="214">
        <f t="shared" ref="E448:G448" si="73">E463</f>
        <v>31675</v>
      </c>
      <c r="F448" s="214">
        <f t="shared" si="73"/>
        <v>31675</v>
      </c>
      <c r="G448" s="214">
        <f t="shared" si="73"/>
        <v>31675</v>
      </c>
    </row>
    <row r="449" spans="3:7" s="151" customFormat="1" ht="17.25" thickBot="1" x14ac:dyDescent="0.35">
      <c r="C449" s="263" t="s">
        <v>26</v>
      </c>
      <c r="D449" s="266">
        <f>D448/D445</f>
        <v>1267</v>
      </c>
      <c r="E449" s="266">
        <f>E448/E445</f>
        <v>1267</v>
      </c>
      <c r="F449" s="266">
        <f>F448/F445</f>
        <v>1267</v>
      </c>
      <c r="G449" s="266">
        <f>G448/G445</f>
        <v>1267</v>
      </c>
    </row>
    <row r="450" spans="3:7" s="151" customFormat="1" ht="17.25" thickBot="1" x14ac:dyDescent="0.35">
      <c r="C450" s="263" t="s">
        <v>17</v>
      </c>
      <c r="D450" s="267"/>
      <c r="E450" s="268">
        <f>E445/D445-1</f>
        <v>0</v>
      </c>
      <c r="F450" s="268">
        <f>F445/E445-1</f>
        <v>0</v>
      </c>
      <c r="G450" s="268">
        <f>G445/F445-1</f>
        <v>0</v>
      </c>
    </row>
    <row r="451" spans="3:7" s="151" customFormat="1" ht="17.25" thickBot="1" x14ac:dyDescent="0.35">
      <c r="C451" s="263" t="s">
        <v>18</v>
      </c>
      <c r="D451" s="267"/>
      <c r="E451" s="268">
        <f>E448/D448-1</f>
        <v>0</v>
      </c>
      <c r="F451" s="268">
        <f t="shared" ref="F451:G452" si="74">F448/E448-1</f>
        <v>0</v>
      </c>
      <c r="G451" s="268">
        <f t="shared" si="74"/>
        <v>0</v>
      </c>
    </row>
    <row r="452" spans="3:7" s="151" customFormat="1" ht="26.25" thickBot="1" x14ac:dyDescent="0.35">
      <c r="C452" s="263" t="s">
        <v>19</v>
      </c>
      <c r="D452" s="267"/>
      <c r="E452" s="268">
        <f>E449/D449-1</f>
        <v>0</v>
      </c>
      <c r="F452" s="268">
        <f t="shared" si="74"/>
        <v>0</v>
      </c>
      <c r="G452" s="268">
        <f t="shared" si="74"/>
        <v>0</v>
      </c>
    </row>
    <row r="453" spans="3:7" s="151" customFormat="1" ht="17.25" thickBot="1" x14ac:dyDescent="0.35">
      <c r="C453" s="644" t="s">
        <v>854</v>
      </c>
      <c r="D453" s="645"/>
      <c r="E453" s="645"/>
      <c r="F453" s="645"/>
      <c r="G453" s="646"/>
    </row>
    <row r="454" spans="3:7" s="151" customFormat="1" ht="16.5" x14ac:dyDescent="0.3">
      <c r="C454" s="642"/>
      <c r="D454" s="264">
        <v>2018</v>
      </c>
      <c r="E454" s="264">
        <v>2019</v>
      </c>
      <c r="F454" s="264">
        <v>2020</v>
      </c>
      <c r="G454" s="264">
        <v>2021</v>
      </c>
    </row>
    <row r="455" spans="3:7" s="151" customFormat="1" ht="17.25" thickBot="1" x14ac:dyDescent="0.35">
      <c r="C455" s="643"/>
      <c r="D455" s="265" t="s">
        <v>6</v>
      </c>
      <c r="E455" s="265" t="s">
        <v>7</v>
      </c>
      <c r="F455" s="265" t="s">
        <v>7</v>
      </c>
      <c r="G455" s="265" t="s">
        <v>7</v>
      </c>
    </row>
    <row r="456" spans="3:7" s="151" customFormat="1" ht="17.25" thickBot="1" x14ac:dyDescent="0.35">
      <c r="C456" s="172" t="s">
        <v>0</v>
      </c>
      <c r="D456" s="270">
        <v>14047</v>
      </c>
      <c r="E456" s="270">
        <v>14047</v>
      </c>
      <c r="F456" s="270">
        <v>14047</v>
      </c>
      <c r="G456" s="270">
        <v>14047</v>
      </c>
    </row>
    <row r="457" spans="3:7" s="151" customFormat="1" ht="27.75" thickBot="1" x14ac:dyDescent="0.35">
      <c r="C457" s="172" t="s">
        <v>48</v>
      </c>
      <c r="D457" s="270">
        <v>2346</v>
      </c>
      <c r="E457" s="270">
        <v>2346</v>
      </c>
      <c r="F457" s="270">
        <v>2346</v>
      </c>
      <c r="G457" s="270">
        <v>2346</v>
      </c>
    </row>
    <row r="458" spans="3:7" s="151" customFormat="1" ht="27.75" thickBot="1" x14ac:dyDescent="0.35">
      <c r="C458" s="172" t="s">
        <v>1</v>
      </c>
      <c r="D458" s="271">
        <v>15282</v>
      </c>
      <c r="E458" s="271">
        <v>15282</v>
      </c>
      <c r="F458" s="271">
        <v>15282</v>
      </c>
      <c r="G458" s="271">
        <v>15282</v>
      </c>
    </row>
    <row r="459" spans="3:7" s="151" customFormat="1" ht="17.25" thickBot="1" x14ac:dyDescent="0.35">
      <c r="C459" s="172" t="s">
        <v>2</v>
      </c>
      <c r="D459" s="271"/>
      <c r="E459" s="271"/>
      <c r="F459" s="271"/>
      <c r="G459" s="271"/>
    </row>
    <row r="460" spans="3:7" s="151" customFormat="1" ht="27.75" thickBot="1" x14ac:dyDescent="0.35">
      <c r="C460" s="172" t="s">
        <v>31</v>
      </c>
      <c r="D460" s="271"/>
      <c r="E460" s="271"/>
      <c r="F460" s="271"/>
      <c r="G460" s="271"/>
    </row>
    <row r="461" spans="3:7" s="151" customFormat="1" ht="17.25" thickBot="1" x14ac:dyDescent="0.35">
      <c r="C461" s="172" t="s">
        <v>33</v>
      </c>
      <c r="D461" s="271"/>
      <c r="E461" s="271"/>
      <c r="F461" s="271"/>
      <c r="G461" s="271"/>
    </row>
    <row r="462" spans="3:7" s="151" customFormat="1" ht="27.75" thickBot="1" x14ac:dyDescent="0.35">
      <c r="C462" s="172" t="s">
        <v>3</v>
      </c>
      <c r="D462" s="271"/>
      <c r="E462" s="270"/>
      <c r="F462" s="270"/>
      <c r="G462" s="270"/>
    </row>
    <row r="463" spans="3:7" s="151" customFormat="1" ht="17.25" thickBot="1" x14ac:dyDescent="0.35">
      <c r="C463" s="178" t="s">
        <v>125</v>
      </c>
      <c r="D463" s="271">
        <f>D462+D461+D460+D459+D458+D457+D456</f>
        <v>31675</v>
      </c>
      <c r="E463" s="271">
        <f>E462+E461+E460+E459+E458+E457+E456</f>
        <v>31675</v>
      </c>
      <c r="F463" s="271">
        <f>F462+F461+F460+F459+F458+F457+F456</f>
        <v>31675</v>
      </c>
      <c r="G463" s="271">
        <f>G462+G461+G460+G459+G458+G457+G456</f>
        <v>31675</v>
      </c>
    </row>
    <row r="464" spans="3:7" s="151" customFormat="1" ht="17.25" thickBot="1" x14ac:dyDescent="0.35">
      <c r="C464" s="178" t="s">
        <v>69</v>
      </c>
      <c r="D464" s="273">
        <f>IF(D463-D448=0,0,"Error")</f>
        <v>0</v>
      </c>
      <c r="E464" s="273">
        <f>IF(E463-E448=0,0,"Error")</f>
        <v>0</v>
      </c>
      <c r="F464" s="273">
        <f>IF(F463-F448=0,0,"Error")</f>
        <v>0</v>
      </c>
      <c r="G464" s="273">
        <f>IF(G463-G448=0,0,"Error")</f>
        <v>0</v>
      </c>
    </row>
    <row r="465" spans="2:7" s="151" customFormat="1" ht="29.25" thickBot="1" x14ac:dyDescent="0.35">
      <c r="B465" s="254"/>
      <c r="C465" s="159" t="s">
        <v>24</v>
      </c>
      <c r="D465" s="688" t="s">
        <v>448</v>
      </c>
      <c r="E465" s="689"/>
      <c r="F465" s="689"/>
      <c r="G465" s="690"/>
    </row>
    <row r="466" spans="2:7" s="151" customFormat="1" ht="17.25" thickBot="1" x14ac:dyDescent="0.35">
      <c r="C466" s="691" t="s">
        <v>25</v>
      </c>
      <c r="D466" s="692"/>
      <c r="E466" s="692"/>
      <c r="F466" s="692"/>
      <c r="G466" s="693"/>
    </row>
    <row r="467" spans="2:7" s="151" customFormat="1" ht="41.25" x14ac:dyDescent="0.3">
      <c r="C467" s="231" t="s">
        <v>449</v>
      </c>
      <c r="D467" s="275" t="s">
        <v>450</v>
      </c>
      <c r="E467" s="275" t="s">
        <v>451</v>
      </c>
      <c r="F467" s="275" t="s">
        <v>452</v>
      </c>
      <c r="G467" s="275" t="s">
        <v>453</v>
      </c>
    </row>
    <row r="468" spans="2:7" s="151" customFormat="1" ht="41.25" x14ac:dyDescent="0.3">
      <c r="C468" s="231" t="s">
        <v>454</v>
      </c>
      <c r="D468" s="232" t="s">
        <v>430</v>
      </c>
      <c r="E468" s="232" t="s">
        <v>431</v>
      </c>
      <c r="F468" s="232" t="s">
        <v>432</v>
      </c>
      <c r="G468" s="232" t="s">
        <v>433</v>
      </c>
    </row>
    <row r="469" spans="2:7" s="151" customFormat="1" ht="68.25" x14ac:dyDescent="0.3">
      <c r="C469" s="231" t="s">
        <v>455</v>
      </c>
      <c r="D469" s="255">
        <v>1628</v>
      </c>
      <c r="E469" s="255" t="s">
        <v>456</v>
      </c>
      <c r="F469" s="255" t="s">
        <v>456</v>
      </c>
      <c r="G469" s="255" t="s">
        <v>456</v>
      </c>
    </row>
    <row r="470" spans="2:7" s="151" customFormat="1" ht="55.5" thickBot="1" x14ac:dyDescent="0.35">
      <c r="C470" s="231" t="s">
        <v>457</v>
      </c>
      <c r="D470" s="255">
        <v>21</v>
      </c>
      <c r="E470" s="255" t="s">
        <v>456</v>
      </c>
      <c r="F470" s="255" t="s">
        <v>456</v>
      </c>
      <c r="G470" s="255" t="s">
        <v>456</v>
      </c>
    </row>
    <row r="471" spans="2:7" s="151" customFormat="1" ht="17.25" thickBot="1" x14ac:dyDescent="0.35">
      <c r="C471" s="694" t="s">
        <v>67</v>
      </c>
      <c r="D471" s="695"/>
      <c r="E471" s="695"/>
      <c r="F471" s="695"/>
      <c r="G471" s="696"/>
    </row>
    <row r="472" spans="2:7" s="151" customFormat="1" ht="17.25" thickBot="1" x14ac:dyDescent="0.35">
      <c r="C472" s="697" t="s">
        <v>77</v>
      </c>
      <c r="D472" s="698"/>
      <c r="E472" s="698"/>
      <c r="F472" s="698"/>
      <c r="G472" s="699"/>
    </row>
    <row r="473" spans="2:7" s="151" customFormat="1" ht="16.5" x14ac:dyDescent="0.3">
      <c r="C473" s="642"/>
      <c r="D473" s="264">
        <v>2018</v>
      </c>
      <c r="E473" s="264">
        <v>2019</v>
      </c>
      <c r="F473" s="264">
        <v>2020</v>
      </c>
      <c r="G473" s="264">
        <v>2021</v>
      </c>
    </row>
    <row r="474" spans="2:7" s="151" customFormat="1" ht="17.25" thickBot="1" x14ac:dyDescent="0.35">
      <c r="C474" s="643"/>
      <c r="D474" s="265" t="s">
        <v>6</v>
      </c>
      <c r="E474" s="265" t="s">
        <v>7</v>
      </c>
      <c r="F474" s="265" t="s">
        <v>7</v>
      </c>
      <c r="G474" s="265" t="s">
        <v>7</v>
      </c>
    </row>
    <row r="475" spans="2:7" s="151" customFormat="1" ht="22.5" customHeight="1" thickBot="1" x14ac:dyDescent="0.35">
      <c r="C475" s="262" t="s">
        <v>41</v>
      </c>
      <c r="D475" s="659" t="s">
        <v>458</v>
      </c>
      <c r="E475" s="660"/>
      <c r="F475" s="660"/>
      <c r="G475" s="661"/>
    </row>
    <row r="476" spans="2:7" s="151" customFormat="1" ht="39.75" customHeight="1" thickBot="1" x14ac:dyDescent="0.35">
      <c r="C476" s="263" t="s">
        <v>10</v>
      </c>
      <c r="D476" s="685" t="s">
        <v>459</v>
      </c>
      <c r="E476" s="686"/>
      <c r="F476" s="686"/>
      <c r="G476" s="687"/>
    </row>
    <row r="477" spans="2:7" s="151" customFormat="1" ht="17.25" thickBot="1" x14ac:dyDescent="0.35">
      <c r="C477" s="263" t="s">
        <v>15</v>
      </c>
      <c r="D477" s="653" t="s">
        <v>730</v>
      </c>
      <c r="E477" s="654"/>
      <c r="F477" s="654"/>
      <c r="G477" s="655"/>
    </row>
    <row r="478" spans="2:7" s="151" customFormat="1" ht="16.5" x14ac:dyDescent="0.3">
      <c r="C478" s="642"/>
      <c r="D478" s="264">
        <v>2018</v>
      </c>
      <c r="E478" s="264">
        <v>2019</v>
      </c>
      <c r="F478" s="264">
        <v>2020</v>
      </c>
      <c r="G478" s="264">
        <v>2021</v>
      </c>
    </row>
    <row r="479" spans="2:7" s="151" customFormat="1" ht="17.25" thickBot="1" x14ac:dyDescent="0.35">
      <c r="C479" s="643"/>
      <c r="D479" s="265" t="s">
        <v>6</v>
      </c>
      <c r="E479" s="265" t="s">
        <v>7</v>
      </c>
      <c r="F479" s="265" t="s">
        <v>7</v>
      </c>
      <c r="G479" s="265" t="s">
        <v>7</v>
      </c>
    </row>
    <row r="480" spans="2:7" s="151" customFormat="1" ht="17.25" thickBot="1" x14ac:dyDescent="0.35">
      <c r="C480" s="263" t="s">
        <v>9</v>
      </c>
      <c r="D480" s="214">
        <v>426</v>
      </c>
      <c r="E480" s="228">
        <v>480</v>
      </c>
      <c r="F480" s="228">
        <v>515</v>
      </c>
      <c r="G480" s="228">
        <v>567</v>
      </c>
    </row>
    <row r="481" spans="3:9" s="151" customFormat="1" ht="17.25" thickBot="1" x14ac:dyDescent="0.35">
      <c r="C481" s="263" t="s">
        <v>16</v>
      </c>
      <c r="D481" s="266">
        <f>D498</f>
        <v>1253652</v>
      </c>
      <c r="E481" s="266">
        <f t="shared" ref="E481:G481" si="75">E498</f>
        <v>1264004</v>
      </c>
      <c r="F481" s="266">
        <f t="shared" si="75"/>
        <v>1356184</v>
      </c>
      <c r="G481" s="266">
        <f t="shared" si="75"/>
        <v>1365494</v>
      </c>
    </row>
    <row r="482" spans="3:9" s="151" customFormat="1" ht="17.25" thickBot="1" x14ac:dyDescent="0.35">
      <c r="C482" s="263" t="s">
        <v>26</v>
      </c>
      <c r="D482" s="266">
        <f>D481/D480</f>
        <v>2942.8450704225352</v>
      </c>
      <c r="E482" s="266">
        <f t="shared" ref="E482:G482" si="76">E481/E480</f>
        <v>2633.3416666666667</v>
      </c>
      <c r="F482" s="266">
        <f t="shared" si="76"/>
        <v>2633.366990291262</v>
      </c>
      <c r="G482" s="266">
        <f t="shared" si="76"/>
        <v>2408.2786596119931</v>
      </c>
    </row>
    <row r="483" spans="3:9" s="151" customFormat="1" ht="17.25" thickBot="1" x14ac:dyDescent="0.35">
      <c r="C483" s="263" t="s">
        <v>17</v>
      </c>
      <c r="D483" s="267"/>
      <c r="E483" s="268">
        <f>E480/D480-1</f>
        <v>0.12676056338028174</v>
      </c>
      <c r="F483" s="268">
        <f t="shared" ref="F483:G485" si="77">F480/E480-1</f>
        <v>7.2916666666666741E-2</v>
      </c>
      <c r="G483" s="268">
        <f t="shared" si="77"/>
        <v>0.10097087378640768</v>
      </c>
    </row>
    <row r="484" spans="3:9" s="151" customFormat="1" ht="17.25" thickBot="1" x14ac:dyDescent="0.35">
      <c r="C484" s="263" t="s">
        <v>18</v>
      </c>
      <c r="D484" s="267"/>
      <c r="E484" s="268">
        <f>E481/D481-1</f>
        <v>8.257474961153477E-3</v>
      </c>
      <c r="F484" s="268">
        <f t="shared" si="77"/>
        <v>7.2926984408277162E-2</v>
      </c>
      <c r="G484" s="268">
        <f t="shared" si="77"/>
        <v>6.8648501973183063E-3</v>
      </c>
    </row>
    <row r="485" spans="3:9" s="151" customFormat="1" ht="26.25" thickBot="1" x14ac:dyDescent="0.35">
      <c r="C485" s="263" t="s">
        <v>19</v>
      </c>
      <c r="D485" s="267"/>
      <c r="E485" s="268">
        <f>E482/D482-1</f>
        <v>-0.1051714909719762</v>
      </c>
      <c r="F485" s="268">
        <f t="shared" si="77"/>
        <v>9.6165358698385717E-6</v>
      </c>
      <c r="G485" s="268">
        <f t="shared" si="77"/>
        <v>-8.5475488797850052E-2</v>
      </c>
    </row>
    <row r="486" spans="3:9" s="151" customFormat="1" ht="16.5" x14ac:dyDescent="0.3">
      <c r="C486" s="642"/>
      <c r="D486" s="264">
        <v>2018</v>
      </c>
      <c r="E486" s="264">
        <v>2019</v>
      </c>
      <c r="F486" s="264">
        <v>2020</v>
      </c>
      <c r="G486" s="264">
        <v>2021</v>
      </c>
    </row>
    <row r="487" spans="3:9" s="151" customFormat="1" ht="17.25" thickBot="1" x14ac:dyDescent="0.35">
      <c r="C487" s="643"/>
      <c r="D487" s="265" t="s">
        <v>6</v>
      </c>
      <c r="E487" s="265" t="s">
        <v>7</v>
      </c>
      <c r="F487" s="265" t="s">
        <v>7</v>
      </c>
      <c r="G487" s="265" t="s">
        <v>7</v>
      </c>
    </row>
    <row r="488" spans="3:9" s="151" customFormat="1" ht="17.25" thickBot="1" x14ac:dyDescent="0.35">
      <c r="C488" s="644" t="s">
        <v>731</v>
      </c>
      <c r="D488" s="645"/>
      <c r="E488" s="645"/>
      <c r="F488" s="645"/>
      <c r="G488" s="646"/>
    </row>
    <row r="489" spans="3:9" s="151" customFormat="1" ht="16.5" x14ac:dyDescent="0.3">
      <c r="C489" s="642"/>
      <c r="D489" s="264">
        <v>2018</v>
      </c>
      <c r="E489" s="264">
        <v>2019</v>
      </c>
      <c r="F489" s="264">
        <v>2020</v>
      </c>
      <c r="G489" s="264">
        <v>2021</v>
      </c>
    </row>
    <row r="490" spans="3:9" s="151" customFormat="1" ht="17.25" thickBot="1" x14ac:dyDescent="0.35">
      <c r="C490" s="643"/>
      <c r="D490" s="265" t="s">
        <v>6</v>
      </c>
      <c r="E490" s="265" t="s">
        <v>7</v>
      </c>
      <c r="F490" s="265" t="s">
        <v>7</v>
      </c>
      <c r="G490" s="265" t="s">
        <v>7</v>
      </c>
      <c r="H490" s="254"/>
      <c r="I490" s="254"/>
    </row>
    <row r="491" spans="3:9" s="151" customFormat="1" ht="17.25" thickBot="1" x14ac:dyDescent="0.35">
      <c r="C491" s="172" t="s">
        <v>0</v>
      </c>
      <c r="D491" s="276">
        <v>730221</v>
      </c>
      <c r="E491" s="276">
        <v>730221</v>
      </c>
      <c r="F491" s="276">
        <v>730221</v>
      </c>
      <c r="G491" s="276">
        <v>739531</v>
      </c>
      <c r="H491" s="254"/>
      <c r="I491" s="254"/>
    </row>
    <row r="492" spans="3:9" s="151" customFormat="1" ht="27.75" thickBot="1" x14ac:dyDescent="0.35">
      <c r="C492" s="172" t="s">
        <v>48</v>
      </c>
      <c r="D492" s="276">
        <v>115900</v>
      </c>
      <c r="E492" s="276">
        <v>115900</v>
      </c>
      <c r="F492" s="276">
        <v>115900</v>
      </c>
      <c r="G492" s="276">
        <v>115900</v>
      </c>
      <c r="H492" s="254"/>
      <c r="I492" s="254"/>
    </row>
    <row r="493" spans="3:9" s="151" customFormat="1" ht="27.75" thickBot="1" x14ac:dyDescent="0.35">
      <c r="C493" s="172" t="s">
        <v>1</v>
      </c>
      <c r="D493" s="277">
        <v>398850</v>
      </c>
      <c r="E493" s="277">
        <f>462989-53787</f>
        <v>409202</v>
      </c>
      <c r="F493" s="277">
        <f>-10308+511690</f>
        <v>501382</v>
      </c>
      <c r="G493" s="277">
        <f>-10308+511690</f>
        <v>501382</v>
      </c>
      <c r="H493" s="254"/>
      <c r="I493" s="254"/>
    </row>
    <row r="494" spans="3:9" s="151" customFormat="1" ht="17.25" thickBot="1" x14ac:dyDescent="0.35">
      <c r="C494" s="172" t="s">
        <v>2</v>
      </c>
      <c r="D494" s="277"/>
      <c r="E494" s="277"/>
      <c r="F494" s="277"/>
      <c r="G494" s="277"/>
      <c r="H494" s="254"/>
      <c r="I494" s="254"/>
    </row>
    <row r="495" spans="3:9" s="151" customFormat="1" ht="27.75" thickBot="1" x14ac:dyDescent="0.35">
      <c r="C495" s="172" t="s">
        <v>31</v>
      </c>
      <c r="D495" s="271"/>
      <c r="E495" s="271"/>
      <c r="F495" s="271"/>
      <c r="G495" s="271"/>
    </row>
    <row r="496" spans="3:9" s="151" customFormat="1" ht="17.25" thickBot="1" x14ac:dyDescent="0.35">
      <c r="C496" s="172" t="s">
        <v>33</v>
      </c>
      <c r="D496" s="271"/>
      <c r="E496" s="271"/>
      <c r="F496" s="271"/>
      <c r="G496" s="271"/>
    </row>
    <row r="497" spans="1:7" s="151" customFormat="1" ht="27.75" thickBot="1" x14ac:dyDescent="0.35">
      <c r="C497" s="172" t="s">
        <v>3</v>
      </c>
      <c r="D497" s="271">
        <v>8681</v>
      </c>
      <c r="E497" s="271">
        <v>8681</v>
      </c>
      <c r="F497" s="271">
        <v>8681</v>
      </c>
      <c r="G497" s="271">
        <v>8681</v>
      </c>
    </row>
    <row r="498" spans="1:7" s="151" customFormat="1" ht="29.25" thickBot="1" x14ac:dyDescent="0.35">
      <c r="C498" s="178" t="s">
        <v>71</v>
      </c>
      <c r="D498" s="278">
        <f>D497+D496+D495+D494+D493+D492+D491</f>
        <v>1253652</v>
      </c>
      <c r="E498" s="278">
        <f>E497+E496+E495+E494+E493+E492+E491</f>
        <v>1264004</v>
      </c>
      <c r="F498" s="278">
        <f>F497+F496+F495+F494+F493+F492+F491</f>
        <v>1356184</v>
      </c>
      <c r="G498" s="278">
        <f>G497+G496+G495+G494+G493+G492+G491</f>
        <v>1365494</v>
      </c>
    </row>
    <row r="499" spans="1:7" s="151" customFormat="1" ht="17.25" thickBot="1" x14ac:dyDescent="0.35">
      <c r="C499" s="178" t="s">
        <v>69</v>
      </c>
      <c r="D499" s="273">
        <f>IF(D498-D481=0,0,"Error")</f>
        <v>0</v>
      </c>
      <c r="E499" s="273">
        <f>IF(E498-E481=0,0,"Error")</f>
        <v>0</v>
      </c>
      <c r="F499" s="273">
        <f>IF(F498-F481=0,0,"Error")</f>
        <v>0</v>
      </c>
      <c r="G499" s="273">
        <f>IF(G498-G481=0,0,"Error")</f>
        <v>0</v>
      </c>
    </row>
    <row r="500" spans="1:7" s="151" customFormat="1" ht="17.25" thickBot="1" x14ac:dyDescent="0.35">
      <c r="A500" s="254"/>
      <c r="B500" s="254"/>
      <c r="C500" s="262" t="s">
        <v>123</v>
      </c>
      <c r="D500" s="659" t="s">
        <v>461</v>
      </c>
      <c r="E500" s="660"/>
      <c r="F500" s="660"/>
      <c r="G500" s="661"/>
    </row>
    <row r="501" spans="1:7" s="151" customFormat="1" ht="27.75" customHeight="1" thickBot="1" x14ac:dyDescent="0.35">
      <c r="C501" s="263" t="s">
        <v>10</v>
      </c>
      <c r="D501" s="650" t="s">
        <v>462</v>
      </c>
      <c r="E501" s="651"/>
      <c r="F501" s="651"/>
      <c r="G501" s="652"/>
    </row>
    <row r="502" spans="1:7" s="151" customFormat="1" ht="17.25" thickBot="1" x14ac:dyDescent="0.35">
      <c r="C502" s="263" t="s">
        <v>15</v>
      </c>
      <c r="D502" s="653" t="s">
        <v>444</v>
      </c>
      <c r="E502" s="654"/>
      <c r="F502" s="654"/>
      <c r="G502" s="655"/>
    </row>
    <row r="503" spans="1:7" s="151" customFormat="1" ht="16.5" x14ac:dyDescent="0.3">
      <c r="C503" s="642"/>
      <c r="D503" s="264">
        <v>2018</v>
      </c>
      <c r="E503" s="264">
        <v>2019</v>
      </c>
      <c r="F503" s="264">
        <v>2020</v>
      </c>
      <c r="G503" s="264">
        <v>2021</v>
      </c>
    </row>
    <row r="504" spans="1:7" s="151" customFormat="1" ht="17.25" thickBot="1" x14ac:dyDescent="0.35">
      <c r="C504" s="643"/>
      <c r="D504" s="265" t="s">
        <v>6</v>
      </c>
      <c r="E504" s="265" t="s">
        <v>7</v>
      </c>
      <c r="F504" s="265" t="s">
        <v>7</v>
      </c>
      <c r="G504" s="265" t="s">
        <v>7</v>
      </c>
    </row>
    <row r="505" spans="1:7" s="151" customFormat="1" ht="17.25" thickBot="1" x14ac:dyDescent="0.35">
      <c r="C505" s="263" t="s">
        <v>9</v>
      </c>
      <c r="D505" s="214">
        <v>4761</v>
      </c>
      <c r="E505" s="214">
        <v>5189</v>
      </c>
      <c r="F505" s="214">
        <v>5656</v>
      </c>
      <c r="G505" s="214">
        <v>6165</v>
      </c>
    </row>
    <row r="506" spans="1:7" s="151" customFormat="1" ht="17.25" thickBot="1" x14ac:dyDescent="0.35">
      <c r="C506" s="263" t="s">
        <v>16</v>
      </c>
      <c r="D506" s="214">
        <f>D521</f>
        <v>4173570</v>
      </c>
      <c r="E506" s="214">
        <f t="shared" ref="E506:G506" si="78">E521</f>
        <v>4185942</v>
      </c>
      <c r="F506" s="214">
        <f t="shared" si="78"/>
        <v>4199832</v>
      </c>
      <c r="G506" s="214">
        <f t="shared" si="78"/>
        <v>4199832</v>
      </c>
    </row>
    <row r="507" spans="1:7" s="151" customFormat="1" ht="17.25" thickBot="1" x14ac:dyDescent="0.35">
      <c r="C507" s="263" t="s">
        <v>26</v>
      </c>
      <c r="D507" s="266">
        <f>D506/D505</f>
        <v>876.61625708884685</v>
      </c>
      <c r="E507" s="266">
        <f t="shared" ref="E507:G507" si="79">E506/E505</f>
        <v>806.69531701676624</v>
      </c>
      <c r="F507" s="266">
        <f t="shared" si="79"/>
        <v>742.54455445544556</v>
      </c>
      <c r="G507" s="266">
        <f t="shared" si="79"/>
        <v>681.23795620437954</v>
      </c>
    </row>
    <row r="508" spans="1:7" s="151" customFormat="1" ht="17.25" thickBot="1" x14ac:dyDescent="0.35">
      <c r="C508" s="263" t="s">
        <v>17</v>
      </c>
      <c r="D508" s="267" t="s">
        <v>23</v>
      </c>
      <c r="E508" s="268">
        <f>E505/D505-1</f>
        <v>8.989708044528455E-2</v>
      </c>
      <c r="F508" s="268">
        <f t="shared" ref="F508:G510" si="80">F505/E505-1</f>
        <v>8.9998072846405819E-2</v>
      </c>
      <c r="G508" s="268">
        <f t="shared" si="80"/>
        <v>8.9992927864215089E-2</v>
      </c>
    </row>
    <row r="509" spans="1:7" s="151" customFormat="1" ht="17.25" thickBot="1" x14ac:dyDescent="0.35">
      <c r="C509" s="263" t="s">
        <v>18</v>
      </c>
      <c r="D509" s="267" t="s">
        <v>23</v>
      </c>
      <c r="E509" s="268">
        <f>E506/D506-1</f>
        <v>2.9643686340470321E-3</v>
      </c>
      <c r="F509" s="268">
        <f t="shared" si="80"/>
        <v>3.3182495122960898E-3</v>
      </c>
      <c r="G509" s="268">
        <f t="shared" si="80"/>
        <v>0</v>
      </c>
    </row>
    <row r="510" spans="1:7" s="151" customFormat="1" ht="26.25" thickBot="1" x14ac:dyDescent="0.35">
      <c r="C510" s="263" t="s">
        <v>19</v>
      </c>
      <c r="D510" s="267" t="s">
        <v>23</v>
      </c>
      <c r="E510" s="268">
        <f>E507/D507-1</f>
        <v>-7.9762312764174559E-2</v>
      </c>
      <c r="F510" s="268">
        <f t="shared" si="80"/>
        <v>-7.9522914299981484E-2</v>
      </c>
      <c r="G510" s="268">
        <f t="shared" si="80"/>
        <v>-8.256285482562864E-2</v>
      </c>
    </row>
    <row r="511" spans="1:7" s="151" customFormat="1" ht="15.75" customHeight="1" thickBot="1" x14ac:dyDescent="0.35">
      <c r="C511" s="644" t="s">
        <v>855</v>
      </c>
      <c r="D511" s="645"/>
      <c r="E511" s="645"/>
      <c r="F511" s="645"/>
      <c r="G511" s="646"/>
    </row>
    <row r="512" spans="1:7" s="151" customFormat="1" ht="16.5" x14ac:dyDescent="0.3">
      <c r="C512" s="642"/>
      <c r="D512" s="264">
        <v>2018</v>
      </c>
      <c r="E512" s="264">
        <v>2019</v>
      </c>
      <c r="F512" s="264">
        <v>2020</v>
      </c>
      <c r="G512" s="264">
        <v>2021</v>
      </c>
    </row>
    <row r="513" spans="1:9" s="151" customFormat="1" ht="17.25" thickBot="1" x14ac:dyDescent="0.35">
      <c r="C513" s="643"/>
      <c r="D513" s="265" t="s">
        <v>6</v>
      </c>
      <c r="E513" s="265" t="s">
        <v>7</v>
      </c>
      <c r="F513" s="265" t="s">
        <v>7</v>
      </c>
      <c r="G513" s="265" t="s">
        <v>7</v>
      </c>
    </row>
    <row r="514" spans="1:9" s="151" customFormat="1" ht="17.25" thickBot="1" x14ac:dyDescent="0.35">
      <c r="C514" s="172" t="s">
        <v>0</v>
      </c>
      <c r="D514" s="270">
        <v>3439019</v>
      </c>
      <c r="E514" s="270">
        <v>3439019</v>
      </c>
      <c r="F514" s="270">
        <v>3439019</v>
      </c>
      <c r="G514" s="270">
        <v>3439019</v>
      </c>
    </row>
    <row r="515" spans="1:9" s="151" customFormat="1" ht="27.75" thickBot="1" x14ac:dyDescent="0.35">
      <c r="C515" s="172" t="s">
        <v>48</v>
      </c>
      <c r="D515" s="270">
        <v>633722</v>
      </c>
      <c r="E515" s="270">
        <v>633722</v>
      </c>
      <c r="F515" s="270">
        <v>633722</v>
      </c>
      <c r="G515" s="270">
        <v>633722</v>
      </c>
    </row>
    <row r="516" spans="1:9" s="151" customFormat="1" ht="27.75" thickBot="1" x14ac:dyDescent="0.35">
      <c r="C516" s="172" t="s">
        <v>1</v>
      </c>
      <c r="D516" s="271">
        <v>100829</v>
      </c>
      <c r="E516" s="271">
        <v>113201</v>
      </c>
      <c r="F516" s="271">
        <v>127091</v>
      </c>
      <c r="G516" s="271">
        <v>127091</v>
      </c>
      <c r="H516" s="254"/>
      <c r="I516" s="254"/>
    </row>
    <row r="517" spans="1:9" s="151" customFormat="1" ht="17.25" thickBot="1" x14ac:dyDescent="0.35">
      <c r="C517" s="172" t="s">
        <v>2</v>
      </c>
      <c r="D517" s="271"/>
      <c r="E517" s="271"/>
      <c r="F517" s="271"/>
      <c r="G517" s="271"/>
    </row>
    <row r="518" spans="1:9" s="151" customFormat="1" ht="27.75" thickBot="1" x14ac:dyDescent="0.35">
      <c r="C518" s="172" t="s">
        <v>31</v>
      </c>
      <c r="D518" s="271"/>
      <c r="E518" s="271"/>
      <c r="F518" s="271"/>
      <c r="G518" s="271"/>
    </row>
    <row r="519" spans="1:9" s="151" customFormat="1" ht="17.25" thickBot="1" x14ac:dyDescent="0.35">
      <c r="C519" s="172" t="s">
        <v>33</v>
      </c>
      <c r="D519" s="271"/>
      <c r="E519" s="271"/>
      <c r="F519" s="271"/>
      <c r="G519" s="271"/>
    </row>
    <row r="520" spans="1:9" s="151" customFormat="1" ht="27.75" thickBot="1" x14ac:dyDescent="0.35">
      <c r="C520" s="172" t="s">
        <v>3</v>
      </c>
      <c r="D520" s="271"/>
      <c r="E520" s="270"/>
      <c r="F520" s="270"/>
      <c r="G520" s="270"/>
    </row>
    <row r="521" spans="1:9" s="151" customFormat="1" ht="17.25" thickBot="1" x14ac:dyDescent="0.35">
      <c r="C521" s="178" t="s">
        <v>125</v>
      </c>
      <c r="D521" s="271">
        <f>D520+D519+D518+D517+D516+D515+D514</f>
        <v>4173570</v>
      </c>
      <c r="E521" s="271">
        <f>E520+E519+E518+E517+E516+E515+E514</f>
        <v>4185942</v>
      </c>
      <c r="F521" s="271">
        <f>F520+F519+F518+F517+F516+F515+F514</f>
        <v>4199832</v>
      </c>
      <c r="G521" s="271">
        <f>G520+G519+G518+G517+G516+G515+G514</f>
        <v>4199832</v>
      </c>
    </row>
    <row r="522" spans="1:9" s="151" customFormat="1" ht="17.25" thickBot="1" x14ac:dyDescent="0.35">
      <c r="C522" s="178" t="s">
        <v>69</v>
      </c>
      <c r="D522" s="273">
        <f>IF(D521-D506=0,0,"Error")</f>
        <v>0</v>
      </c>
      <c r="E522" s="273">
        <f>IF(E521-E506=0,0,"Error")</f>
        <v>0</v>
      </c>
      <c r="F522" s="273">
        <f>IF(F521-F506=0,0,"Error")</f>
        <v>0</v>
      </c>
      <c r="G522" s="273">
        <f>IF(G521-G506=0,0,"Error")</f>
        <v>0</v>
      </c>
    </row>
    <row r="523" spans="1:9" s="151" customFormat="1" ht="17.25" thickBot="1" x14ac:dyDescent="0.35">
      <c r="C523" s="680" t="s">
        <v>78</v>
      </c>
      <c r="D523" s="681"/>
      <c r="E523" s="681"/>
      <c r="F523" s="681"/>
      <c r="G523" s="682"/>
    </row>
    <row r="524" spans="1:9" s="151" customFormat="1" ht="17.25" thickBot="1" x14ac:dyDescent="0.35">
      <c r="C524" s="680" t="s">
        <v>79</v>
      </c>
      <c r="D524" s="681"/>
      <c r="E524" s="681"/>
      <c r="F524" s="681"/>
      <c r="G524" s="682"/>
    </row>
    <row r="525" spans="1:9" s="151" customFormat="1" ht="27.75" thickBot="1" x14ac:dyDescent="0.35">
      <c r="A525" s="683"/>
      <c r="B525" s="684"/>
      <c r="C525" s="225" t="s">
        <v>463</v>
      </c>
      <c r="D525" s="647" t="s">
        <v>732</v>
      </c>
      <c r="E525" s="648"/>
      <c r="F525" s="648"/>
      <c r="G525" s="649"/>
    </row>
    <row r="526" spans="1:9" s="151" customFormat="1" ht="17.25" thickBot="1" x14ac:dyDescent="0.35">
      <c r="C526" s="210" t="s">
        <v>41</v>
      </c>
      <c r="D526" s="639" t="s">
        <v>464</v>
      </c>
      <c r="E526" s="640"/>
      <c r="F526" s="640"/>
      <c r="G526" s="641"/>
    </row>
    <row r="527" spans="1:9" s="151" customFormat="1" ht="33.75" customHeight="1" thickBot="1" x14ac:dyDescent="0.35">
      <c r="C527" s="211" t="s">
        <v>10</v>
      </c>
      <c r="D527" s="650" t="s">
        <v>465</v>
      </c>
      <c r="E527" s="651"/>
      <c r="F527" s="651"/>
      <c r="G527" s="652"/>
    </row>
    <row r="528" spans="1:9" s="151" customFormat="1" ht="17.25" thickBot="1" x14ac:dyDescent="0.35">
      <c r="C528" s="211" t="s">
        <v>15</v>
      </c>
      <c r="D528" s="639" t="s">
        <v>466</v>
      </c>
      <c r="E528" s="640"/>
      <c r="F528" s="640"/>
      <c r="G528" s="641"/>
    </row>
    <row r="529" spans="3:7" s="151" customFormat="1" ht="16.5" x14ac:dyDescent="0.3">
      <c r="C529" s="642"/>
      <c r="D529" s="264">
        <v>2018</v>
      </c>
      <c r="E529" s="264">
        <v>2019</v>
      </c>
      <c r="F529" s="264">
        <v>2020</v>
      </c>
      <c r="G529" s="264">
        <v>2021</v>
      </c>
    </row>
    <row r="530" spans="3:7" s="151" customFormat="1" ht="17.25" thickBot="1" x14ac:dyDescent="0.35">
      <c r="C530" s="643"/>
      <c r="D530" s="265" t="s">
        <v>6</v>
      </c>
      <c r="E530" s="265" t="s">
        <v>7</v>
      </c>
      <c r="F530" s="265" t="s">
        <v>7</v>
      </c>
      <c r="G530" s="265" t="s">
        <v>7</v>
      </c>
    </row>
    <row r="531" spans="3:7" s="151" customFormat="1" ht="17.25" thickBot="1" x14ac:dyDescent="0.35">
      <c r="C531" s="263" t="s">
        <v>9</v>
      </c>
      <c r="D531" s="266"/>
      <c r="E531" s="266">
        <v>675</v>
      </c>
      <c r="F531" s="266"/>
      <c r="G531" s="266">
        <v>227</v>
      </c>
    </row>
    <row r="532" spans="3:7" s="151" customFormat="1" ht="17.25" thickBot="1" x14ac:dyDescent="0.35">
      <c r="C532" s="263" t="s">
        <v>16</v>
      </c>
      <c r="D532" s="266"/>
      <c r="E532" s="266">
        <f>E542</f>
        <v>29695</v>
      </c>
      <c r="F532" s="266">
        <f t="shared" ref="F532:G532" si="81">F542</f>
        <v>0</v>
      </c>
      <c r="G532" s="266">
        <f t="shared" si="81"/>
        <v>10000</v>
      </c>
    </row>
    <row r="533" spans="3:7" s="151" customFormat="1" ht="17.25" thickBot="1" x14ac:dyDescent="0.35">
      <c r="C533" s="263" t="s">
        <v>26</v>
      </c>
      <c r="D533" s="266" t="e">
        <f>D532/D531</f>
        <v>#DIV/0!</v>
      </c>
      <c r="E533" s="266">
        <f t="shared" ref="E533:G533" si="82">E532/E531</f>
        <v>43.992592592592594</v>
      </c>
      <c r="F533" s="266" t="e">
        <f t="shared" si="82"/>
        <v>#DIV/0!</v>
      </c>
      <c r="G533" s="266">
        <f t="shared" si="82"/>
        <v>44.052863436123346</v>
      </c>
    </row>
    <row r="534" spans="3:7" s="151" customFormat="1" ht="17.25" thickBot="1" x14ac:dyDescent="0.35">
      <c r="C534" s="263" t="s">
        <v>17</v>
      </c>
      <c r="D534" s="267" t="s">
        <v>23</v>
      </c>
      <c r="E534" s="268" t="e">
        <f>E531/D531-1</f>
        <v>#DIV/0!</v>
      </c>
      <c r="F534" s="268">
        <f t="shared" ref="F534:G536" si="83">F531/E531-1</f>
        <v>-1</v>
      </c>
      <c r="G534" s="268" t="e">
        <f t="shared" si="83"/>
        <v>#DIV/0!</v>
      </c>
    </row>
    <row r="535" spans="3:7" s="151" customFormat="1" ht="17.25" thickBot="1" x14ac:dyDescent="0.35">
      <c r="C535" s="263" t="s">
        <v>18</v>
      </c>
      <c r="D535" s="267" t="s">
        <v>23</v>
      </c>
      <c r="E535" s="268" t="e">
        <f>E532/D532-1</f>
        <v>#DIV/0!</v>
      </c>
      <c r="F535" s="268">
        <f t="shared" si="83"/>
        <v>-1</v>
      </c>
      <c r="G535" s="268" t="e">
        <f t="shared" si="83"/>
        <v>#DIV/0!</v>
      </c>
    </row>
    <row r="536" spans="3:7" s="151" customFormat="1" ht="26.25" thickBot="1" x14ac:dyDescent="0.35">
      <c r="C536" s="263" t="s">
        <v>19</v>
      </c>
      <c r="D536" s="267" t="s">
        <v>23</v>
      </c>
      <c r="E536" s="268" t="e">
        <f>E533/D533-1</f>
        <v>#DIV/0!</v>
      </c>
      <c r="F536" s="268" t="e">
        <f t="shared" si="83"/>
        <v>#DIV/0!</v>
      </c>
      <c r="G536" s="268" t="e">
        <f t="shared" si="83"/>
        <v>#DIV/0!</v>
      </c>
    </row>
    <row r="537" spans="3:7" s="151" customFormat="1" ht="15.75" customHeight="1" thickBot="1" x14ac:dyDescent="0.35">
      <c r="C537" s="644" t="s">
        <v>729</v>
      </c>
      <c r="D537" s="645"/>
      <c r="E537" s="645"/>
      <c r="F537" s="645"/>
      <c r="G537" s="646"/>
    </row>
    <row r="538" spans="3:7" s="151" customFormat="1" ht="16.5" x14ac:dyDescent="0.3">
      <c r="C538" s="642"/>
      <c r="D538" s="264">
        <v>2018</v>
      </c>
      <c r="E538" s="264">
        <v>2019</v>
      </c>
      <c r="F538" s="264">
        <v>2020</v>
      </c>
      <c r="G538" s="264">
        <v>2021</v>
      </c>
    </row>
    <row r="539" spans="3:7" s="151" customFormat="1" ht="17.25" thickBot="1" x14ac:dyDescent="0.35">
      <c r="C539" s="643"/>
      <c r="D539" s="265" t="s">
        <v>6</v>
      </c>
      <c r="E539" s="265" t="s">
        <v>7</v>
      </c>
      <c r="F539" s="265" t="s">
        <v>7</v>
      </c>
      <c r="G539" s="265" t="s">
        <v>7</v>
      </c>
    </row>
    <row r="540" spans="3:7" s="151" customFormat="1" ht="27.75" thickBot="1" x14ac:dyDescent="0.35">
      <c r="C540" s="172" t="s">
        <v>83</v>
      </c>
      <c r="D540" s="270"/>
      <c r="E540" s="270"/>
      <c r="F540" s="270"/>
      <c r="G540" s="270"/>
    </row>
    <row r="541" spans="3:7" s="151" customFormat="1" ht="17.25" thickBot="1" x14ac:dyDescent="0.35">
      <c r="C541" s="172" t="s">
        <v>84</v>
      </c>
      <c r="D541" s="271"/>
      <c r="E541" s="219">
        <v>29695</v>
      </c>
      <c r="F541" s="270"/>
      <c r="G541" s="270">
        <v>10000</v>
      </c>
    </row>
    <row r="542" spans="3:7" s="151" customFormat="1" ht="29.25" thickBot="1" x14ac:dyDescent="0.35">
      <c r="C542" s="177" t="s">
        <v>68</v>
      </c>
      <c r="D542" s="271">
        <f>D541+D540</f>
        <v>0</v>
      </c>
      <c r="E542" s="271">
        <f t="shared" ref="E542:G542" si="84">E541+E540</f>
        <v>29695</v>
      </c>
      <c r="F542" s="271">
        <f t="shared" si="84"/>
        <v>0</v>
      </c>
      <c r="G542" s="271">
        <f t="shared" si="84"/>
        <v>10000</v>
      </c>
    </row>
    <row r="543" spans="3:7" s="151" customFormat="1" ht="15" customHeight="1" x14ac:dyDescent="0.3">
      <c r="C543" s="668" t="s">
        <v>80</v>
      </c>
      <c r="D543" s="671"/>
      <c r="E543" s="672"/>
      <c r="F543" s="672"/>
      <c r="G543" s="673"/>
    </row>
    <row r="544" spans="3:7" s="151" customFormat="1" ht="12" customHeight="1" x14ac:dyDescent="0.3">
      <c r="C544" s="669"/>
      <c r="D544" s="674"/>
      <c r="E544" s="675"/>
      <c r="F544" s="675"/>
      <c r="G544" s="676"/>
    </row>
    <row r="545" spans="3:7" s="151" customFormat="1" ht="5.25" customHeight="1" thickBot="1" x14ac:dyDescent="0.35">
      <c r="C545" s="670"/>
      <c r="D545" s="677"/>
      <c r="E545" s="678"/>
      <c r="F545" s="678"/>
      <c r="G545" s="679"/>
    </row>
    <row r="546" spans="3:7" s="151" customFormat="1" ht="17.25" thickBot="1" x14ac:dyDescent="0.35">
      <c r="C546" s="680" t="s">
        <v>78</v>
      </c>
      <c r="D546" s="681"/>
      <c r="E546" s="681"/>
      <c r="F546" s="681"/>
      <c r="G546" s="682"/>
    </row>
    <row r="547" spans="3:7" s="151" customFormat="1" ht="17.25" thickBot="1" x14ac:dyDescent="0.35">
      <c r="C547" s="680" t="s">
        <v>85</v>
      </c>
      <c r="D547" s="681"/>
      <c r="E547" s="681"/>
      <c r="F547" s="681"/>
      <c r="G547" s="682"/>
    </row>
    <row r="548" spans="3:7" s="151" customFormat="1" ht="35.25" customHeight="1" thickBot="1" x14ac:dyDescent="0.35">
      <c r="C548" s="225" t="s">
        <v>467</v>
      </c>
      <c r="D548" s="665" t="s">
        <v>468</v>
      </c>
      <c r="E548" s="666"/>
      <c r="F548" s="666"/>
      <c r="G548" s="667"/>
    </row>
    <row r="549" spans="3:7" s="151" customFormat="1" ht="29.25" customHeight="1" thickBot="1" x14ac:dyDescent="0.35">
      <c r="C549" s="210" t="s">
        <v>41</v>
      </c>
      <c r="D549" s="665" t="s">
        <v>469</v>
      </c>
      <c r="E549" s="666"/>
      <c r="F549" s="666"/>
      <c r="G549" s="667"/>
    </row>
    <row r="550" spans="3:7" s="151" customFormat="1" ht="26.25" customHeight="1" thickBot="1" x14ac:dyDescent="0.35">
      <c r="C550" s="211" t="s">
        <v>10</v>
      </c>
      <c r="D550" s="665" t="s">
        <v>470</v>
      </c>
      <c r="E550" s="666"/>
      <c r="F550" s="666"/>
      <c r="G550" s="667"/>
    </row>
    <row r="551" spans="3:7" s="151" customFormat="1" ht="17.25" thickBot="1" x14ac:dyDescent="0.35">
      <c r="C551" s="211" t="s">
        <v>15</v>
      </c>
      <c r="D551" s="653" t="s">
        <v>471</v>
      </c>
      <c r="E551" s="654"/>
      <c r="F551" s="654"/>
      <c r="G551" s="655"/>
    </row>
    <row r="552" spans="3:7" s="151" customFormat="1" ht="16.5" x14ac:dyDescent="0.3">
      <c r="C552" s="642"/>
      <c r="D552" s="264">
        <v>2018</v>
      </c>
      <c r="E552" s="264">
        <v>2019</v>
      </c>
      <c r="F552" s="264">
        <v>2020</v>
      </c>
      <c r="G552" s="264">
        <v>2021</v>
      </c>
    </row>
    <row r="553" spans="3:7" s="151" customFormat="1" ht="17.25" thickBot="1" x14ac:dyDescent="0.35">
      <c r="C553" s="643"/>
      <c r="D553" s="265" t="s">
        <v>6</v>
      </c>
      <c r="E553" s="265" t="s">
        <v>7</v>
      </c>
      <c r="F553" s="265" t="s">
        <v>7</v>
      </c>
      <c r="G553" s="265" t="s">
        <v>7</v>
      </c>
    </row>
    <row r="554" spans="3:7" s="151" customFormat="1" ht="17.25" thickBot="1" x14ac:dyDescent="0.35">
      <c r="C554" s="263" t="s">
        <v>9</v>
      </c>
      <c r="D554" s="266">
        <v>1739</v>
      </c>
      <c r="E554" s="266"/>
      <c r="F554" s="266"/>
      <c r="G554" s="266"/>
    </row>
    <row r="555" spans="3:7" s="151" customFormat="1" ht="17.25" thickBot="1" x14ac:dyDescent="0.35">
      <c r="C555" s="263" t="s">
        <v>16</v>
      </c>
      <c r="D555" s="266">
        <f>D565</f>
        <v>2000</v>
      </c>
      <c r="E555" s="266">
        <f t="shared" ref="E555:G555" si="85">E565</f>
        <v>0</v>
      </c>
      <c r="F555" s="266">
        <f t="shared" si="85"/>
        <v>0</v>
      </c>
      <c r="G555" s="266">
        <f t="shared" si="85"/>
        <v>0</v>
      </c>
    </row>
    <row r="556" spans="3:7" s="151" customFormat="1" ht="17.25" thickBot="1" x14ac:dyDescent="0.35">
      <c r="C556" s="263" t="s">
        <v>26</v>
      </c>
      <c r="D556" s="279">
        <f>D555/D554</f>
        <v>1.1500862564692351</v>
      </c>
      <c r="E556" s="266" t="e">
        <f t="shared" ref="E556:G556" si="86">E555/E554</f>
        <v>#DIV/0!</v>
      </c>
      <c r="F556" s="266" t="e">
        <f t="shared" si="86"/>
        <v>#DIV/0!</v>
      </c>
      <c r="G556" s="266" t="e">
        <f t="shared" si="86"/>
        <v>#DIV/0!</v>
      </c>
    </row>
    <row r="557" spans="3:7" s="151" customFormat="1" ht="17.25" thickBot="1" x14ac:dyDescent="0.35">
      <c r="C557" s="263" t="s">
        <v>17</v>
      </c>
      <c r="D557" s="267" t="s">
        <v>23</v>
      </c>
      <c r="E557" s="268">
        <f>E554/D554-1</f>
        <v>-1</v>
      </c>
      <c r="F557" s="268" t="e">
        <f t="shared" ref="F557:G559" si="87">F554/E554-1</f>
        <v>#DIV/0!</v>
      </c>
      <c r="G557" s="268" t="e">
        <f t="shared" si="87"/>
        <v>#DIV/0!</v>
      </c>
    </row>
    <row r="558" spans="3:7" s="151" customFormat="1" ht="17.25" thickBot="1" x14ac:dyDescent="0.35">
      <c r="C558" s="263" t="s">
        <v>18</v>
      </c>
      <c r="D558" s="267" t="s">
        <v>23</v>
      </c>
      <c r="E558" s="268">
        <f>E555/D555-1</f>
        <v>-1</v>
      </c>
      <c r="F558" s="268" t="e">
        <f t="shared" si="87"/>
        <v>#DIV/0!</v>
      </c>
      <c r="G558" s="268" t="e">
        <f t="shared" si="87"/>
        <v>#DIV/0!</v>
      </c>
    </row>
    <row r="559" spans="3:7" s="151" customFormat="1" ht="26.25" thickBot="1" x14ac:dyDescent="0.35">
      <c r="C559" s="263" t="s">
        <v>19</v>
      </c>
      <c r="D559" s="267" t="s">
        <v>23</v>
      </c>
      <c r="E559" s="268" t="e">
        <f>E556/D556-1</f>
        <v>#DIV/0!</v>
      </c>
      <c r="F559" s="268" t="e">
        <f t="shared" si="87"/>
        <v>#DIV/0!</v>
      </c>
      <c r="G559" s="268" t="e">
        <f t="shared" si="87"/>
        <v>#DIV/0!</v>
      </c>
    </row>
    <row r="560" spans="3:7" s="151" customFormat="1" ht="17.25" thickBot="1" x14ac:dyDescent="0.35">
      <c r="C560" s="644" t="s">
        <v>729</v>
      </c>
      <c r="D560" s="645"/>
      <c r="E560" s="645"/>
      <c r="F560" s="645"/>
      <c r="G560" s="646"/>
    </row>
    <row r="561" spans="3:7" s="151" customFormat="1" ht="16.5" x14ac:dyDescent="0.3">
      <c r="C561" s="642"/>
      <c r="D561" s="264">
        <v>2018</v>
      </c>
      <c r="E561" s="264">
        <v>2019</v>
      </c>
      <c r="F561" s="264">
        <v>2020</v>
      </c>
      <c r="G561" s="264">
        <v>2021</v>
      </c>
    </row>
    <row r="562" spans="3:7" s="151" customFormat="1" ht="17.25" thickBot="1" x14ac:dyDescent="0.35">
      <c r="C562" s="643"/>
      <c r="D562" s="265" t="s">
        <v>6</v>
      </c>
      <c r="E562" s="265" t="s">
        <v>7</v>
      </c>
      <c r="F562" s="265" t="s">
        <v>7</v>
      </c>
      <c r="G562" s="265" t="s">
        <v>7</v>
      </c>
    </row>
    <row r="563" spans="3:7" s="151" customFormat="1" ht="27.75" thickBot="1" x14ac:dyDescent="0.35">
      <c r="C563" s="172" t="s">
        <v>83</v>
      </c>
      <c r="D563" s="270">
        <v>2000</v>
      </c>
      <c r="E563" s="270"/>
      <c r="F563" s="270"/>
      <c r="G563" s="270"/>
    </row>
    <row r="564" spans="3:7" s="151" customFormat="1" ht="17.25" thickBot="1" x14ac:dyDescent="0.35">
      <c r="C564" s="172" t="s">
        <v>84</v>
      </c>
      <c r="D564" s="271"/>
      <c r="E564" s="270"/>
      <c r="F564" s="270"/>
      <c r="G564" s="270"/>
    </row>
    <row r="565" spans="3:7" s="151" customFormat="1" ht="23.25" customHeight="1" thickBot="1" x14ac:dyDescent="0.35">
      <c r="C565" s="177" t="s">
        <v>68</v>
      </c>
      <c r="D565" s="271">
        <f>D564+D563</f>
        <v>2000</v>
      </c>
      <c r="E565" s="271">
        <f t="shared" ref="E565:G565" si="88">E564+E563</f>
        <v>0</v>
      </c>
      <c r="F565" s="271">
        <f t="shared" si="88"/>
        <v>0</v>
      </c>
      <c r="G565" s="271">
        <f t="shared" si="88"/>
        <v>0</v>
      </c>
    </row>
    <row r="566" spans="3:7" s="151" customFormat="1" ht="17.25" thickBot="1" x14ac:dyDescent="0.35">
      <c r="C566" s="280" t="s">
        <v>44</v>
      </c>
      <c r="D566" s="662" t="s">
        <v>472</v>
      </c>
      <c r="E566" s="663"/>
      <c r="F566" s="663"/>
      <c r="G566" s="664"/>
    </row>
    <row r="567" spans="3:7" s="151" customFormat="1" ht="29.25" customHeight="1" thickBot="1" x14ac:dyDescent="0.35">
      <c r="C567" s="262" t="s">
        <v>123</v>
      </c>
      <c r="D567" s="653" t="s">
        <v>473</v>
      </c>
      <c r="E567" s="654"/>
      <c r="F567" s="654"/>
      <c r="G567" s="655"/>
    </row>
    <row r="568" spans="3:7" s="151" customFormat="1" ht="17.25" thickBot="1" x14ac:dyDescent="0.35">
      <c r="C568" s="263" t="s">
        <v>10</v>
      </c>
      <c r="D568" s="653" t="s">
        <v>474</v>
      </c>
      <c r="E568" s="654"/>
      <c r="F568" s="654"/>
      <c r="G568" s="655"/>
    </row>
    <row r="569" spans="3:7" s="151" customFormat="1" ht="17.25" thickBot="1" x14ac:dyDescent="0.35">
      <c r="C569" s="263" t="s">
        <v>15</v>
      </c>
      <c r="D569" s="653" t="s">
        <v>733</v>
      </c>
      <c r="E569" s="654"/>
      <c r="F569" s="654"/>
      <c r="G569" s="655"/>
    </row>
    <row r="570" spans="3:7" s="151" customFormat="1" ht="16.5" x14ac:dyDescent="0.3">
      <c r="C570" s="642"/>
      <c r="D570" s="264">
        <v>2018</v>
      </c>
      <c r="E570" s="264">
        <v>2019</v>
      </c>
      <c r="F570" s="264">
        <v>2020</v>
      </c>
      <c r="G570" s="264">
        <v>2021</v>
      </c>
    </row>
    <row r="571" spans="3:7" s="151" customFormat="1" ht="17.25" thickBot="1" x14ac:dyDescent="0.35">
      <c r="C571" s="643"/>
      <c r="D571" s="265" t="s">
        <v>6</v>
      </c>
      <c r="E571" s="265" t="s">
        <v>7</v>
      </c>
      <c r="F571" s="265" t="s">
        <v>7</v>
      </c>
      <c r="G571" s="265" t="s">
        <v>7</v>
      </c>
    </row>
    <row r="572" spans="3:7" s="151" customFormat="1" ht="17.25" thickBot="1" x14ac:dyDescent="0.35">
      <c r="C572" s="263" t="s">
        <v>9</v>
      </c>
      <c r="D572" s="266"/>
      <c r="E572" s="169">
        <v>1724</v>
      </c>
      <c r="F572" s="266">
        <v>2319</v>
      </c>
      <c r="G572" s="266">
        <v>960</v>
      </c>
    </row>
    <row r="573" spans="3:7" s="151" customFormat="1" ht="17.25" thickBot="1" x14ac:dyDescent="0.35">
      <c r="C573" s="263" t="s">
        <v>16</v>
      </c>
      <c r="D573" s="266"/>
      <c r="E573" s="266">
        <f>E583</f>
        <v>2903</v>
      </c>
      <c r="F573" s="266">
        <f>F583</f>
        <v>90918</v>
      </c>
      <c r="G573" s="266">
        <f>G583</f>
        <v>37640</v>
      </c>
    </row>
    <row r="574" spans="3:7" s="151" customFormat="1" ht="17.25" thickBot="1" x14ac:dyDescent="0.35">
      <c r="C574" s="263" t="s">
        <v>26</v>
      </c>
      <c r="D574" s="266" t="e">
        <f>D573/D572</f>
        <v>#DIV/0!</v>
      </c>
      <c r="E574" s="281">
        <f t="shared" ref="E574:G574" si="89">E573/E572</f>
        <v>1.6838747099767981</v>
      </c>
      <c r="F574" s="281">
        <f t="shared" si="89"/>
        <v>39.205692108667527</v>
      </c>
      <c r="G574" s="281">
        <f t="shared" si="89"/>
        <v>39.208333333333336</v>
      </c>
    </row>
    <row r="575" spans="3:7" s="151" customFormat="1" ht="17.25" thickBot="1" x14ac:dyDescent="0.35">
      <c r="C575" s="263" t="s">
        <v>17</v>
      </c>
      <c r="D575" s="267" t="s">
        <v>23</v>
      </c>
      <c r="E575" s="268" t="e">
        <f>E572/D572-1</f>
        <v>#DIV/0!</v>
      </c>
      <c r="F575" s="268">
        <f t="shared" ref="F575:G577" si="90">F572/E572-1</f>
        <v>0.34512761020881677</v>
      </c>
      <c r="G575" s="268">
        <f t="shared" si="90"/>
        <v>-0.58602846054333768</v>
      </c>
    </row>
    <row r="576" spans="3:7" s="151" customFormat="1" ht="17.25" thickBot="1" x14ac:dyDescent="0.35">
      <c r="C576" s="263" t="s">
        <v>18</v>
      </c>
      <c r="D576" s="267" t="s">
        <v>23</v>
      </c>
      <c r="E576" s="268" t="e">
        <f>E573/D573-1</f>
        <v>#DIV/0!</v>
      </c>
      <c r="F576" s="268">
        <f t="shared" si="90"/>
        <v>30.318635893902858</v>
      </c>
      <c r="G576" s="268">
        <f t="shared" si="90"/>
        <v>-0.5860005719439495</v>
      </c>
    </row>
    <row r="577" spans="3:7" s="151" customFormat="1" ht="26.25" thickBot="1" x14ac:dyDescent="0.35">
      <c r="C577" s="263" t="s">
        <v>19</v>
      </c>
      <c r="D577" s="267" t="s">
        <v>23</v>
      </c>
      <c r="E577" s="268" t="e">
        <f>E574/D574-1</f>
        <v>#DIV/0!</v>
      </c>
      <c r="F577" s="268">
        <f t="shared" si="90"/>
        <v>22.283022113449128</v>
      </c>
      <c r="G577" s="268">
        <f t="shared" si="90"/>
        <v>6.7368397897116239E-5</v>
      </c>
    </row>
    <row r="578" spans="3:7" s="151" customFormat="1" ht="17.25" thickBot="1" x14ac:dyDescent="0.35">
      <c r="C578" s="644" t="s">
        <v>855</v>
      </c>
      <c r="D578" s="645"/>
      <c r="E578" s="645"/>
      <c r="F578" s="645"/>
      <c r="G578" s="646"/>
    </row>
    <row r="579" spans="3:7" s="151" customFormat="1" ht="16.5" x14ac:dyDescent="0.3">
      <c r="C579" s="642"/>
      <c r="D579" s="264">
        <v>2018</v>
      </c>
      <c r="E579" s="264">
        <v>2019</v>
      </c>
      <c r="F579" s="264">
        <v>2020</v>
      </c>
      <c r="G579" s="264">
        <v>2021</v>
      </c>
    </row>
    <row r="580" spans="3:7" s="151" customFormat="1" ht="17.25" thickBot="1" x14ac:dyDescent="0.35">
      <c r="C580" s="643"/>
      <c r="D580" s="265" t="s">
        <v>6</v>
      </c>
      <c r="E580" s="265" t="s">
        <v>7</v>
      </c>
      <c r="F580" s="265" t="s">
        <v>7</v>
      </c>
      <c r="G580" s="265" t="s">
        <v>7</v>
      </c>
    </row>
    <row r="581" spans="3:7" s="151" customFormat="1" ht="27.75" thickBot="1" x14ac:dyDescent="0.35">
      <c r="C581" s="172" t="s">
        <v>83</v>
      </c>
      <c r="D581" s="270"/>
      <c r="E581" s="270">
        <v>2903</v>
      </c>
      <c r="F581" s="270">
        <v>558</v>
      </c>
      <c r="G581" s="270"/>
    </row>
    <row r="582" spans="3:7" s="151" customFormat="1" ht="17.25" thickBot="1" x14ac:dyDescent="0.35">
      <c r="C582" s="172" t="s">
        <v>84</v>
      </c>
      <c r="D582" s="271"/>
      <c r="E582" s="270"/>
      <c r="F582" s="270">
        <v>90360</v>
      </c>
      <c r="G582" s="270">
        <v>37640</v>
      </c>
    </row>
    <row r="583" spans="3:7" s="151" customFormat="1" ht="29.25" thickBot="1" x14ac:dyDescent="0.35">
      <c r="C583" s="177" t="s">
        <v>125</v>
      </c>
      <c r="D583" s="271">
        <f>D582+D581</f>
        <v>0</v>
      </c>
      <c r="E583" s="271">
        <f t="shared" ref="E583:G583" si="91">E582+E581</f>
        <v>2903</v>
      </c>
      <c r="F583" s="271">
        <f t="shared" si="91"/>
        <v>90918</v>
      </c>
      <c r="G583" s="271">
        <f t="shared" si="91"/>
        <v>37640</v>
      </c>
    </row>
    <row r="584" spans="3:7" s="254" customFormat="1" ht="27" customHeight="1" thickBot="1" x14ac:dyDescent="0.35">
      <c r="C584" s="282" t="s">
        <v>44</v>
      </c>
      <c r="D584" s="662" t="s">
        <v>475</v>
      </c>
      <c r="E584" s="663"/>
      <c r="F584" s="663"/>
      <c r="G584" s="664"/>
    </row>
    <row r="585" spans="3:7" s="151" customFormat="1" ht="17.25" thickBot="1" x14ac:dyDescent="0.35">
      <c r="C585" s="262" t="s">
        <v>126</v>
      </c>
      <c r="D585" s="659" t="s">
        <v>476</v>
      </c>
      <c r="E585" s="660"/>
      <c r="F585" s="660"/>
      <c r="G585" s="661"/>
    </row>
    <row r="586" spans="3:7" s="151" customFormat="1" ht="17.25" thickBot="1" x14ac:dyDescent="0.35">
      <c r="C586" s="263" t="s">
        <v>10</v>
      </c>
      <c r="D586" s="659" t="s">
        <v>477</v>
      </c>
      <c r="E586" s="660"/>
      <c r="F586" s="660"/>
      <c r="G586" s="661"/>
    </row>
    <row r="587" spans="3:7" s="151" customFormat="1" ht="17.25" thickBot="1" x14ac:dyDescent="0.35">
      <c r="C587" s="263" t="s">
        <v>15</v>
      </c>
      <c r="D587" s="653" t="s">
        <v>478</v>
      </c>
      <c r="E587" s="654"/>
      <c r="F587" s="654"/>
      <c r="G587" s="655"/>
    </row>
    <row r="588" spans="3:7" s="151" customFormat="1" ht="16.5" x14ac:dyDescent="0.3">
      <c r="C588" s="642"/>
      <c r="D588" s="264">
        <v>2018</v>
      </c>
      <c r="E588" s="264">
        <v>2019</v>
      </c>
      <c r="F588" s="264">
        <v>2020</v>
      </c>
      <c r="G588" s="264">
        <v>2021</v>
      </c>
    </row>
    <row r="589" spans="3:7" s="151" customFormat="1" ht="17.25" thickBot="1" x14ac:dyDescent="0.35">
      <c r="C589" s="643"/>
      <c r="D589" s="265" t="s">
        <v>6</v>
      </c>
      <c r="E589" s="265" t="s">
        <v>7</v>
      </c>
      <c r="F589" s="265" t="s">
        <v>7</v>
      </c>
      <c r="G589" s="265" t="s">
        <v>7</v>
      </c>
    </row>
    <row r="590" spans="3:7" s="151" customFormat="1" ht="17.25" thickBot="1" x14ac:dyDescent="0.35">
      <c r="C590" s="263" t="s">
        <v>9</v>
      </c>
      <c r="D590" s="266"/>
      <c r="E590" s="169">
        <v>982</v>
      </c>
      <c r="F590" s="169">
        <v>1018</v>
      </c>
      <c r="G590" s="266"/>
    </row>
    <row r="591" spans="3:7" s="151" customFormat="1" ht="17.25" thickBot="1" x14ac:dyDescent="0.35">
      <c r="C591" s="263" t="s">
        <v>16</v>
      </c>
      <c r="D591" s="266"/>
      <c r="E591" s="266">
        <f>E601</f>
        <v>1817</v>
      </c>
      <c r="F591" s="266">
        <f>F601</f>
        <v>1883</v>
      </c>
      <c r="G591" s="266">
        <f>G601</f>
        <v>0</v>
      </c>
    </row>
    <row r="592" spans="3:7" s="151" customFormat="1" ht="17.25" thickBot="1" x14ac:dyDescent="0.35">
      <c r="C592" s="263" t="s">
        <v>26</v>
      </c>
      <c r="D592" s="266" t="e">
        <f>D591/D590</f>
        <v>#DIV/0!</v>
      </c>
      <c r="E592" s="281">
        <f t="shared" ref="E592:G592" si="92">E591/E590</f>
        <v>1.8503054989816701</v>
      </c>
      <c r="F592" s="281">
        <f t="shared" si="92"/>
        <v>1.849705304518664</v>
      </c>
      <c r="G592" s="266" t="e">
        <f t="shared" si="92"/>
        <v>#DIV/0!</v>
      </c>
    </row>
    <row r="593" spans="3:7" s="151" customFormat="1" ht="17.25" thickBot="1" x14ac:dyDescent="0.35">
      <c r="C593" s="263" t="s">
        <v>17</v>
      </c>
      <c r="D593" s="267" t="s">
        <v>23</v>
      </c>
      <c r="E593" s="268" t="e">
        <f>E590/D590-1</f>
        <v>#DIV/0!</v>
      </c>
      <c r="F593" s="268">
        <f t="shared" ref="F593:G595" si="93">F590/E590-1</f>
        <v>3.6659877800407248E-2</v>
      </c>
      <c r="G593" s="268">
        <f t="shared" si="93"/>
        <v>-1</v>
      </c>
    </row>
    <row r="594" spans="3:7" s="151" customFormat="1" ht="17.25" thickBot="1" x14ac:dyDescent="0.35">
      <c r="C594" s="263" t="s">
        <v>18</v>
      </c>
      <c r="D594" s="267" t="s">
        <v>23</v>
      </c>
      <c r="E594" s="268" t="e">
        <f>E591/D591-1</f>
        <v>#DIV/0!</v>
      </c>
      <c r="F594" s="268">
        <f t="shared" si="93"/>
        <v>3.6323610346725266E-2</v>
      </c>
      <c r="G594" s="268">
        <f t="shared" si="93"/>
        <v>-1</v>
      </c>
    </row>
    <row r="595" spans="3:7" s="151" customFormat="1" ht="26.25" thickBot="1" x14ac:dyDescent="0.35">
      <c r="C595" s="263" t="s">
        <v>19</v>
      </c>
      <c r="D595" s="267" t="s">
        <v>23</v>
      </c>
      <c r="E595" s="268" t="e">
        <f>E592/D592-1</f>
        <v>#DIV/0!</v>
      </c>
      <c r="F595" s="268">
        <f t="shared" si="93"/>
        <v>-3.2437587378753019E-4</v>
      </c>
      <c r="G595" s="268" t="e">
        <f t="shared" si="93"/>
        <v>#DIV/0!</v>
      </c>
    </row>
    <row r="596" spans="3:7" s="151" customFormat="1" ht="15.75" customHeight="1" thickBot="1" x14ac:dyDescent="0.35">
      <c r="C596" s="644" t="s">
        <v>856</v>
      </c>
      <c r="D596" s="645"/>
      <c r="E596" s="645"/>
      <c r="F596" s="645"/>
      <c r="G596" s="646"/>
    </row>
    <row r="597" spans="3:7" s="151" customFormat="1" ht="16.5" x14ac:dyDescent="0.3">
      <c r="C597" s="642"/>
      <c r="D597" s="264">
        <v>2018</v>
      </c>
      <c r="E597" s="264">
        <v>2019</v>
      </c>
      <c r="F597" s="264">
        <v>2020</v>
      </c>
      <c r="G597" s="264">
        <v>2021</v>
      </c>
    </row>
    <row r="598" spans="3:7" s="151" customFormat="1" ht="17.25" thickBot="1" x14ac:dyDescent="0.35">
      <c r="C598" s="643"/>
      <c r="D598" s="265" t="s">
        <v>6</v>
      </c>
      <c r="E598" s="265" t="s">
        <v>7</v>
      </c>
      <c r="F598" s="265" t="s">
        <v>7</v>
      </c>
      <c r="G598" s="265" t="s">
        <v>7</v>
      </c>
    </row>
    <row r="599" spans="3:7" s="151" customFormat="1" ht="27.75" thickBot="1" x14ac:dyDescent="0.35">
      <c r="C599" s="172" t="s">
        <v>83</v>
      </c>
      <c r="D599" s="270"/>
      <c r="E599" s="270">
        <v>1817</v>
      </c>
      <c r="F599" s="270">
        <v>1883</v>
      </c>
      <c r="G599" s="270"/>
    </row>
    <row r="600" spans="3:7" s="151" customFormat="1" ht="17.25" thickBot="1" x14ac:dyDescent="0.35">
      <c r="C600" s="172" t="s">
        <v>84</v>
      </c>
      <c r="D600" s="271"/>
      <c r="E600" s="270"/>
      <c r="F600" s="270"/>
      <c r="G600" s="270"/>
    </row>
    <row r="601" spans="3:7" s="151" customFormat="1" ht="29.25" thickBot="1" x14ac:dyDescent="0.35">
      <c r="C601" s="177" t="s">
        <v>128</v>
      </c>
      <c r="D601" s="271">
        <f>D600+D599</f>
        <v>0</v>
      </c>
      <c r="E601" s="271">
        <f t="shared" ref="E601:G601" si="94">E600+E599</f>
        <v>1817</v>
      </c>
      <c r="F601" s="271">
        <f t="shared" si="94"/>
        <v>1883</v>
      </c>
      <c r="G601" s="271">
        <f t="shared" si="94"/>
        <v>0</v>
      </c>
    </row>
    <row r="602" spans="3:7" s="151" customFormat="1" ht="17.25" thickBot="1" x14ac:dyDescent="0.35">
      <c r="C602" s="280" t="s">
        <v>44</v>
      </c>
      <c r="D602" s="656" t="s">
        <v>734</v>
      </c>
      <c r="E602" s="657"/>
      <c r="F602" s="657"/>
      <c r="G602" s="658"/>
    </row>
    <row r="603" spans="3:7" s="151" customFormat="1" ht="17.25" thickBot="1" x14ac:dyDescent="0.35">
      <c r="C603" s="262" t="s">
        <v>164</v>
      </c>
      <c r="D603" s="659" t="s">
        <v>479</v>
      </c>
      <c r="E603" s="660"/>
      <c r="F603" s="660"/>
      <c r="G603" s="661"/>
    </row>
    <row r="604" spans="3:7" s="151" customFormat="1" ht="17.25" thickBot="1" x14ac:dyDescent="0.35">
      <c r="C604" s="263" t="s">
        <v>10</v>
      </c>
      <c r="D604" s="659" t="s">
        <v>735</v>
      </c>
      <c r="E604" s="660"/>
      <c r="F604" s="660"/>
      <c r="G604" s="661"/>
    </row>
    <row r="605" spans="3:7" s="151" customFormat="1" ht="17.25" thickBot="1" x14ac:dyDescent="0.35">
      <c r="C605" s="263" t="s">
        <v>15</v>
      </c>
      <c r="D605" s="653" t="s">
        <v>478</v>
      </c>
      <c r="E605" s="654"/>
      <c r="F605" s="654"/>
      <c r="G605" s="655"/>
    </row>
    <row r="606" spans="3:7" s="151" customFormat="1" ht="16.5" x14ac:dyDescent="0.3">
      <c r="C606" s="642"/>
      <c r="D606" s="264">
        <v>2018</v>
      </c>
      <c r="E606" s="264">
        <v>2019</v>
      </c>
      <c r="F606" s="264">
        <v>2020</v>
      </c>
      <c r="G606" s="264">
        <v>2021</v>
      </c>
    </row>
    <row r="607" spans="3:7" s="151" customFormat="1" ht="17.25" thickBot="1" x14ac:dyDescent="0.35">
      <c r="C607" s="643"/>
      <c r="D607" s="265" t="s">
        <v>6</v>
      </c>
      <c r="E607" s="265" t="s">
        <v>7</v>
      </c>
      <c r="F607" s="265" t="s">
        <v>7</v>
      </c>
      <c r="G607" s="265" t="s">
        <v>7</v>
      </c>
    </row>
    <row r="608" spans="3:7" s="151" customFormat="1" ht="17.25" thickBot="1" x14ac:dyDescent="0.35">
      <c r="C608" s="263" t="s">
        <v>9</v>
      </c>
      <c r="D608" s="266"/>
      <c r="E608" s="266"/>
      <c r="F608" s="266">
        <v>1873</v>
      </c>
      <c r="G608" s="266">
        <v>1857</v>
      </c>
    </row>
    <row r="609" spans="1:8" s="151" customFormat="1" ht="17.25" thickBot="1" x14ac:dyDescent="0.35">
      <c r="C609" s="263" t="s">
        <v>16</v>
      </c>
      <c r="D609" s="266"/>
      <c r="E609" s="266">
        <f>E619</f>
        <v>0</v>
      </c>
      <c r="F609" s="266">
        <f>F619</f>
        <v>102279</v>
      </c>
      <c r="G609" s="266">
        <f>G619</f>
        <v>101400</v>
      </c>
    </row>
    <row r="610" spans="1:8" s="151" customFormat="1" ht="17.25" thickBot="1" x14ac:dyDescent="0.35">
      <c r="C610" s="263" t="s">
        <v>26</v>
      </c>
      <c r="D610" s="266" t="e">
        <f>D609/D608</f>
        <v>#DIV/0!</v>
      </c>
      <c r="E610" s="266" t="e">
        <f t="shared" ref="E610:G610" si="95">E609/E608</f>
        <v>#DIV/0!</v>
      </c>
      <c r="F610" s="281">
        <f t="shared" si="95"/>
        <v>54.607047517351845</v>
      </c>
      <c r="G610" s="281">
        <f t="shared" si="95"/>
        <v>54.604200323101779</v>
      </c>
    </row>
    <row r="611" spans="1:8" s="151" customFormat="1" ht="17.25" thickBot="1" x14ac:dyDescent="0.35">
      <c r="C611" s="263" t="s">
        <v>17</v>
      </c>
      <c r="D611" s="267" t="s">
        <v>23</v>
      </c>
      <c r="E611" s="268" t="e">
        <f>E608/D608-1</f>
        <v>#DIV/0!</v>
      </c>
      <c r="F611" s="268" t="e">
        <f t="shared" ref="F611:G613" si="96">F608/E608-1</f>
        <v>#DIV/0!</v>
      </c>
      <c r="G611" s="268">
        <f t="shared" si="96"/>
        <v>-8.5424452749599533E-3</v>
      </c>
    </row>
    <row r="612" spans="1:8" s="151" customFormat="1" ht="17.25" thickBot="1" x14ac:dyDescent="0.35">
      <c r="C612" s="263" t="s">
        <v>18</v>
      </c>
      <c r="D612" s="267" t="s">
        <v>23</v>
      </c>
      <c r="E612" s="268" t="e">
        <f>E609/D609-1</f>
        <v>#DIV/0!</v>
      </c>
      <c r="F612" s="268" t="e">
        <f t="shared" si="96"/>
        <v>#DIV/0!</v>
      </c>
      <c r="G612" s="268">
        <f t="shared" si="96"/>
        <v>-8.594139559440328E-3</v>
      </c>
    </row>
    <row r="613" spans="1:8" s="151" customFormat="1" ht="26.25" thickBot="1" x14ac:dyDescent="0.35">
      <c r="A613" s="283"/>
      <c r="B613" s="284"/>
      <c r="C613" s="263" t="s">
        <v>19</v>
      </c>
      <c r="D613" s="267" t="s">
        <v>23</v>
      </c>
      <c r="E613" s="268" t="e">
        <f>E610/D610-1</f>
        <v>#DIV/0!</v>
      </c>
      <c r="F613" s="268" t="e">
        <f t="shared" si="96"/>
        <v>#DIV/0!</v>
      </c>
      <c r="G613" s="268">
        <f t="shared" si="96"/>
        <v>-5.2139684885155191E-5</v>
      </c>
    </row>
    <row r="614" spans="1:8" s="151" customFormat="1" ht="17.25" thickBot="1" x14ac:dyDescent="0.35">
      <c r="A614" s="283"/>
      <c r="B614" s="284"/>
      <c r="C614" s="644" t="s">
        <v>857</v>
      </c>
      <c r="D614" s="645"/>
      <c r="E614" s="645"/>
      <c r="F614" s="645"/>
      <c r="G614" s="646"/>
    </row>
    <row r="615" spans="1:8" s="151" customFormat="1" ht="16.5" x14ac:dyDescent="0.3">
      <c r="A615" s="283"/>
      <c r="B615" s="284"/>
      <c r="C615" s="642"/>
      <c r="D615" s="264">
        <v>2018</v>
      </c>
      <c r="E615" s="264">
        <v>2019</v>
      </c>
      <c r="F615" s="264">
        <v>2020</v>
      </c>
      <c r="G615" s="264">
        <v>2021</v>
      </c>
    </row>
    <row r="616" spans="1:8" s="151" customFormat="1" ht="17.25" thickBot="1" x14ac:dyDescent="0.35">
      <c r="A616" s="283"/>
      <c r="B616" s="284"/>
      <c r="C616" s="643"/>
      <c r="D616" s="265" t="s">
        <v>6</v>
      </c>
      <c r="E616" s="265" t="s">
        <v>7</v>
      </c>
      <c r="F616" s="265" t="s">
        <v>7</v>
      </c>
      <c r="G616" s="265" t="s">
        <v>7</v>
      </c>
    </row>
    <row r="617" spans="1:8" s="151" customFormat="1" ht="27.75" thickBot="1" x14ac:dyDescent="0.35">
      <c r="C617" s="172" t="s">
        <v>83</v>
      </c>
      <c r="D617" s="270"/>
      <c r="E617" s="270"/>
      <c r="F617" s="270">
        <v>2279</v>
      </c>
      <c r="G617" s="270">
        <v>1400</v>
      </c>
      <c r="H617" s="285"/>
    </row>
    <row r="618" spans="1:8" s="151" customFormat="1" ht="17.25" thickBot="1" x14ac:dyDescent="0.35">
      <c r="C618" s="172" t="s">
        <v>84</v>
      </c>
      <c r="D618" s="271"/>
      <c r="E618" s="270"/>
      <c r="F618" s="270">
        <v>100000</v>
      </c>
      <c r="G618" s="270">
        <v>100000</v>
      </c>
      <c r="H618" s="285"/>
    </row>
    <row r="619" spans="1:8" s="151" customFormat="1" ht="29.25" thickBot="1" x14ac:dyDescent="0.35">
      <c r="C619" s="177" t="s">
        <v>169</v>
      </c>
      <c r="D619" s="271">
        <f>D618+D617</f>
        <v>0</v>
      </c>
      <c r="E619" s="271">
        <f t="shared" ref="E619:G619" si="97">E618+E617</f>
        <v>0</v>
      </c>
      <c r="F619" s="271">
        <f t="shared" si="97"/>
        <v>102279</v>
      </c>
      <c r="G619" s="271">
        <f t="shared" si="97"/>
        <v>101400</v>
      </c>
      <c r="H619" s="286"/>
    </row>
    <row r="620" spans="1:8" s="151" customFormat="1" ht="26.25" thickBot="1" x14ac:dyDescent="0.35">
      <c r="C620" s="280" t="s">
        <v>736</v>
      </c>
      <c r="D620" s="656" t="s">
        <v>480</v>
      </c>
      <c r="E620" s="657"/>
      <c r="F620" s="657"/>
      <c r="G620" s="658"/>
    </row>
    <row r="621" spans="1:8" s="151" customFormat="1" ht="17.25" thickBot="1" x14ac:dyDescent="0.35">
      <c r="C621" s="262" t="s">
        <v>171</v>
      </c>
      <c r="D621" s="659" t="s">
        <v>481</v>
      </c>
      <c r="E621" s="660"/>
      <c r="F621" s="660"/>
      <c r="G621" s="661"/>
    </row>
    <row r="622" spans="1:8" s="151" customFormat="1" ht="17.25" thickBot="1" x14ac:dyDescent="0.35">
      <c r="C622" s="263" t="s">
        <v>10</v>
      </c>
      <c r="D622" s="659" t="s">
        <v>482</v>
      </c>
      <c r="E622" s="660"/>
      <c r="F622" s="660"/>
      <c r="G622" s="661"/>
    </row>
    <row r="623" spans="1:8" s="151" customFormat="1" ht="17.25" thickBot="1" x14ac:dyDescent="0.35">
      <c r="C623" s="263" t="s">
        <v>15</v>
      </c>
      <c r="D623" s="653" t="s">
        <v>478</v>
      </c>
      <c r="E623" s="654"/>
      <c r="F623" s="654"/>
      <c r="G623" s="655"/>
    </row>
    <row r="624" spans="1:8" s="151" customFormat="1" ht="16.5" x14ac:dyDescent="0.3">
      <c r="C624" s="642"/>
      <c r="D624" s="264">
        <v>2018</v>
      </c>
      <c r="E624" s="264">
        <v>2019</v>
      </c>
      <c r="F624" s="264">
        <v>2020</v>
      </c>
      <c r="G624" s="264">
        <v>2021</v>
      </c>
    </row>
    <row r="625" spans="3:7" s="151" customFormat="1" ht="17.25" thickBot="1" x14ac:dyDescent="0.35">
      <c r="C625" s="643"/>
      <c r="D625" s="265" t="s">
        <v>6</v>
      </c>
      <c r="E625" s="265" t="s">
        <v>7</v>
      </c>
      <c r="F625" s="265" t="s">
        <v>7</v>
      </c>
      <c r="G625" s="265" t="s">
        <v>7</v>
      </c>
    </row>
    <row r="626" spans="3:7" s="151" customFormat="1" ht="17.25" thickBot="1" x14ac:dyDescent="0.35">
      <c r="C626" s="263" t="s">
        <v>9</v>
      </c>
      <c r="D626" s="266">
        <v>6880</v>
      </c>
      <c r="E626" s="266"/>
      <c r="F626" s="169">
        <v>1416</v>
      </c>
      <c r="G626" s="169">
        <v>1562</v>
      </c>
    </row>
    <row r="627" spans="3:7" s="151" customFormat="1" ht="17.25" thickBot="1" x14ac:dyDescent="0.35">
      <c r="C627" s="263" t="s">
        <v>16</v>
      </c>
      <c r="D627" s="266">
        <f>D637</f>
        <v>10320</v>
      </c>
      <c r="E627" s="266">
        <f>E637</f>
        <v>0</v>
      </c>
      <c r="F627" s="266">
        <f>F637</f>
        <v>90659</v>
      </c>
      <c r="G627" s="266">
        <f>G637</f>
        <v>100000</v>
      </c>
    </row>
    <row r="628" spans="3:7" s="151" customFormat="1" ht="17.25" thickBot="1" x14ac:dyDescent="0.35">
      <c r="C628" s="263" t="s">
        <v>26</v>
      </c>
      <c r="D628" s="279">
        <f>D627/D626</f>
        <v>1.5</v>
      </c>
      <c r="E628" s="266" t="e">
        <f t="shared" ref="E628:G628" si="98">E627/E626</f>
        <v>#DIV/0!</v>
      </c>
      <c r="F628" s="266">
        <f t="shared" si="98"/>
        <v>64.024717514124291</v>
      </c>
      <c r="G628" s="266">
        <f t="shared" si="98"/>
        <v>64.020486555697829</v>
      </c>
    </row>
    <row r="629" spans="3:7" s="151" customFormat="1" ht="17.25" thickBot="1" x14ac:dyDescent="0.35">
      <c r="C629" s="263" t="s">
        <v>17</v>
      </c>
      <c r="D629" s="267" t="s">
        <v>23</v>
      </c>
      <c r="E629" s="268">
        <f>E626/D626-1</f>
        <v>-1</v>
      </c>
      <c r="F629" s="268" t="e">
        <f t="shared" ref="F629:G631" si="99">F626/E626-1</f>
        <v>#DIV/0!</v>
      </c>
      <c r="G629" s="268">
        <f t="shared" si="99"/>
        <v>0.10310734463276838</v>
      </c>
    </row>
    <row r="630" spans="3:7" s="151" customFormat="1" ht="17.25" thickBot="1" x14ac:dyDescent="0.35">
      <c r="C630" s="263" t="s">
        <v>18</v>
      </c>
      <c r="D630" s="267" t="s">
        <v>23</v>
      </c>
      <c r="E630" s="268">
        <f>E627/D627-1</f>
        <v>-1</v>
      </c>
      <c r="F630" s="268" t="e">
        <f t="shared" si="99"/>
        <v>#DIV/0!</v>
      </c>
      <c r="G630" s="268">
        <f t="shared" si="99"/>
        <v>0.10303444776580362</v>
      </c>
    </row>
    <row r="631" spans="3:7" s="151" customFormat="1" ht="26.25" thickBot="1" x14ac:dyDescent="0.35">
      <c r="C631" s="263" t="s">
        <v>19</v>
      </c>
      <c r="D631" s="267" t="s">
        <v>23</v>
      </c>
      <c r="E631" s="268" t="e">
        <f>E628/D628-1</f>
        <v>#DIV/0!</v>
      </c>
      <c r="F631" s="268" t="e">
        <f t="shared" si="99"/>
        <v>#DIV/0!</v>
      </c>
      <c r="G631" s="268">
        <f t="shared" si="99"/>
        <v>-6.608320334300366E-5</v>
      </c>
    </row>
    <row r="632" spans="3:7" s="151" customFormat="1" ht="17.25" thickBot="1" x14ac:dyDescent="0.35">
      <c r="C632" s="644" t="s">
        <v>858</v>
      </c>
      <c r="D632" s="645"/>
      <c r="E632" s="645"/>
      <c r="F632" s="645"/>
      <c r="G632" s="646"/>
    </row>
    <row r="633" spans="3:7" s="151" customFormat="1" ht="16.5" x14ac:dyDescent="0.3">
      <c r="C633" s="642"/>
      <c r="D633" s="264">
        <v>2018</v>
      </c>
      <c r="E633" s="264">
        <v>2019</v>
      </c>
      <c r="F633" s="264">
        <v>2020</v>
      </c>
      <c r="G633" s="264">
        <v>2021</v>
      </c>
    </row>
    <row r="634" spans="3:7" s="151" customFormat="1" ht="17.25" thickBot="1" x14ac:dyDescent="0.35">
      <c r="C634" s="643"/>
      <c r="D634" s="265" t="s">
        <v>6</v>
      </c>
      <c r="E634" s="265" t="s">
        <v>7</v>
      </c>
      <c r="F634" s="265" t="s">
        <v>7</v>
      </c>
      <c r="G634" s="265" t="s">
        <v>7</v>
      </c>
    </row>
    <row r="635" spans="3:7" s="151" customFormat="1" ht="27.75" thickBot="1" x14ac:dyDescent="0.35">
      <c r="C635" s="172" t="s">
        <v>83</v>
      </c>
      <c r="D635" s="270">
        <v>10320</v>
      </c>
      <c r="E635" s="270"/>
      <c r="F635" s="270"/>
      <c r="G635" s="270"/>
    </row>
    <row r="636" spans="3:7" s="151" customFormat="1" ht="17.25" thickBot="1" x14ac:dyDescent="0.35">
      <c r="C636" s="172" t="s">
        <v>84</v>
      </c>
      <c r="D636" s="271"/>
      <c r="E636" s="270"/>
      <c r="F636" s="270">
        <v>90659</v>
      </c>
      <c r="G636" s="270">
        <v>100000</v>
      </c>
    </row>
    <row r="637" spans="3:7" s="151" customFormat="1" ht="29.25" thickBot="1" x14ac:dyDescent="0.35">
      <c r="C637" s="177" t="s">
        <v>176</v>
      </c>
      <c r="D637" s="271">
        <f>D636+D635</f>
        <v>10320</v>
      </c>
      <c r="E637" s="271">
        <f t="shared" ref="E637:G637" si="100">E636+E635</f>
        <v>0</v>
      </c>
      <c r="F637" s="271">
        <f t="shared" si="100"/>
        <v>90659</v>
      </c>
      <c r="G637" s="271">
        <f t="shared" si="100"/>
        <v>100000</v>
      </c>
    </row>
    <row r="638" spans="3:7" s="151" customFormat="1" ht="17.25" thickBot="1" x14ac:dyDescent="0.35">
      <c r="C638" s="280" t="s">
        <v>719</v>
      </c>
      <c r="D638" s="656" t="s">
        <v>483</v>
      </c>
      <c r="E638" s="657"/>
      <c r="F638" s="657"/>
      <c r="G638" s="658"/>
    </row>
    <row r="639" spans="3:7" s="151" customFormat="1" ht="17.25" thickBot="1" x14ac:dyDescent="0.35">
      <c r="C639" s="262" t="s">
        <v>716</v>
      </c>
      <c r="D639" s="659" t="s">
        <v>484</v>
      </c>
      <c r="E639" s="660"/>
      <c r="F639" s="660"/>
      <c r="G639" s="661"/>
    </row>
    <row r="640" spans="3:7" s="151" customFormat="1" ht="17.25" thickBot="1" x14ac:dyDescent="0.35">
      <c r="C640" s="263" t="s">
        <v>10</v>
      </c>
      <c r="D640" s="659" t="s">
        <v>485</v>
      </c>
      <c r="E640" s="660"/>
      <c r="F640" s="660"/>
      <c r="G640" s="661"/>
    </row>
    <row r="641" spans="3:7" s="151" customFormat="1" ht="17.25" thickBot="1" x14ac:dyDescent="0.35">
      <c r="C641" s="263" t="s">
        <v>15</v>
      </c>
      <c r="D641" s="653" t="s">
        <v>478</v>
      </c>
      <c r="E641" s="654"/>
      <c r="F641" s="654"/>
      <c r="G641" s="655"/>
    </row>
    <row r="642" spans="3:7" s="151" customFormat="1" ht="16.5" x14ac:dyDescent="0.3">
      <c r="C642" s="642"/>
      <c r="D642" s="264">
        <v>2018</v>
      </c>
      <c r="E642" s="264">
        <v>2019</v>
      </c>
      <c r="F642" s="264">
        <v>2020</v>
      </c>
      <c r="G642" s="264">
        <v>2021</v>
      </c>
    </row>
    <row r="643" spans="3:7" s="151" customFormat="1" ht="17.25" thickBot="1" x14ac:dyDescent="0.35">
      <c r="C643" s="643"/>
      <c r="D643" s="265" t="s">
        <v>6</v>
      </c>
      <c r="E643" s="265" t="s">
        <v>7</v>
      </c>
      <c r="F643" s="265" t="s">
        <v>7</v>
      </c>
      <c r="G643" s="265" t="s">
        <v>7</v>
      </c>
    </row>
    <row r="644" spans="3:7" s="151" customFormat="1" ht="17.25" thickBot="1" x14ac:dyDescent="0.35">
      <c r="C644" s="263" t="s">
        <v>9</v>
      </c>
      <c r="D644" s="266">
        <v>2370</v>
      </c>
      <c r="E644" s="266"/>
      <c r="F644" s="266"/>
      <c r="G644" s="266"/>
    </row>
    <row r="645" spans="3:7" s="151" customFormat="1" ht="17.25" thickBot="1" x14ac:dyDescent="0.35">
      <c r="C645" s="263" t="s">
        <v>16</v>
      </c>
      <c r="D645" s="266">
        <f>D655</f>
        <v>3200</v>
      </c>
      <c r="E645" s="266">
        <f>E655</f>
        <v>0</v>
      </c>
      <c r="F645" s="266">
        <f>F655</f>
        <v>0</v>
      </c>
      <c r="G645" s="266">
        <f>G655</f>
        <v>0</v>
      </c>
    </row>
    <row r="646" spans="3:7" s="151" customFormat="1" ht="17.25" thickBot="1" x14ac:dyDescent="0.35">
      <c r="C646" s="263" t="s">
        <v>26</v>
      </c>
      <c r="D646" s="279">
        <f>D645/D644</f>
        <v>1.350210970464135</v>
      </c>
      <c r="E646" s="266" t="e">
        <f t="shared" ref="E646:G646" si="101">E645/E644</f>
        <v>#DIV/0!</v>
      </c>
      <c r="F646" s="266" t="e">
        <f t="shared" si="101"/>
        <v>#DIV/0!</v>
      </c>
      <c r="G646" s="266" t="e">
        <f t="shared" si="101"/>
        <v>#DIV/0!</v>
      </c>
    </row>
    <row r="647" spans="3:7" s="151" customFormat="1" ht="17.25" thickBot="1" x14ac:dyDescent="0.35">
      <c r="C647" s="263" t="s">
        <v>17</v>
      </c>
      <c r="D647" s="267" t="s">
        <v>23</v>
      </c>
      <c r="E647" s="268">
        <f>E644/D644-1</f>
        <v>-1</v>
      </c>
      <c r="F647" s="268" t="e">
        <f t="shared" ref="F647:G649" si="102">F644/E644-1</f>
        <v>#DIV/0!</v>
      </c>
      <c r="G647" s="268" t="e">
        <f t="shared" si="102"/>
        <v>#DIV/0!</v>
      </c>
    </row>
    <row r="648" spans="3:7" s="151" customFormat="1" ht="17.25" thickBot="1" x14ac:dyDescent="0.35">
      <c r="C648" s="263" t="s">
        <v>18</v>
      </c>
      <c r="D648" s="267" t="s">
        <v>23</v>
      </c>
      <c r="E648" s="268">
        <f>E645/D645-1</f>
        <v>-1</v>
      </c>
      <c r="F648" s="268" t="e">
        <f t="shared" si="102"/>
        <v>#DIV/0!</v>
      </c>
      <c r="G648" s="268" t="e">
        <f t="shared" si="102"/>
        <v>#DIV/0!</v>
      </c>
    </row>
    <row r="649" spans="3:7" s="151" customFormat="1" ht="26.25" thickBot="1" x14ac:dyDescent="0.35">
      <c r="C649" s="263" t="s">
        <v>19</v>
      </c>
      <c r="D649" s="267" t="s">
        <v>23</v>
      </c>
      <c r="E649" s="268" t="e">
        <f>E646/D646-1</f>
        <v>#DIV/0!</v>
      </c>
      <c r="F649" s="268" t="e">
        <f t="shared" si="102"/>
        <v>#DIV/0!</v>
      </c>
      <c r="G649" s="268" t="e">
        <f t="shared" si="102"/>
        <v>#DIV/0!</v>
      </c>
    </row>
    <row r="650" spans="3:7" s="151" customFormat="1" ht="17.25" thickBot="1" x14ac:dyDescent="0.35">
      <c r="C650" s="644" t="s">
        <v>859</v>
      </c>
      <c r="D650" s="645"/>
      <c r="E650" s="645"/>
      <c r="F650" s="645"/>
      <c r="G650" s="646"/>
    </row>
    <row r="651" spans="3:7" s="151" customFormat="1" ht="16.5" x14ac:dyDescent="0.3">
      <c r="C651" s="642"/>
      <c r="D651" s="264">
        <v>2018</v>
      </c>
      <c r="E651" s="264">
        <v>2019</v>
      </c>
      <c r="F651" s="264">
        <v>2020</v>
      </c>
      <c r="G651" s="264">
        <v>2021</v>
      </c>
    </row>
    <row r="652" spans="3:7" s="151" customFormat="1" ht="17.25" thickBot="1" x14ac:dyDescent="0.35">
      <c r="C652" s="643"/>
      <c r="D652" s="265" t="s">
        <v>6</v>
      </c>
      <c r="E652" s="265" t="s">
        <v>7</v>
      </c>
      <c r="F652" s="265" t="s">
        <v>7</v>
      </c>
      <c r="G652" s="265" t="s">
        <v>7</v>
      </c>
    </row>
    <row r="653" spans="3:7" s="151" customFormat="1" ht="27.75" thickBot="1" x14ac:dyDescent="0.35">
      <c r="C653" s="172" t="s">
        <v>83</v>
      </c>
      <c r="D653" s="270">
        <v>3200</v>
      </c>
      <c r="E653" s="270"/>
      <c r="F653" s="270"/>
      <c r="G653" s="270"/>
    </row>
    <row r="654" spans="3:7" s="151" customFormat="1" ht="17.25" thickBot="1" x14ac:dyDescent="0.35">
      <c r="C654" s="172" t="s">
        <v>84</v>
      </c>
      <c r="D654" s="271"/>
      <c r="E654" s="270"/>
      <c r="F654" s="270"/>
      <c r="G654" s="270"/>
    </row>
    <row r="655" spans="3:7" s="151" customFormat="1" ht="18" customHeight="1" thickBot="1" x14ac:dyDescent="0.35">
      <c r="C655" s="177" t="s">
        <v>808</v>
      </c>
      <c r="D655" s="271">
        <f>D654+D653</f>
        <v>3200</v>
      </c>
      <c r="E655" s="271">
        <f t="shared" ref="E655:G655" si="103">E654+E653</f>
        <v>0</v>
      </c>
      <c r="F655" s="271">
        <f t="shared" si="103"/>
        <v>0</v>
      </c>
      <c r="G655" s="271">
        <f t="shared" si="103"/>
        <v>0</v>
      </c>
    </row>
    <row r="656" spans="3:7" s="151" customFormat="1" ht="17.25" thickBot="1" x14ac:dyDescent="0.35">
      <c r="C656" s="280" t="s">
        <v>719</v>
      </c>
      <c r="D656" s="656" t="s">
        <v>486</v>
      </c>
      <c r="E656" s="657"/>
      <c r="F656" s="657"/>
      <c r="G656" s="658"/>
    </row>
    <row r="657" spans="3:7" s="151" customFormat="1" ht="17.25" thickBot="1" x14ac:dyDescent="0.35">
      <c r="C657" s="262" t="s">
        <v>723</v>
      </c>
      <c r="D657" s="659" t="s">
        <v>487</v>
      </c>
      <c r="E657" s="660"/>
      <c r="F657" s="660"/>
      <c r="G657" s="661"/>
    </row>
    <row r="658" spans="3:7" s="151" customFormat="1" ht="17.25" thickBot="1" x14ac:dyDescent="0.35">
      <c r="C658" s="263" t="s">
        <v>10</v>
      </c>
      <c r="D658" s="659" t="s">
        <v>488</v>
      </c>
      <c r="E658" s="660"/>
      <c r="F658" s="660"/>
      <c r="G658" s="661"/>
    </row>
    <row r="659" spans="3:7" s="151" customFormat="1" ht="17.25" thickBot="1" x14ac:dyDescent="0.35">
      <c r="C659" s="263" t="s">
        <v>15</v>
      </c>
      <c r="D659" s="653" t="s">
        <v>471</v>
      </c>
      <c r="E659" s="654"/>
      <c r="F659" s="654"/>
      <c r="G659" s="655"/>
    </row>
    <row r="660" spans="3:7" s="151" customFormat="1" ht="16.5" x14ac:dyDescent="0.3">
      <c r="C660" s="642"/>
      <c r="D660" s="264">
        <v>2018</v>
      </c>
      <c r="E660" s="264">
        <v>2019</v>
      </c>
      <c r="F660" s="264">
        <v>2020</v>
      </c>
      <c r="G660" s="264">
        <v>2021</v>
      </c>
    </row>
    <row r="661" spans="3:7" s="151" customFormat="1" ht="17.25" thickBot="1" x14ac:dyDescent="0.35">
      <c r="C661" s="643"/>
      <c r="D661" s="265" t="s">
        <v>6</v>
      </c>
      <c r="E661" s="265" t="s">
        <v>7</v>
      </c>
      <c r="F661" s="265" t="s">
        <v>7</v>
      </c>
      <c r="G661" s="265" t="s">
        <v>7</v>
      </c>
    </row>
    <row r="662" spans="3:7" s="151" customFormat="1" ht="17.25" thickBot="1" x14ac:dyDescent="0.35">
      <c r="C662" s="263" t="s">
        <v>9</v>
      </c>
      <c r="D662" s="266"/>
      <c r="E662" s="266"/>
      <c r="F662" s="266"/>
      <c r="G662" s="266">
        <v>784</v>
      </c>
    </row>
    <row r="663" spans="3:7" s="151" customFormat="1" ht="17.25" thickBot="1" x14ac:dyDescent="0.35">
      <c r="C663" s="263" t="s">
        <v>16</v>
      </c>
      <c r="D663" s="266">
        <f>D673</f>
        <v>0</v>
      </c>
      <c r="E663" s="266">
        <f>E673</f>
        <v>0</v>
      </c>
      <c r="F663" s="266">
        <f>F673</f>
        <v>0</v>
      </c>
      <c r="G663" s="266">
        <f>G673</f>
        <v>1080</v>
      </c>
    </row>
    <row r="664" spans="3:7" s="151" customFormat="1" ht="17.25" thickBot="1" x14ac:dyDescent="0.35">
      <c r="C664" s="263" t="s">
        <v>26</v>
      </c>
      <c r="D664" s="266" t="e">
        <f>D663/D662</f>
        <v>#DIV/0!</v>
      </c>
      <c r="E664" s="266" t="e">
        <f t="shared" ref="E664:G664" si="104">E663/E662</f>
        <v>#DIV/0!</v>
      </c>
      <c r="F664" s="266" t="e">
        <f t="shared" si="104"/>
        <v>#DIV/0!</v>
      </c>
      <c r="G664" s="266">
        <f t="shared" si="104"/>
        <v>1.3775510204081634</v>
      </c>
    </row>
    <row r="665" spans="3:7" s="151" customFormat="1" ht="17.25" thickBot="1" x14ac:dyDescent="0.35">
      <c r="C665" s="263" t="s">
        <v>17</v>
      </c>
      <c r="D665" s="267" t="s">
        <v>23</v>
      </c>
      <c r="E665" s="268" t="e">
        <f>E662/D662-1</f>
        <v>#DIV/0!</v>
      </c>
      <c r="F665" s="268" t="e">
        <f t="shared" ref="F665:G667" si="105">F662/E662-1</f>
        <v>#DIV/0!</v>
      </c>
      <c r="G665" s="268" t="e">
        <f t="shared" si="105"/>
        <v>#DIV/0!</v>
      </c>
    </row>
    <row r="666" spans="3:7" s="151" customFormat="1" ht="17.25" thickBot="1" x14ac:dyDescent="0.35">
      <c r="C666" s="263" t="s">
        <v>18</v>
      </c>
      <c r="D666" s="267" t="s">
        <v>23</v>
      </c>
      <c r="E666" s="268" t="e">
        <f>E663/D663-1</f>
        <v>#DIV/0!</v>
      </c>
      <c r="F666" s="268" t="e">
        <f t="shared" si="105"/>
        <v>#DIV/0!</v>
      </c>
      <c r="G666" s="268" t="e">
        <f t="shared" si="105"/>
        <v>#DIV/0!</v>
      </c>
    </row>
    <row r="667" spans="3:7" s="151" customFormat="1" ht="26.25" thickBot="1" x14ac:dyDescent="0.35">
      <c r="C667" s="263" t="s">
        <v>19</v>
      </c>
      <c r="D667" s="267" t="s">
        <v>23</v>
      </c>
      <c r="E667" s="268" t="e">
        <f>E664/D664-1</f>
        <v>#DIV/0!</v>
      </c>
      <c r="F667" s="268" t="e">
        <f t="shared" si="105"/>
        <v>#DIV/0!</v>
      </c>
      <c r="G667" s="268" t="e">
        <f t="shared" si="105"/>
        <v>#DIV/0!</v>
      </c>
    </row>
    <row r="668" spans="3:7" s="151" customFormat="1" ht="17.25" thickBot="1" x14ac:dyDescent="0.35">
      <c r="C668" s="644" t="s">
        <v>860</v>
      </c>
      <c r="D668" s="645"/>
      <c r="E668" s="645"/>
      <c r="F668" s="645"/>
      <c r="G668" s="646"/>
    </row>
    <row r="669" spans="3:7" s="151" customFormat="1" ht="16.5" x14ac:dyDescent="0.3">
      <c r="C669" s="642"/>
      <c r="D669" s="264">
        <v>2018</v>
      </c>
      <c r="E669" s="264">
        <v>2019</v>
      </c>
      <c r="F669" s="264">
        <v>2020</v>
      </c>
      <c r="G669" s="264">
        <v>2021</v>
      </c>
    </row>
    <row r="670" spans="3:7" s="151" customFormat="1" ht="17.25" thickBot="1" x14ac:dyDescent="0.35">
      <c r="C670" s="643"/>
      <c r="D670" s="265" t="s">
        <v>6</v>
      </c>
      <c r="E670" s="265" t="s">
        <v>7</v>
      </c>
      <c r="F670" s="265" t="s">
        <v>7</v>
      </c>
      <c r="G670" s="265" t="s">
        <v>7</v>
      </c>
    </row>
    <row r="671" spans="3:7" s="151" customFormat="1" ht="27.75" thickBot="1" x14ac:dyDescent="0.35">
      <c r="C671" s="172" t="s">
        <v>83</v>
      </c>
      <c r="D671" s="270"/>
      <c r="E671" s="270"/>
      <c r="F671" s="270"/>
      <c r="G671" s="270">
        <v>1080</v>
      </c>
    </row>
    <row r="672" spans="3:7" s="151" customFormat="1" ht="17.25" thickBot="1" x14ac:dyDescent="0.35">
      <c r="C672" s="172" t="s">
        <v>84</v>
      </c>
      <c r="D672" s="271"/>
      <c r="E672" s="270"/>
      <c r="F672" s="270"/>
      <c r="G672" s="270"/>
    </row>
    <row r="673" spans="3:7" s="151" customFormat="1" ht="29.25" thickBot="1" x14ac:dyDescent="0.35">
      <c r="C673" s="177" t="s">
        <v>810</v>
      </c>
      <c r="D673" s="271">
        <f>D672+D671</f>
        <v>0</v>
      </c>
      <c r="E673" s="271">
        <f t="shared" ref="E673:G673" si="106">E672+E671</f>
        <v>0</v>
      </c>
      <c r="F673" s="271">
        <f t="shared" si="106"/>
        <v>0</v>
      </c>
      <c r="G673" s="271">
        <f t="shared" si="106"/>
        <v>1080</v>
      </c>
    </row>
    <row r="674" spans="3:7" s="151" customFormat="1" ht="17.25" thickBot="1" x14ac:dyDescent="0.35">
      <c r="C674" s="280" t="s">
        <v>719</v>
      </c>
      <c r="D674" s="656" t="s">
        <v>489</v>
      </c>
      <c r="E674" s="657"/>
      <c r="F674" s="657"/>
      <c r="G674" s="658"/>
    </row>
    <row r="675" spans="3:7" s="151" customFormat="1" ht="17.25" thickBot="1" x14ac:dyDescent="0.35">
      <c r="C675" s="262" t="s">
        <v>725</v>
      </c>
      <c r="D675" s="659" t="s">
        <v>490</v>
      </c>
      <c r="E675" s="660"/>
      <c r="F675" s="660"/>
      <c r="G675" s="661"/>
    </row>
    <row r="676" spans="3:7" s="151" customFormat="1" ht="17.25" thickBot="1" x14ac:dyDescent="0.35">
      <c r="C676" s="263" t="s">
        <v>10</v>
      </c>
      <c r="D676" s="659" t="s">
        <v>491</v>
      </c>
      <c r="E676" s="660"/>
      <c r="F676" s="660"/>
      <c r="G676" s="661"/>
    </row>
    <row r="677" spans="3:7" s="151" customFormat="1" ht="17.25" thickBot="1" x14ac:dyDescent="0.35">
      <c r="C677" s="263" t="s">
        <v>15</v>
      </c>
      <c r="D677" s="653" t="s">
        <v>471</v>
      </c>
      <c r="E677" s="654"/>
      <c r="F677" s="654"/>
      <c r="G677" s="655"/>
    </row>
    <row r="678" spans="3:7" s="151" customFormat="1" ht="16.5" x14ac:dyDescent="0.3">
      <c r="C678" s="642"/>
      <c r="D678" s="264">
        <v>2018</v>
      </c>
      <c r="E678" s="264">
        <v>2019</v>
      </c>
      <c r="F678" s="264">
        <v>2020</v>
      </c>
      <c r="G678" s="264">
        <v>2021</v>
      </c>
    </row>
    <row r="679" spans="3:7" s="151" customFormat="1" ht="17.25" thickBot="1" x14ac:dyDescent="0.35">
      <c r="C679" s="643"/>
      <c r="D679" s="265" t="s">
        <v>6</v>
      </c>
      <c r="E679" s="265" t="s">
        <v>7</v>
      </c>
      <c r="F679" s="265" t="s">
        <v>7</v>
      </c>
      <c r="G679" s="265" t="s">
        <v>7</v>
      </c>
    </row>
    <row r="680" spans="3:7" s="151" customFormat="1" ht="17.25" thickBot="1" x14ac:dyDescent="0.35">
      <c r="C680" s="263" t="s">
        <v>9</v>
      </c>
      <c r="D680" s="266"/>
      <c r="E680" s="266"/>
      <c r="F680" s="266"/>
      <c r="G680" s="266">
        <v>840</v>
      </c>
    </row>
    <row r="681" spans="3:7" s="151" customFormat="1" ht="17.25" thickBot="1" x14ac:dyDescent="0.35">
      <c r="C681" s="263" t="s">
        <v>16</v>
      </c>
      <c r="D681" s="266">
        <f>D691</f>
        <v>0</v>
      </c>
      <c r="E681" s="266">
        <f>E691</f>
        <v>0</v>
      </c>
      <c r="F681" s="266">
        <f>F691</f>
        <v>0</v>
      </c>
      <c r="G681" s="266">
        <f>G691</f>
        <v>1240</v>
      </c>
    </row>
    <row r="682" spans="3:7" s="151" customFormat="1" ht="17.25" thickBot="1" x14ac:dyDescent="0.35">
      <c r="C682" s="263" t="s">
        <v>26</v>
      </c>
      <c r="D682" s="266" t="e">
        <f>D681/D680</f>
        <v>#DIV/0!</v>
      </c>
      <c r="E682" s="266" t="e">
        <f t="shared" ref="E682:G682" si="107">E681/E680</f>
        <v>#DIV/0!</v>
      </c>
      <c r="F682" s="266" t="e">
        <f t="shared" si="107"/>
        <v>#DIV/0!</v>
      </c>
      <c r="G682" s="281">
        <f t="shared" si="107"/>
        <v>1.4761904761904763</v>
      </c>
    </row>
    <row r="683" spans="3:7" s="151" customFormat="1" ht="17.25" thickBot="1" x14ac:dyDescent="0.35">
      <c r="C683" s="263" t="s">
        <v>17</v>
      </c>
      <c r="D683" s="267" t="s">
        <v>23</v>
      </c>
      <c r="E683" s="268" t="e">
        <f>E680/D680-1</f>
        <v>#DIV/0!</v>
      </c>
      <c r="F683" s="268" t="e">
        <f t="shared" ref="F683:G685" si="108">F680/E680-1</f>
        <v>#DIV/0!</v>
      </c>
      <c r="G683" s="268" t="e">
        <f t="shared" si="108"/>
        <v>#DIV/0!</v>
      </c>
    </row>
    <row r="684" spans="3:7" s="151" customFormat="1" ht="17.25" thickBot="1" x14ac:dyDescent="0.35">
      <c r="C684" s="263" t="s">
        <v>18</v>
      </c>
      <c r="D684" s="267" t="s">
        <v>23</v>
      </c>
      <c r="E684" s="268" t="e">
        <f>E681/D681-1</f>
        <v>#DIV/0!</v>
      </c>
      <c r="F684" s="268" t="e">
        <f t="shared" si="108"/>
        <v>#DIV/0!</v>
      </c>
      <c r="G684" s="268" t="e">
        <f t="shared" si="108"/>
        <v>#DIV/0!</v>
      </c>
    </row>
    <row r="685" spans="3:7" s="151" customFormat="1" ht="26.25" thickBot="1" x14ac:dyDescent="0.35">
      <c r="C685" s="263" t="s">
        <v>19</v>
      </c>
      <c r="D685" s="267" t="s">
        <v>23</v>
      </c>
      <c r="E685" s="268" t="e">
        <f>E682/D682-1</f>
        <v>#DIV/0!</v>
      </c>
      <c r="F685" s="268" t="e">
        <f t="shared" si="108"/>
        <v>#DIV/0!</v>
      </c>
      <c r="G685" s="268" t="e">
        <f t="shared" si="108"/>
        <v>#DIV/0!</v>
      </c>
    </row>
    <row r="686" spans="3:7" s="151" customFormat="1" ht="17.25" thickBot="1" x14ac:dyDescent="0.35">
      <c r="C686" s="644" t="s">
        <v>861</v>
      </c>
      <c r="D686" s="645"/>
      <c r="E686" s="645"/>
      <c r="F686" s="645"/>
      <c r="G686" s="646"/>
    </row>
    <row r="687" spans="3:7" s="151" customFormat="1" ht="16.5" x14ac:dyDescent="0.3">
      <c r="C687" s="642"/>
      <c r="D687" s="264">
        <v>2018</v>
      </c>
      <c r="E687" s="264">
        <v>2019</v>
      </c>
      <c r="F687" s="264">
        <v>2020</v>
      </c>
      <c r="G687" s="264">
        <v>2021</v>
      </c>
    </row>
    <row r="688" spans="3:7" s="151" customFormat="1" ht="17.25" thickBot="1" x14ac:dyDescent="0.35">
      <c r="C688" s="643"/>
      <c r="D688" s="265" t="s">
        <v>6</v>
      </c>
      <c r="E688" s="265" t="s">
        <v>7</v>
      </c>
      <c r="F688" s="265" t="s">
        <v>7</v>
      </c>
      <c r="G688" s="265" t="s">
        <v>7</v>
      </c>
    </row>
    <row r="689" spans="3:7" s="151" customFormat="1" ht="27.75" thickBot="1" x14ac:dyDescent="0.35">
      <c r="C689" s="172" t="s">
        <v>83</v>
      </c>
      <c r="D689" s="270"/>
      <c r="E689" s="270"/>
      <c r="F689" s="270"/>
      <c r="G689" s="270">
        <v>1240</v>
      </c>
    </row>
    <row r="690" spans="3:7" s="151" customFormat="1" ht="17.25" thickBot="1" x14ac:dyDescent="0.35">
      <c r="C690" s="172" t="s">
        <v>84</v>
      </c>
      <c r="D690" s="271"/>
      <c r="E690" s="270"/>
      <c r="F690" s="270"/>
      <c r="G690" s="270"/>
    </row>
    <row r="691" spans="3:7" s="151" customFormat="1" ht="19.5" customHeight="1" thickBot="1" x14ac:dyDescent="0.35">
      <c r="C691" s="177" t="s">
        <v>811</v>
      </c>
      <c r="D691" s="271">
        <f>D690+D689</f>
        <v>0</v>
      </c>
      <c r="E691" s="271">
        <f t="shared" ref="E691:G691" si="109">E690+E689</f>
        <v>0</v>
      </c>
      <c r="F691" s="271">
        <f t="shared" si="109"/>
        <v>0</v>
      </c>
      <c r="G691" s="271">
        <f t="shared" si="109"/>
        <v>1240</v>
      </c>
    </row>
    <row r="692" spans="3:7" s="151" customFormat="1" ht="17.25" thickBot="1" x14ac:dyDescent="0.35">
      <c r="C692" s="280" t="s">
        <v>719</v>
      </c>
      <c r="D692" s="656" t="s">
        <v>492</v>
      </c>
      <c r="E692" s="657"/>
      <c r="F692" s="657"/>
      <c r="G692" s="658"/>
    </row>
    <row r="693" spans="3:7" s="151" customFormat="1" ht="17.25" thickBot="1" x14ac:dyDescent="0.35">
      <c r="C693" s="262" t="s">
        <v>737</v>
      </c>
      <c r="D693" s="659" t="s">
        <v>493</v>
      </c>
      <c r="E693" s="660"/>
      <c r="F693" s="660"/>
      <c r="G693" s="661"/>
    </row>
    <row r="694" spans="3:7" s="151" customFormat="1" ht="17.25" thickBot="1" x14ac:dyDescent="0.35">
      <c r="C694" s="263" t="s">
        <v>10</v>
      </c>
      <c r="D694" s="659" t="s">
        <v>494</v>
      </c>
      <c r="E694" s="660"/>
      <c r="F694" s="660"/>
      <c r="G694" s="661"/>
    </row>
    <row r="695" spans="3:7" s="151" customFormat="1" ht="17.25" thickBot="1" x14ac:dyDescent="0.35">
      <c r="C695" s="263" t="s">
        <v>15</v>
      </c>
      <c r="D695" s="653" t="s">
        <v>471</v>
      </c>
      <c r="E695" s="654"/>
      <c r="F695" s="654"/>
      <c r="G695" s="655"/>
    </row>
    <row r="696" spans="3:7" s="151" customFormat="1" ht="16.5" x14ac:dyDescent="0.3">
      <c r="C696" s="642"/>
      <c r="D696" s="264">
        <v>2018</v>
      </c>
      <c r="E696" s="264">
        <v>2019</v>
      </c>
      <c r="F696" s="264">
        <v>2020</v>
      </c>
      <c r="G696" s="264">
        <v>2021</v>
      </c>
    </row>
    <row r="697" spans="3:7" s="151" customFormat="1" ht="17.25" thickBot="1" x14ac:dyDescent="0.35">
      <c r="C697" s="643"/>
      <c r="D697" s="265" t="s">
        <v>6</v>
      </c>
      <c r="E697" s="265" t="s">
        <v>7</v>
      </c>
      <c r="F697" s="265" t="s">
        <v>7</v>
      </c>
      <c r="G697" s="265" t="s">
        <v>7</v>
      </c>
    </row>
    <row r="698" spans="3:7" s="151" customFormat="1" ht="17.25" thickBot="1" x14ac:dyDescent="0.35">
      <c r="C698" s="263" t="s">
        <v>9</v>
      </c>
      <c r="D698" s="266"/>
      <c r="E698" s="266"/>
      <c r="F698" s="266"/>
      <c r="G698" s="266">
        <v>593</v>
      </c>
    </row>
    <row r="699" spans="3:7" s="151" customFormat="1" ht="17.25" thickBot="1" x14ac:dyDescent="0.35">
      <c r="C699" s="263" t="s">
        <v>16</v>
      </c>
      <c r="D699" s="266">
        <f>D709</f>
        <v>0</v>
      </c>
      <c r="E699" s="266">
        <f>E709</f>
        <v>0</v>
      </c>
      <c r="F699" s="266">
        <f>F709</f>
        <v>0</v>
      </c>
      <c r="G699" s="266">
        <f>G709</f>
        <v>1000</v>
      </c>
    </row>
    <row r="700" spans="3:7" s="151" customFormat="1" ht="17.25" thickBot="1" x14ac:dyDescent="0.35">
      <c r="C700" s="263" t="s">
        <v>26</v>
      </c>
      <c r="D700" s="266" t="e">
        <f>D699/D698</f>
        <v>#DIV/0!</v>
      </c>
      <c r="E700" s="266" t="e">
        <f t="shared" ref="E700:G700" si="110">E699/E698</f>
        <v>#DIV/0!</v>
      </c>
      <c r="F700" s="266" t="e">
        <f t="shared" si="110"/>
        <v>#DIV/0!</v>
      </c>
      <c r="G700" s="266">
        <f t="shared" si="110"/>
        <v>1.6863406408094435</v>
      </c>
    </row>
    <row r="701" spans="3:7" s="151" customFormat="1" ht="17.25" thickBot="1" x14ac:dyDescent="0.35">
      <c r="C701" s="263" t="s">
        <v>17</v>
      </c>
      <c r="D701" s="267" t="s">
        <v>23</v>
      </c>
      <c r="E701" s="268" t="e">
        <f>E698/D698-1</f>
        <v>#DIV/0!</v>
      </c>
      <c r="F701" s="268" t="e">
        <f t="shared" ref="F701:G703" si="111">F698/E698-1</f>
        <v>#DIV/0!</v>
      </c>
      <c r="G701" s="268" t="e">
        <f t="shared" si="111"/>
        <v>#DIV/0!</v>
      </c>
    </row>
    <row r="702" spans="3:7" s="151" customFormat="1" ht="17.25" thickBot="1" x14ac:dyDescent="0.35">
      <c r="C702" s="263" t="s">
        <v>18</v>
      </c>
      <c r="D702" s="267" t="s">
        <v>23</v>
      </c>
      <c r="E702" s="268" t="e">
        <f>E699/D699-1</f>
        <v>#DIV/0!</v>
      </c>
      <c r="F702" s="268" t="e">
        <f t="shared" si="111"/>
        <v>#DIV/0!</v>
      </c>
      <c r="G702" s="268" t="e">
        <f t="shared" si="111"/>
        <v>#DIV/0!</v>
      </c>
    </row>
    <row r="703" spans="3:7" s="151" customFormat="1" ht="26.25" thickBot="1" x14ac:dyDescent="0.35">
      <c r="C703" s="263" t="s">
        <v>19</v>
      </c>
      <c r="D703" s="267" t="s">
        <v>23</v>
      </c>
      <c r="E703" s="268" t="e">
        <f>E700/D700-1</f>
        <v>#DIV/0!</v>
      </c>
      <c r="F703" s="268" t="e">
        <f t="shared" si="111"/>
        <v>#DIV/0!</v>
      </c>
      <c r="G703" s="268" t="e">
        <f t="shared" si="111"/>
        <v>#DIV/0!</v>
      </c>
    </row>
    <row r="704" spans="3:7" s="151" customFormat="1" ht="17.25" thickBot="1" x14ac:dyDescent="0.35">
      <c r="C704" s="644" t="s">
        <v>862</v>
      </c>
      <c r="D704" s="645"/>
      <c r="E704" s="645"/>
      <c r="F704" s="645"/>
      <c r="G704" s="646"/>
    </row>
    <row r="705" spans="3:7" s="151" customFormat="1" ht="16.5" x14ac:dyDescent="0.3">
      <c r="C705" s="642"/>
      <c r="D705" s="264">
        <v>2018</v>
      </c>
      <c r="E705" s="264">
        <v>2019</v>
      </c>
      <c r="F705" s="264">
        <v>2020</v>
      </c>
      <c r="G705" s="264">
        <v>2021</v>
      </c>
    </row>
    <row r="706" spans="3:7" s="151" customFormat="1" ht="17.25" thickBot="1" x14ac:dyDescent="0.35">
      <c r="C706" s="643"/>
      <c r="D706" s="265" t="s">
        <v>6</v>
      </c>
      <c r="E706" s="265" t="s">
        <v>7</v>
      </c>
      <c r="F706" s="265" t="s">
        <v>7</v>
      </c>
      <c r="G706" s="265" t="s">
        <v>7</v>
      </c>
    </row>
    <row r="707" spans="3:7" s="151" customFormat="1" ht="27.75" thickBot="1" x14ac:dyDescent="0.35">
      <c r="C707" s="172" t="s">
        <v>83</v>
      </c>
      <c r="D707" s="270"/>
      <c r="E707" s="270"/>
      <c r="F707" s="270"/>
      <c r="G707" s="270">
        <v>1000</v>
      </c>
    </row>
    <row r="708" spans="3:7" s="151" customFormat="1" ht="17.25" thickBot="1" x14ac:dyDescent="0.35">
      <c r="C708" s="172" t="s">
        <v>84</v>
      </c>
      <c r="D708" s="271"/>
      <c r="E708" s="270"/>
      <c r="F708" s="270"/>
      <c r="G708" s="270"/>
    </row>
    <row r="709" spans="3:7" s="151" customFormat="1" ht="21" customHeight="1" thickBot="1" x14ac:dyDescent="0.35">
      <c r="C709" s="177" t="s">
        <v>816</v>
      </c>
      <c r="D709" s="271">
        <f>D708+D707</f>
        <v>0</v>
      </c>
      <c r="E709" s="271">
        <f t="shared" ref="E709:G709" si="112">E708+E707</f>
        <v>0</v>
      </c>
      <c r="F709" s="271">
        <f t="shared" si="112"/>
        <v>0</v>
      </c>
      <c r="G709" s="271">
        <f t="shared" si="112"/>
        <v>1000</v>
      </c>
    </row>
    <row r="710" spans="3:7" s="151" customFormat="1" ht="17.25" thickBot="1" x14ac:dyDescent="0.35">
      <c r="C710" s="280" t="s">
        <v>719</v>
      </c>
      <c r="D710" s="656" t="s">
        <v>495</v>
      </c>
      <c r="E710" s="657"/>
      <c r="F710" s="657"/>
      <c r="G710" s="658"/>
    </row>
    <row r="711" spans="3:7" s="151" customFormat="1" ht="17.25" thickBot="1" x14ac:dyDescent="0.35">
      <c r="C711" s="262" t="s">
        <v>738</v>
      </c>
      <c r="D711" s="659" t="s">
        <v>496</v>
      </c>
      <c r="E711" s="660"/>
      <c r="F711" s="660"/>
      <c r="G711" s="661"/>
    </row>
    <row r="712" spans="3:7" s="151" customFormat="1" ht="17.25" thickBot="1" x14ac:dyDescent="0.35">
      <c r="C712" s="263" t="s">
        <v>10</v>
      </c>
      <c r="D712" s="659" t="s">
        <v>497</v>
      </c>
      <c r="E712" s="660"/>
      <c r="F712" s="660"/>
      <c r="G712" s="661"/>
    </row>
    <row r="713" spans="3:7" s="151" customFormat="1" ht="17.25" thickBot="1" x14ac:dyDescent="0.35">
      <c r="C713" s="263" t="s">
        <v>15</v>
      </c>
      <c r="D713" s="653" t="s">
        <v>471</v>
      </c>
      <c r="E713" s="654"/>
      <c r="F713" s="654"/>
      <c r="G713" s="655"/>
    </row>
    <row r="714" spans="3:7" s="151" customFormat="1" ht="16.5" x14ac:dyDescent="0.3">
      <c r="C714" s="642"/>
      <c r="D714" s="264">
        <v>2018</v>
      </c>
      <c r="E714" s="264">
        <v>2019</v>
      </c>
      <c r="F714" s="264">
        <v>2020</v>
      </c>
      <c r="G714" s="264">
        <v>2021</v>
      </c>
    </row>
    <row r="715" spans="3:7" s="151" customFormat="1" ht="17.25" thickBot="1" x14ac:dyDescent="0.35">
      <c r="C715" s="643"/>
      <c r="D715" s="265" t="s">
        <v>6</v>
      </c>
      <c r="E715" s="265" t="s">
        <v>7</v>
      </c>
      <c r="F715" s="265" t="s">
        <v>7</v>
      </c>
      <c r="G715" s="265" t="s">
        <v>7</v>
      </c>
    </row>
    <row r="716" spans="3:7" s="151" customFormat="1" ht="17.25" thickBot="1" x14ac:dyDescent="0.35">
      <c r="C716" s="263" t="s">
        <v>9</v>
      </c>
      <c r="D716" s="266">
        <v>298</v>
      </c>
      <c r="E716" s="266"/>
      <c r="F716" s="266"/>
      <c r="G716" s="266"/>
    </row>
    <row r="717" spans="3:7" s="151" customFormat="1" ht="17.25" thickBot="1" x14ac:dyDescent="0.35">
      <c r="C717" s="263" t="s">
        <v>16</v>
      </c>
      <c r="D717" s="266">
        <f>D727</f>
        <v>447</v>
      </c>
      <c r="E717" s="266">
        <f>E727</f>
        <v>0</v>
      </c>
      <c r="F717" s="266">
        <f>F727</f>
        <v>0</v>
      </c>
      <c r="G717" s="266">
        <f>G727</f>
        <v>0</v>
      </c>
    </row>
    <row r="718" spans="3:7" s="151" customFormat="1" ht="17.25" thickBot="1" x14ac:dyDescent="0.35">
      <c r="C718" s="263" t="s">
        <v>26</v>
      </c>
      <c r="D718" s="279">
        <f>D717/D716</f>
        <v>1.5</v>
      </c>
      <c r="E718" s="266" t="e">
        <f t="shared" ref="E718:G718" si="113">E717/E716</f>
        <v>#DIV/0!</v>
      </c>
      <c r="F718" s="266" t="e">
        <f t="shared" si="113"/>
        <v>#DIV/0!</v>
      </c>
      <c r="G718" s="266" t="e">
        <f t="shared" si="113"/>
        <v>#DIV/0!</v>
      </c>
    </row>
    <row r="719" spans="3:7" s="151" customFormat="1" ht="17.25" thickBot="1" x14ac:dyDescent="0.35">
      <c r="C719" s="263" t="s">
        <v>17</v>
      </c>
      <c r="D719" s="267" t="s">
        <v>23</v>
      </c>
      <c r="E719" s="268">
        <f>E716/D716-1</f>
        <v>-1</v>
      </c>
      <c r="F719" s="268" t="e">
        <f t="shared" ref="F719:G721" si="114">F716/E716-1</f>
        <v>#DIV/0!</v>
      </c>
      <c r="G719" s="268" t="e">
        <f t="shared" si="114"/>
        <v>#DIV/0!</v>
      </c>
    </row>
    <row r="720" spans="3:7" s="151" customFormat="1" ht="17.25" thickBot="1" x14ac:dyDescent="0.35">
      <c r="C720" s="263" t="s">
        <v>18</v>
      </c>
      <c r="D720" s="267" t="s">
        <v>23</v>
      </c>
      <c r="E720" s="268">
        <f>E717/D717-1</f>
        <v>-1</v>
      </c>
      <c r="F720" s="268" t="e">
        <f t="shared" si="114"/>
        <v>#DIV/0!</v>
      </c>
      <c r="G720" s="268" t="e">
        <f t="shared" si="114"/>
        <v>#DIV/0!</v>
      </c>
    </row>
    <row r="721" spans="3:7" s="151" customFormat="1" ht="26.25" thickBot="1" x14ac:dyDescent="0.35">
      <c r="C721" s="263" t="s">
        <v>19</v>
      </c>
      <c r="D721" s="267" t="s">
        <v>23</v>
      </c>
      <c r="E721" s="268" t="e">
        <f>E718/D718-1</f>
        <v>#DIV/0!</v>
      </c>
      <c r="F721" s="268" t="e">
        <f t="shared" si="114"/>
        <v>#DIV/0!</v>
      </c>
      <c r="G721" s="268" t="e">
        <f t="shared" si="114"/>
        <v>#DIV/0!</v>
      </c>
    </row>
    <row r="722" spans="3:7" s="151" customFormat="1" ht="17.25" thickBot="1" x14ac:dyDescent="0.35">
      <c r="C722" s="644" t="s">
        <v>863</v>
      </c>
      <c r="D722" s="645"/>
      <c r="E722" s="645"/>
      <c r="F722" s="645"/>
      <c r="G722" s="646"/>
    </row>
    <row r="723" spans="3:7" s="151" customFormat="1" ht="16.5" x14ac:dyDescent="0.3">
      <c r="C723" s="642"/>
      <c r="D723" s="264">
        <v>2018</v>
      </c>
      <c r="E723" s="264">
        <v>2019</v>
      </c>
      <c r="F723" s="264">
        <v>2020</v>
      </c>
      <c r="G723" s="264">
        <v>2021</v>
      </c>
    </row>
    <row r="724" spans="3:7" s="151" customFormat="1" ht="17.25" thickBot="1" x14ac:dyDescent="0.35">
      <c r="C724" s="643"/>
      <c r="D724" s="265" t="s">
        <v>6</v>
      </c>
      <c r="E724" s="265" t="s">
        <v>7</v>
      </c>
      <c r="F724" s="265" t="s">
        <v>7</v>
      </c>
      <c r="G724" s="265" t="s">
        <v>7</v>
      </c>
    </row>
    <row r="725" spans="3:7" s="151" customFormat="1" ht="27.75" thickBot="1" x14ac:dyDescent="0.35">
      <c r="C725" s="172" t="s">
        <v>83</v>
      </c>
      <c r="D725" s="270">
        <v>447</v>
      </c>
      <c r="E725" s="270"/>
      <c r="F725" s="270"/>
      <c r="G725" s="270"/>
    </row>
    <row r="726" spans="3:7" s="151" customFormat="1" ht="17.25" thickBot="1" x14ac:dyDescent="0.35">
      <c r="C726" s="172" t="s">
        <v>84</v>
      </c>
      <c r="D726" s="271"/>
      <c r="E726" s="270"/>
      <c r="F726" s="270"/>
      <c r="G726" s="270"/>
    </row>
    <row r="727" spans="3:7" s="151" customFormat="1" ht="17.25" thickBot="1" x14ac:dyDescent="0.35">
      <c r="C727" s="374" t="s">
        <v>817</v>
      </c>
      <c r="D727" s="271">
        <f>D726+D725</f>
        <v>447</v>
      </c>
      <c r="E727" s="271">
        <f t="shared" ref="E727:G727" si="115">E726+E725</f>
        <v>0</v>
      </c>
      <c r="F727" s="271">
        <f t="shared" si="115"/>
        <v>0</v>
      </c>
      <c r="G727" s="271">
        <f t="shared" si="115"/>
        <v>0</v>
      </c>
    </row>
    <row r="728" spans="3:7" s="151" customFormat="1" ht="17.25" thickBot="1" x14ac:dyDescent="0.35">
      <c r="C728" s="280" t="s">
        <v>719</v>
      </c>
      <c r="D728" s="656" t="s">
        <v>498</v>
      </c>
      <c r="E728" s="657"/>
      <c r="F728" s="657"/>
      <c r="G728" s="658"/>
    </row>
    <row r="729" spans="3:7" s="151" customFormat="1" ht="17.25" thickBot="1" x14ac:dyDescent="0.35">
      <c r="C729" s="262" t="s">
        <v>739</v>
      </c>
      <c r="D729" s="659" t="s">
        <v>499</v>
      </c>
      <c r="E729" s="660"/>
      <c r="F729" s="660"/>
      <c r="G729" s="661"/>
    </row>
    <row r="730" spans="3:7" s="151" customFormat="1" ht="17.25" thickBot="1" x14ac:dyDescent="0.35">
      <c r="C730" s="263" t="s">
        <v>10</v>
      </c>
      <c r="D730" s="659" t="s">
        <v>500</v>
      </c>
      <c r="E730" s="660"/>
      <c r="F730" s="660"/>
      <c r="G730" s="661"/>
    </row>
    <row r="731" spans="3:7" s="151" customFormat="1" ht="17.25" thickBot="1" x14ac:dyDescent="0.35">
      <c r="C731" s="263" t="s">
        <v>15</v>
      </c>
      <c r="D731" s="653" t="s">
        <v>501</v>
      </c>
      <c r="E731" s="654"/>
      <c r="F731" s="654"/>
      <c r="G731" s="655"/>
    </row>
    <row r="732" spans="3:7" s="151" customFormat="1" ht="16.5" x14ac:dyDescent="0.3">
      <c r="C732" s="642"/>
      <c r="D732" s="264">
        <v>2018</v>
      </c>
      <c r="E732" s="264">
        <v>2019</v>
      </c>
      <c r="F732" s="264">
        <v>2020</v>
      </c>
      <c r="G732" s="264">
        <v>2021</v>
      </c>
    </row>
    <row r="733" spans="3:7" s="151" customFormat="1" ht="17.25" thickBot="1" x14ac:dyDescent="0.35">
      <c r="C733" s="643"/>
      <c r="D733" s="265" t="s">
        <v>6</v>
      </c>
      <c r="E733" s="265" t="s">
        <v>7</v>
      </c>
      <c r="F733" s="265" t="s">
        <v>7</v>
      </c>
      <c r="G733" s="265" t="s">
        <v>7</v>
      </c>
    </row>
    <row r="734" spans="3:7" s="151" customFormat="1" ht="17.25" thickBot="1" x14ac:dyDescent="0.35">
      <c r="C734" s="263" t="s">
        <v>9</v>
      </c>
      <c r="D734" s="266">
        <v>1000</v>
      </c>
      <c r="E734" s="266"/>
      <c r="F734" s="266"/>
      <c r="G734" s="266"/>
    </row>
    <row r="735" spans="3:7" s="151" customFormat="1" ht="17.25" thickBot="1" x14ac:dyDescent="0.35">
      <c r="C735" s="263" t="s">
        <v>16</v>
      </c>
      <c r="D735" s="266">
        <f>D745</f>
        <v>1500</v>
      </c>
      <c r="E735" s="266">
        <f>E745</f>
        <v>0</v>
      </c>
      <c r="F735" s="266">
        <f>F745</f>
        <v>0</v>
      </c>
      <c r="G735" s="266">
        <f>G745</f>
        <v>0</v>
      </c>
    </row>
    <row r="736" spans="3:7" s="151" customFormat="1" ht="17.25" thickBot="1" x14ac:dyDescent="0.35">
      <c r="C736" s="263" t="s">
        <v>26</v>
      </c>
      <c r="D736" s="279">
        <f>D735/D734</f>
        <v>1.5</v>
      </c>
      <c r="E736" s="266" t="e">
        <f t="shared" ref="E736:G736" si="116">E735/E734</f>
        <v>#DIV/0!</v>
      </c>
      <c r="F736" s="266" t="e">
        <f t="shared" si="116"/>
        <v>#DIV/0!</v>
      </c>
      <c r="G736" s="266" t="e">
        <f t="shared" si="116"/>
        <v>#DIV/0!</v>
      </c>
    </row>
    <row r="737" spans="3:7" s="151" customFormat="1" ht="17.25" thickBot="1" x14ac:dyDescent="0.35">
      <c r="C737" s="263" t="s">
        <v>17</v>
      </c>
      <c r="D737" s="267" t="s">
        <v>23</v>
      </c>
      <c r="E737" s="268">
        <f>E734/D734-1</f>
        <v>-1</v>
      </c>
      <c r="F737" s="268" t="e">
        <f t="shared" ref="F737:G739" si="117">F734/E734-1</f>
        <v>#DIV/0!</v>
      </c>
      <c r="G737" s="268" t="e">
        <f t="shared" si="117"/>
        <v>#DIV/0!</v>
      </c>
    </row>
    <row r="738" spans="3:7" s="151" customFormat="1" ht="17.25" thickBot="1" x14ac:dyDescent="0.35">
      <c r="C738" s="263" t="s">
        <v>18</v>
      </c>
      <c r="D738" s="267" t="s">
        <v>23</v>
      </c>
      <c r="E738" s="268">
        <f>E735/D735-1</f>
        <v>-1</v>
      </c>
      <c r="F738" s="268" t="e">
        <f t="shared" si="117"/>
        <v>#DIV/0!</v>
      </c>
      <c r="G738" s="268" t="e">
        <f t="shared" si="117"/>
        <v>#DIV/0!</v>
      </c>
    </row>
    <row r="739" spans="3:7" s="151" customFormat="1" ht="26.25" thickBot="1" x14ac:dyDescent="0.35">
      <c r="C739" s="263" t="s">
        <v>19</v>
      </c>
      <c r="D739" s="267" t="s">
        <v>23</v>
      </c>
      <c r="E739" s="268" t="e">
        <f>E736/D736-1</f>
        <v>#DIV/0!</v>
      </c>
      <c r="F739" s="268" t="e">
        <f t="shared" si="117"/>
        <v>#DIV/0!</v>
      </c>
      <c r="G739" s="268" t="e">
        <f t="shared" si="117"/>
        <v>#DIV/0!</v>
      </c>
    </row>
    <row r="740" spans="3:7" s="151" customFormat="1" ht="17.25" thickBot="1" x14ac:dyDescent="0.35">
      <c r="C740" s="644" t="s">
        <v>864</v>
      </c>
      <c r="D740" s="645"/>
      <c r="E740" s="645"/>
      <c r="F740" s="645"/>
      <c r="G740" s="646"/>
    </row>
    <row r="741" spans="3:7" s="151" customFormat="1" ht="16.5" x14ac:dyDescent="0.3">
      <c r="C741" s="642"/>
      <c r="D741" s="264">
        <v>2018</v>
      </c>
      <c r="E741" s="264">
        <v>2019</v>
      </c>
      <c r="F741" s="264">
        <v>2020</v>
      </c>
      <c r="G741" s="264">
        <v>2021</v>
      </c>
    </row>
    <row r="742" spans="3:7" s="151" customFormat="1" ht="17.25" thickBot="1" x14ac:dyDescent="0.35">
      <c r="C742" s="643"/>
      <c r="D742" s="265" t="s">
        <v>6</v>
      </c>
      <c r="E742" s="265" t="s">
        <v>7</v>
      </c>
      <c r="F742" s="265" t="s">
        <v>7</v>
      </c>
      <c r="G742" s="265" t="s">
        <v>7</v>
      </c>
    </row>
    <row r="743" spans="3:7" s="151" customFormat="1" ht="27.75" thickBot="1" x14ac:dyDescent="0.35">
      <c r="C743" s="172" t="s">
        <v>83</v>
      </c>
      <c r="D743" s="270">
        <v>1500</v>
      </c>
      <c r="E743" s="270"/>
      <c r="F743" s="270"/>
      <c r="G743" s="270"/>
    </row>
    <row r="744" spans="3:7" s="151" customFormat="1" ht="17.25" thickBot="1" x14ac:dyDescent="0.35">
      <c r="C744" s="172" t="s">
        <v>84</v>
      </c>
      <c r="D744" s="271"/>
      <c r="E744" s="270"/>
      <c r="F744" s="270"/>
      <c r="G744" s="270"/>
    </row>
    <row r="745" spans="3:7" s="151" customFormat="1" ht="17.25" thickBot="1" x14ac:dyDescent="0.35">
      <c r="C745" s="374" t="s">
        <v>818</v>
      </c>
      <c r="D745" s="271">
        <f>D744+D743</f>
        <v>1500</v>
      </c>
      <c r="E745" s="271">
        <f t="shared" ref="E745:G745" si="118">E744+E743</f>
        <v>0</v>
      </c>
      <c r="F745" s="271">
        <f t="shared" si="118"/>
        <v>0</v>
      </c>
      <c r="G745" s="271">
        <f t="shared" si="118"/>
        <v>0</v>
      </c>
    </row>
    <row r="746" spans="3:7" s="151" customFormat="1" ht="17.25" thickBot="1" x14ac:dyDescent="0.35">
      <c r="C746" s="280" t="s">
        <v>719</v>
      </c>
      <c r="D746" s="656" t="s">
        <v>502</v>
      </c>
      <c r="E746" s="657"/>
      <c r="F746" s="657"/>
      <c r="G746" s="658"/>
    </row>
    <row r="747" spans="3:7" s="151" customFormat="1" ht="17.25" thickBot="1" x14ac:dyDescent="0.35">
      <c r="C747" s="262" t="s">
        <v>740</v>
      </c>
      <c r="D747" s="659" t="s">
        <v>503</v>
      </c>
      <c r="E747" s="660"/>
      <c r="F747" s="660"/>
      <c r="G747" s="661"/>
    </row>
    <row r="748" spans="3:7" s="151" customFormat="1" ht="17.25" thickBot="1" x14ac:dyDescent="0.35">
      <c r="C748" s="263" t="s">
        <v>10</v>
      </c>
      <c r="D748" s="659" t="s">
        <v>741</v>
      </c>
      <c r="E748" s="660"/>
      <c r="F748" s="660"/>
      <c r="G748" s="661"/>
    </row>
    <row r="749" spans="3:7" s="151" customFormat="1" ht="17.25" thickBot="1" x14ac:dyDescent="0.35">
      <c r="C749" s="263" t="s">
        <v>15</v>
      </c>
      <c r="D749" s="653" t="s">
        <v>471</v>
      </c>
      <c r="E749" s="654"/>
      <c r="F749" s="654"/>
      <c r="G749" s="655"/>
    </row>
    <row r="750" spans="3:7" s="151" customFormat="1" ht="16.5" x14ac:dyDescent="0.3">
      <c r="C750" s="642"/>
      <c r="D750" s="264">
        <v>2018</v>
      </c>
      <c r="E750" s="264">
        <v>2019</v>
      </c>
      <c r="F750" s="264">
        <v>2020</v>
      </c>
      <c r="G750" s="264">
        <v>2021</v>
      </c>
    </row>
    <row r="751" spans="3:7" s="151" customFormat="1" ht="17.25" thickBot="1" x14ac:dyDescent="0.35">
      <c r="C751" s="643"/>
      <c r="D751" s="265" t="s">
        <v>6</v>
      </c>
      <c r="E751" s="265" t="s">
        <v>7</v>
      </c>
      <c r="F751" s="265" t="s">
        <v>7</v>
      </c>
      <c r="G751" s="265" t="s">
        <v>7</v>
      </c>
    </row>
    <row r="752" spans="3:7" s="151" customFormat="1" ht="17.25" thickBot="1" x14ac:dyDescent="0.35">
      <c r="C752" s="263" t="s">
        <v>9</v>
      </c>
      <c r="D752" s="266">
        <v>2520</v>
      </c>
      <c r="E752" s="266"/>
      <c r="F752" s="266"/>
      <c r="G752" s="266"/>
    </row>
    <row r="753" spans="3:7" s="151" customFormat="1" ht="17.25" thickBot="1" x14ac:dyDescent="0.35">
      <c r="C753" s="263" t="s">
        <v>16</v>
      </c>
      <c r="D753" s="266">
        <f>D763</f>
        <v>1313</v>
      </c>
      <c r="E753" s="266">
        <f>E763</f>
        <v>0</v>
      </c>
      <c r="F753" s="266">
        <f>F763</f>
        <v>0</v>
      </c>
      <c r="G753" s="266">
        <f>G763</f>
        <v>0</v>
      </c>
    </row>
    <row r="754" spans="3:7" s="151" customFormat="1" ht="17.25" thickBot="1" x14ac:dyDescent="0.35">
      <c r="C754" s="263" t="s">
        <v>26</v>
      </c>
      <c r="D754" s="266">
        <f>D753/D752</f>
        <v>0.52103174603174607</v>
      </c>
      <c r="E754" s="266" t="e">
        <f t="shared" ref="E754:G754" si="119">E753/E752</f>
        <v>#DIV/0!</v>
      </c>
      <c r="F754" s="266" t="e">
        <f t="shared" si="119"/>
        <v>#DIV/0!</v>
      </c>
      <c r="G754" s="266" t="e">
        <f t="shared" si="119"/>
        <v>#DIV/0!</v>
      </c>
    </row>
    <row r="755" spans="3:7" s="151" customFormat="1" ht="17.25" thickBot="1" x14ac:dyDescent="0.35">
      <c r="C755" s="263" t="s">
        <v>17</v>
      </c>
      <c r="D755" s="267" t="s">
        <v>23</v>
      </c>
      <c r="E755" s="268">
        <f>E752/D752-1</f>
        <v>-1</v>
      </c>
      <c r="F755" s="268" t="e">
        <f t="shared" ref="F755:G757" si="120">F752/E752-1</f>
        <v>#DIV/0!</v>
      </c>
      <c r="G755" s="268" t="e">
        <f t="shared" si="120"/>
        <v>#DIV/0!</v>
      </c>
    </row>
    <row r="756" spans="3:7" s="151" customFormat="1" ht="17.25" thickBot="1" x14ac:dyDescent="0.35">
      <c r="C756" s="263" t="s">
        <v>18</v>
      </c>
      <c r="D756" s="267" t="s">
        <v>23</v>
      </c>
      <c r="E756" s="268">
        <f>E753/D753-1</f>
        <v>-1</v>
      </c>
      <c r="F756" s="268" t="e">
        <f t="shared" si="120"/>
        <v>#DIV/0!</v>
      </c>
      <c r="G756" s="268" t="e">
        <f t="shared" si="120"/>
        <v>#DIV/0!</v>
      </c>
    </row>
    <row r="757" spans="3:7" s="151" customFormat="1" ht="26.25" thickBot="1" x14ac:dyDescent="0.35">
      <c r="C757" s="263" t="s">
        <v>19</v>
      </c>
      <c r="D757" s="267" t="s">
        <v>23</v>
      </c>
      <c r="E757" s="268" t="e">
        <f>E754/D754-1</f>
        <v>#DIV/0!</v>
      </c>
      <c r="F757" s="268" t="e">
        <f t="shared" si="120"/>
        <v>#DIV/0!</v>
      </c>
      <c r="G757" s="268" t="e">
        <f t="shared" si="120"/>
        <v>#DIV/0!</v>
      </c>
    </row>
    <row r="758" spans="3:7" s="151" customFormat="1" ht="17.25" thickBot="1" x14ac:dyDescent="0.35">
      <c r="C758" s="644" t="s">
        <v>865</v>
      </c>
      <c r="D758" s="645"/>
      <c r="E758" s="645"/>
      <c r="F758" s="645"/>
      <c r="G758" s="646"/>
    </row>
    <row r="759" spans="3:7" s="151" customFormat="1" ht="16.5" x14ac:dyDescent="0.3">
      <c r="C759" s="642"/>
      <c r="D759" s="264">
        <v>2018</v>
      </c>
      <c r="E759" s="264">
        <v>2019</v>
      </c>
      <c r="F759" s="264">
        <v>2020</v>
      </c>
      <c r="G759" s="264">
        <v>2021</v>
      </c>
    </row>
    <row r="760" spans="3:7" s="151" customFormat="1" ht="17.25" thickBot="1" x14ac:dyDescent="0.35">
      <c r="C760" s="643"/>
      <c r="D760" s="265" t="s">
        <v>6</v>
      </c>
      <c r="E760" s="265" t="s">
        <v>7</v>
      </c>
      <c r="F760" s="265" t="s">
        <v>7</v>
      </c>
      <c r="G760" s="265" t="s">
        <v>7</v>
      </c>
    </row>
    <row r="761" spans="3:7" s="151" customFormat="1" ht="27.75" thickBot="1" x14ac:dyDescent="0.35">
      <c r="C761" s="172" t="s">
        <v>83</v>
      </c>
      <c r="D761" s="270">
        <v>1313</v>
      </c>
      <c r="E761" s="270"/>
      <c r="F761" s="270"/>
      <c r="G761" s="270"/>
    </row>
    <row r="762" spans="3:7" s="151" customFormat="1" ht="17.25" thickBot="1" x14ac:dyDescent="0.35">
      <c r="C762" s="172" t="s">
        <v>84</v>
      </c>
      <c r="D762" s="271"/>
      <c r="E762" s="270"/>
      <c r="F762" s="270"/>
      <c r="G762" s="270"/>
    </row>
    <row r="763" spans="3:7" s="151" customFormat="1" ht="17.25" thickBot="1" x14ac:dyDescent="0.35">
      <c r="C763" s="262" t="s">
        <v>819</v>
      </c>
      <c r="D763" s="271">
        <f>D762+D761</f>
        <v>1313</v>
      </c>
      <c r="E763" s="271">
        <f t="shared" ref="E763:G763" si="121">E762+E761</f>
        <v>0</v>
      </c>
      <c r="F763" s="271">
        <f t="shared" si="121"/>
        <v>0</v>
      </c>
      <c r="G763" s="271">
        <f t="shared" si="121"/>
        <v>0</v>
      </c>
    </row>
    <row r="764" spans="3:7" s="151" customFormat="1" ht="17.25" thickBot="1" x14ac:dyDescent="0.35">
      <c r="C764" s="280" t="s">
        <v>719</v>
      </c>
      <c r="D764" s="656" t="s">
        <v>504</v>
      </c>
      <c r="E764" s="657"/>
      <c r="F764" s="657"/>
      <c r="G764" s="658"/>
    </row>
    <row r="765" spans="3:7" s="151" customFormat="1" ht="17.25" thickBot="1" x14ac:dyDescent="0.35">
      <c r="C765" s="262" t="s">
        <v>742</v>
      </c>
      <c r="D765" s="659" t="s">
        <v>505</v>
      </c>
      <c r="E765" s="660"/>
      <c r="F765" s="660"/>
      <c r="G765" s="661"/>
    </row>
    <row r="766" spans="3:7" s="151" customFormat="1" ht="17.25" thickBot="1" x14ac:dyDescent="0.35">
      <c r="C766" s="263" t="s">
        <v>10</v>
      </c>
      <c r="D766" s="659" t="s">
        <v>506</v>
      </c>
      <c r="E766" s="660"/>
      <c r="F766" s="660"/>
      <c r="G766" s="661"/>
    </row>
    <row r="767" spans="3:7" s="151" customFormat="1" ht="17.25" thickBot="1" x14ac:dyDescent="0.35">
      <c r="C767" s="263" t="s">
        <v>15</v>
      </c>
      <c r="D767" s="653" t="s">
        <v>471</v>
      </c>
      <c r="E767" s="654"/>
      <c r="F767" s="654"/>
      <c r="G767" s="655"/>
    </row>
    <row r="768" spans="3:7" s="151" customFormat="1" ht="16.5" x14ac:dyDescent="0.3">
      <c r="C768" s="642"/>
      <c r="D768" s="264">
        <v>2018</v>
      </c>
      <c r="E768" s="264">
        <v>2019</v>
      </c>
      <c r="F768" s="264">
        <v>2020</v>
      </c>
      <c r="G768" s="264">
        <v>2021</v>
      </c>
    </row>
    <row r="769" spans="3:7" s="151" customFormat="1" ht="17.25" thickBot="1" x14ac:dyDescent="0.35">
      <c r="C769" s="643"/>
      <c r="D769" s="265" t="s">
        <v>6</v>
      </c>
      <c r="E769" s="265" t="s">
        <v>7</v>
      </c>
      <c r="F769" s="265" t="s">
        <v>7</v>
      </c>
      <c r="G769" s="265" t="s">
        <v>7</v>
      </c>
    </row>
    <row r="770" spans="3:7" s="151" customFormat="1" ht="17.25" thickBot="1" x14ac:dyDescent="0.35">
      <c r="C770" s="263" t="s">
        <v>9</v>
      </c>
      <c r="D770" s="266">
        <v>2111</v>
      </c>
      <c r="E770" s="266"/>
      <c r="F770" s="266"/>
      <c r="G770" s="266"/>
    </row>
    <row r="771" spans="3:7" s="151" customFormat="1" ht="17.25" thickBot="1" x14ac:dyDescent="0.35">
      <c r="C771" s="263" t="s">
        <v>16</v>
      </c>
      <c r="D771" s="266">
        <f>D781</f>
        <v>1100</v>
      </c>
      <c r="E771" s="266">
        <f>E781</f>
        <v>0</v>
      </c>
      <c r="F771" s="266">
        <f>F781</f>
        <v>0</v>
      </c>
      <c r="G771" s="266">
        <f>G781</f>
        <v>0</v>
      </c>
    </row>
    <row r="772" spans="3:7" s="151" customFormat="1" ht="17.25" thickBot="1" x14ac:dyDescent="0.35">
      <c r="C772" s="263" t="s">
        <v>26</v>
      </c>
      <c r="D772" s="279">
        <f>D771/D770</f>
        <v>0.52108005684509706</v>
      </c>
      <c r="E772" s="266" t="e">
        <f t="shared" ref="E772:G772" si="122">E771/E770</f>
        <v>#DIV/0!</v>
      </c>
      <c r="F772" s="266" t="e">
        <f t="shared" si="122"/>
        <v>#DIV/0!</v>
      </c>
      <c r="G772" s="266" t="e">
        <f t="shared" si="122"/>
        <v>#DIV/0!</v>
      </c>
    </row>
    <row r="773" spans="3:7" s="151" customFormat="1" ht="17.25" thickBot="1" x14ac:dyDescent="0.35">
      <c r="C773" s="263" t="s">
        <v>17</v>
      </c>
      <c r="D773" s="267" t="s">
        <v>23</v>
      </c>
      <c r="E773" s="268">
        <f>E770/D770-1</f>
        <v>-1</v>
      </c>
      <c r="F773" s="268" t="e">
        <f t="shared" ref="F773:G775" si="123">F770/E770-1</f>
        <v>#DIV/0!</v>
      </c>
      <c r="G773" s="268" t="e">
        <f t="shared" si="123"/>
        <v>#DIV/0!</v>
      </c>
    </row>
    <row r="774" spans="3:7" s="151" customFormat="1" ht="17.25" thickBot="1" x14ac:dyDescent="0.35">
      <c r="C774" s="263" t="s">
        <v>18</v>
      </c>
      <c r="D774" s="267" t="s">
        <v>23</v>
      </c>
      <c r="E774" s="268">
        <f>E771/D771-1</f>
        <v>-1</v>
      </c>
      <c r="F774" s="268" t="e">
        <f t="shared" si="123"/>
        <v>#DIV/0!</v>
      </c>
      <c r="G774" s="268" t="e">
        <f t="shared" si="123"/>
        <v>#DIV/0!</v>
      </c>
    </row>
    <row r="775" spans="3:7" s="151" customFormat="1" ht="26.25" thickBot="1" x14ac:dyDescent="0.35">
      <c r="C775" s="263" t="s">
        <v>19</v>
      </c>
      <c r="D775" s="267" t="s">
        <v>23</v>
      </c>
      <c r="E775" s="268" t="e">
        <f>E772/D772-1</f>
        <v>#DIV/0!</v>
      </c>
      <c r="F775" s="268" t="e">
        <f t="shared" si="123"/>
        <v>#DIV/0!</v>
      </c>
      <c r="G775" s="268" t="e">
        <f t="shared" si="123"/>
        <v>#DIV/0!</v>
      </c>
    </row>
    <row r="776" spans="3:7" s="151" customFormat="1" ht="17.25" thickBot="1" x14ac:dyDescent="0.35">
      <c r="C776" s="644" t="s">
        <v>866</v>
      </c>
      <c r="D776" s="645"/>
      <c r="E776" s="645"/>
      <c r="F776" s="645"/>
      <c r="G776" s="646"/>
    </row>
    <row r="777" spans="3:7" s="151" customFormat="1" ht="16.5" x14ac:dyDescent="0.3">
      <c r="C777" s="642"/>
      <c r="D777" s="264">
        <v>2018</v>
      </c>
      <c r="E777" s="264">
        <v>2019</v>
      </c>
      <c r="F777" s="264">
        <v>2020</v>
      </c>
      <c r="G777" s="264">
        <v>2021</v>
      </c>
    </row>
    <row r="778" spans="3:7" s="151" customFormat="1" ht="17.25" thickBot="1" x14ac:dyDescent="0.35">
      <c r="C778" s="643"/>
      <c r="D778" s="265" t="s">
        <v>6</v>
      </c>
      <c r="E778" s="265" t="s">
        <v>7</v>
      </c>
      <c r="F778" s="265" t="s">
        <v>7</v>
      </c>
      <c r="G778" s="265" t="s">
        <v>7</v>
      </c>
    </row>
    <row r="779" spans="3:7" s="151" customFormat="1" ht="27.75" thickBot="1" x14ac:dyDescent="0.35">
      <c r="C779" s="172" t="s">
        <v>83</v>
      </c>
      <c r="D779" s="270">
        <v>1100</v>
      </c>
      <c r="E779" s="270"/>
      <c r="F779" s="270"/>
      <c r="G779" s="270"/>
    </row>
    <row r="780" spans="3:7" s="151" customFormat="1" ht="17.25" thickBot="1" x14ac:dyDescent="0.35">
      <c r="C780" s="172" t="s">
        <v>84</v>
      </c>
      <c r="D780" s="271"/>
      <c r="E780" s="270"/>
      <c r="F780" s="270"/>
      <c r="G780" s="270"/>
    </row>
    <row r="781" spans="3:7" s="151" customFormat="1" ht="17.25" thickBot="1" x14ac:dyDescent="0.35">
      <c r="C781" s="262" t="s">
        <v>820</v>
      </c>
      <c r="D781" s="271">
        <f>D780+D779</f>
        <v>1100</v>
      </c>
      <c r="E781" s="271">
        <f t="shared" ref="E781:G781" si="124">E780+E779</f>
        <v>0</v>
      </c>
      <c r="F781" s="271">
        <f t="shared" si="124"/>
        <v>0</v>
      </c>
      <c r="G781" s="271">
        <f t="shared" si="124"/>
        <v>0</v>
      </c>
    </row>
    <row r="782" spans="3:7" s="151" customFormat="1" ht="17.25" thickBot="1" x14ac:dyDescent="0.35">
      <c r="C782" s="280" t="s">
        <v>719</v>
      </c>
      <c r="D782" s="656" t="s">
        <v>507</v>
      </c>
      <c r="E782" s="657"/>
      <c r="F782" s="657"/>
      <c r="G782" s="658"/>
    </row>
    <row r="783" spans="3:7" s="151" customFormat="1" ht="17.25" thickBot="1" x14ac:dyDescent="0.35">
      <c r="C783" s="262" t="s">
        <v>743</v>
      </c>
      <c r="D783" s="659" t="s">
        <v>508</v>
      </c>
      <c r="E783" s="660"/>
      <c r="F783" s="660"/>
      <c r="G783" s="661"/>
    </row>
    <row r="784" spans="3:7" s="151" customFormat="1" ht="17.25" thickBot="1" x14ac:dyDescent="0.35">
      <c r="C784" s="263" t="s">
        <v>10</v>
      </c>
      <c r="D784" s="659" t="s">
        <v>509</v>
      </c>
      <c r="E784" s="660"/>
      <c r="F784" s="660"/>
      <c r="G784" s="661"/>
    </row>
    <row r="785" spans="3:7" s="151" customFormat="1" ht="17.25" thickBot="1" x14ac:dyDescent="0.35">
      <c r="C785" s="263" t="s">
        <v>15</v>
      </c>
      <c r="D785" s="653" t="s">
        <v>471</v>
      </c>
      <c r="E785" s="654"/>
      <c r="F785" s="654"/>
      <c r="G785" s="655"/>
    </row>
    <row r="786" spans="3:7" s="151" customFormat="1" ht="16.5" x14ac:dyDescent="0.3">
      <c r="C786" s="642"/>
      <c r="D786" s="264">
        <v>2018</v>
      </c>
      <c r="E786" s="264">
        <v>2019</v>
      </c>
      <c r="F786" s="264">
        <v>2020</v>
      </c>
      <c r="G786" s="264">
        <v>2021</v>
      </c>
    </row>
    <row r="787" spans="3:7" s="151" customFormat="1" ht="17.25" thickBot="1" x14ac:dyDescent="0.35">
      <c r="C787" s="643"/>
      <c r="D787" s="265" t="s">
        <v>6</v>
      </c>
      <c r="E787" s="265" t="s">
        <v>7</v>
      </c>
      <c r="F787" s="265" t="s">
        <v>7</v>
      </c>
      <c r="G787" s="265" t="s">
        <v>7</v>
      </c>
    </row>
    <row r="788" spans="3:7" s="151" customFormat="1" ht="17.25" thickBot="1" x14ac:dyDescent="0.35">
      <c r="C788" s="263" t="s">
        <v>9</v>
      </c>
      <c r="D788" s="266">
        <v>1126</v>
      </c>
      <c r="E788" s="266"/>
      <c r="F788" s="266"/>
      <c r="G788" s="266"/>
    </row>
    <row r="789" spans="3:7" s="151" customFormat="1" ht="17.25" thickBot="1" x14ac:dyDescent="0.35">
      <c r="C789" s="263" t="s">
        <v>16</v>
      </c>
      <c r="D789" s="266">
        <f>D799</f>
        <v>1690</v>
      </c>
      <c r="E789" s="266">
        <f>E799</f>
        <v>0</v>
      </c>
      <c r="F789" s="266">
        <f>F799</f>
        <v>0</v>
      </c>
      <c r="G789" s="266">
        <f>G799</f>
        <v>0</v>
      </c>
    </row>
    <row r="790" spans="3:7" s="151" customFormat="1" ht="17.25" thickBot="1" x14ac:dyDescent="0.35">
      <c r="C790" s="263" t="s">
        <v>26</v>
      </c>
      <c r="D790" s="279">
        <f>D789/D788</f>
        <v>1.5008880994671403</v>
      </c>
      <c r="E790" s="266" t="e">
        <f t="shared" ref="E790:G790" si="125">E789/E788</f>
        <v>#DIV/0!</v>
      </c>
      <c r="F790" s="266" t="e">
        <f t="shared" si="125"/>
        <v>#DIV/0!</v>
      </c>
      <c r="G790" s="266" t="e">
        <f t="shared" si="125"/>
        <v>#DIV/0!</v>
      </c>
    </row>
    <row r="791" spans="3:7" s="151" customFormat="1" ht="17.25" thickBot="1" x14ac:dyDescent="0.35">
      <c r="C791" s="263" t="s">
        <v>17</v>
      </c>
      <c r="D791" s="267" t="s">
        <v>23</v>
      </c>
      <c r="E791" s="268">
        <f>E788/D788-1</f>
        <v>-1</v>
      </c>
      <c r="F791" s="268" t="e">
        <f t="shared" ref="F791:G793" si="126">F788/E788-1</f>
        <v>#DIV/0!</v>
      </c>
      <c r="G791" s="268" t="e">
        <f t="shared" si="126"/>
        <v>#DIV/0!</v>
      </c>
    </row>
    <row r="792" spans="3:7" s="151" customFormat="1" ht="17.25" thickBot="1" x14ac:dyDescent="0.35">
      <c r="C792" s="263" t="s">
        <v>18</v>
      </c>
      <c r="D792" s="267" t="s">
        <v>23</v>
      </c>
      <c r="E792" s="268">
        <f>E789/D789-1</f>
        <v>-1</v>
      </c>
      <c r="F792" s="268" t="e">
        <f t="shared" si="126"/>
        <v>#DIV/0!</v>
      </c>
      <c r="G792" s="268" t="e">
        <f t="shared" si="126"/>
        <v>#DIV/0!</v>
      </c>
    </row>
    <row r="793" spans="3:7" s="151" customFormat="1" ht="26.25" thickBot="1" x14ac:dyDescent="0.35">
      <c r="C793" s="263" t="s">
        <v>19</v>
      </c>
      <c r="D793" s="267" t="s">
        <v>23</v>
      </c>
      <c r="E793" s="268" t="e">
        <f>E790/D790-1</f>
        <v>#DIV/0!</v>
      </c>
      <c r="F793" s="268" t="e">
        <f t="shared" si="126"/>
        <v>#DIV/0!</v>
      </c>
      <c r="G793" s="268" t="e">
        <f t="shared" si="126"/>
        <v>#DIV/0!</v>
      </c>
    </row>
    <row r="794" spans="3:7" s="151" customFormat="1" ht="17.25" thickBot="1" x14ac:dyDescent="0.35">
      <c r="C794" s="644" t="s">
        <v>867</v>
      </c>
      <c r="D794" s="645"/>
      <c r="E794" s="645"/>
      <c r="F794" s="645"/>
      <c r="G794" s="646"/>
    </row>
    <row r="795" spans="3:7" s="151" customFormat="1" ht="16.5" x14ac:dyDescent="0.3">
      <c r="C795" s="642"/>
      <c r="D795" s="264">
        <v>2018</v>
      </c>
      <c r="E795" s="264">
        <v>2019</v>
      </c>
      <c r="F795" s="264">
        <v>2020</v>
      </c>
      <c r="G795" s="264">
        <v>2021</v>
      </c>
    </row>
    <row r="796" spans="3:7" s="151" customFormat="1" ht="17.25" thickBot="1" x14ac:dyDescent="0.35">
      <c r="C796" s="643"/>
      <c r="D796" s="265" t="s">
        <v>6</v>
      </c>
      <c r="E796" s="265" t="s">
        <v>7</v>
      </c>
      <c r="F796" s="265" t="s">
        <v>7</v>
      </c>
      <c r="G796" s="265" t="s">
        <v>7</v>
      </c>
    </row>
    <row r="797" spans="3:7" s="151" customFormat="1" ht="27.75" thickBot="1" x14ac:dyDescent="0.35">
      <c r="C797" s="172" t="s">
        <v>83</v>
      </c>
      <c r="D797" s="270">
        <v>1690</v>
      </c>
      <c r="E797" s="270"/>
      <c r="F797" s="270"/>
      <c r="G797" s="270"/>
    </row>
    <row r="798" spans="3:7" s="151" customFormat="1" ht="17.25" thickBot="1" x14ac:dyDescent="0.35">
      <c r="C798" s="172" t="s">
        <v>84</v>
      </c>
      <c r="D798" s="271"/>
      <c r="E798" s="270"/>
      <c r="F798" s="270"/>
      <c r="G798" s="270"/>
    </row>
    <row r="799" spans="3:7" s="151" customFormat="1" ht="17.25" thickBot="1" x14ac:dyDescent="0.35">
      <c r="C799" s="262" t="s">
        <v>821</v>
      </c>
      <c r="D799" s="271">
        <f>D798+D797</f>
        <v>1690</v>
      </c>
      <c r="E799" s="271">
        <f t="shared" ref="E799:G799" si="127">E798+E797</f>
        <v>0</v>
      </c>
      <c r="F799" s="271">
        <f t="shared" si="127"/>
        <v>0</v>
      </c>
      <c r="G799" s="271">
        <f t="shared" si="127"/>
        <v>0</v>
      </c>
    </row>
    <row r="800" spans="3:7" s="151" customFormat="1" ht="17.25" thickBot="1" x14ac:dyDescent="0.35">
      <c r="C800" s="280" t="s">
        <v>719</v>
      </c>
      <c r="D800" s="656" t="s">
        <v>510</v>
      </c>
      <c r="E800" s="657"/>
      <c r="F800" s="657"/>
      <c r="G800" s="658"/>
    </row>
    <row r="801" spans="3:7" s="151" customFormat="1" ht="17.25" thickBot="1" x14ac:dyDescent="0.35">
      <c r="C801" s="262" t="s">
        <v>744</v>
      </c>
      <c r="D801" s="659" t="s">
        <v>511</v>
      </c>
      <c r="E801" s="660"/>
      <c r="F801" s="660"/>
      <c r="G801" s="661"/>
    </row>
    <row r="802" spans="3:7" s="151" customFormat="1" ht="17.25" thickBot="1" x14ac:dyDescent="0.35">
      <c r="C802" s="263" t="s">
        <v>10</v>
      </c>
      <c r="D802" s="659" t="s">
        <v>512</v>
      </c>
      <c r="E802" s="660"/>
      <c r="F802" s="660"/>
      <c r="G802" s="661"/>
    </row>
    <row r="803" spans="3:7" s="151" customFormat="1" ht="17.25" thickBot="1" x14ac:dyDescent="0.35">
      <c r="C803" s="263" t="s">
        <v>15</v>
      </c>
      <c r="D803" s="653" t="s">
        <v>471</v>
      </c>
      <c r="E803" s="654"/>
      <c r="F803" s="654"/>
      <c r="G803" s="655"/>
    </row>
    <row r="804" spans="3:7" s="151" customFormat="1" ht="16.5" x14ac:dyDescent="0.3">
      <c r="C804" s="642"/>
      <c r="D804" s="264">
        <v>2018</v>
      </c>
      <c r="E804" s="264">
        <v>2019</v>
      </c>
      <c r="F804" s="264">
        <v>2020</v>
      </c>
      <c r="G804" s="264">
        <v>2021</v>
      </c>
    </row>
    <row r="805" spans="3:7" s="151" customFormat="1" ht="17.25" thickBot="1" x14ac:dyDescent="0.35">
      <c r="C805" s="643"/>
      <c r="D805" s="265" t="s">
        <v>6</v>
      </c>
      <c r="E805" s="265" t="s">
        <v>7</v>
      </c>
      <c r="F805" s="265" t="s">
        <v>7</v>
      </c>
      <c r="G805" s="265" t="s">
        <v>7</v>
      </c>
    </row>
    <row r="806" spans="3:7" s="151" customFormat="1" ht="17.25" thickBot="1" x14ac:dyDescent="0.35">
      <c r="C806" s="263" t="s">
        <v>9</v>
      </c>
      <c r="D806" s="266">
        <v>286</v>
      </c>
      <c r="E806" s="266"/>
      <c r="F806" s="266"/>
      <c r="G806" s="266"/>
    </row>
    <row r="807" spans="3:7" s="151" customFormat="1" ht="17.25" thickBot="1" x14ac:dyDescent="0.35">
      <c r="C807" s="263" t="s">
        <v>16</v>
      </c>
      <c r="D807" s="266">
        <f>D817</f>
        <v>430</v>
      </c>
      <c r="E807" s="266">
        <f>E817</f>
        <v>0</v>
      </c>
      <c r="F807" s="266">
        <f>F817</f>
        <v>0</v>
      </c>
      <c r="G807" s="266">
        <f>G817</f>
        <v>0</v>
      </c>
    </row>
    <row r="808" spans="3:7" s="151" customFormat="1" ht="17.25" thickBot="1" x14ac:dyDescent="0.35">
      <c r="C808" s="263" t="s">
        <v>26</v>
      </c>
      <c r="D808" s="279">
        <f>D807/D806</f>
        <v>1.5034965034965035</v>
      </c>
      <c r="E808" s="266" t="e">
        <f t="shared" ref="E808:G808" si="128">E807/E806</f>
        <v>#DIV/0!</v>
      </c>
      <c r="F808" s="266" t="e">
        <f t="shared" si="128"/>
        <v>#DIV/0!</v>
      </c>
      <c r="G808" s="266" t="e">
        <f t="shared" si="128"/>
        <v>#DIV/0!</v>
      </c>
    </row>
    <row r="809" spans="3:7" s="151" customFormat="1" ht="17.25" thickBot="1" x14ac:dyDescent="0.35">
      <c r="C809" s="263" t="s">
        <v>17</v>
      </c>
      <c r="D809" s="267" t="s">
        <v>23</v>
      </c>
      <c r="E809" s="268">
        <f>E806/D806-1</f>
        <v>-1</v>
      </c>
      <c r="F809" s="268" t="e">
        <f t="shared" ref="F809:G811" si="129">F806/E806-1</f>
        <v>#DIV/0!</v>
      </c>
      <c r="G809" s="268" t="e">
        <f t="shared" si="129"/>
        <v>#DIV/0!</v>
      </c>
    </row>
    <row r="810" spans="3:7" s="151" customFormat="1" ht="17.25" thickBot="1" x14ac:dyDescent="0.35">
      <c r="C810" s="263" t="s">
        <v>18</v>
      </c>
      <c r="D810" s="267" t="s">
        <v>23</v>
      </c>
      <c r="E810" s="268">
        <f>E807/D807-1</f>
        <v>-1</v>
      </c>
      <c r="F810" s="268" t="e">
        <f t="shared" si="129"/>
        <v>#DIV/0!</v>
      </c>
      <c r="G810" s="268" t="e">
        <f t="shared" si="129"/>
        <v>#DIV/0!</v>
      </c>
    </row>
    <row r="811" spans="3:7" s="151" customFormat="1" ht="26.25" thickBot="1" x14ac:dyDescent="0.35">
      <c r="C811" s="263" t="s">
        <v>19</v>
      </c>
      <c r="D811" s="267" t="s">
        <v>23</v>
      </c>
      <c r="E811" s="268" t="e">
        <f>E808/D808-1</f>
        <v>#DIV/0!</v>
      </c>
      <c r="F811" s="268" t="e">
        <f t="shared" si="129"/>
        <v>#DIV/0!</v>
      </c>
      <c r="G811" s="268" t="e">
        <f t="shared" si="129"/>
        <v>#DIV/0!</v>
      </c>
    </row>
    <row r="812" spans="3:7" s="151" customFormat="1" ht="17.25" thickBot="1" x14ac:dyDescent="0.35">
      <c r="C812" s="644" t="s">
        <v>868</v>
      </c>
      <c r="D812" s="645"/>
      <c r="E812" s="645"/>
      <c r="F812" s="645"/>
      <c r="G812" s="646"/>
    </row>
    <row r="813" spans="3:7" s="151" customFormat="1" ht="16.5" x14ac:dyDescent="0.3">
      <c r="C813" s="642"/>
      <c r="D813" s="264">
        <v>2018</v>
      </c>
      <c r="E813" s="264">
        <v>2019</v>
      </c>
      <c r="F813" s="264">
        <v>2020</v>
      </c>
      <c r="G813" s="264">
        <v>2021</v>
      </c>
    </row>
    <row r="814" spans="3:7" s="151" customFormat="1" ht="17.25" thickBot="1" x14ac:dyDescent="0.35">
      <c r="C814" s="643"/>
      <c r="D814" s="265" t="s">
        <v>6</v>
      </c>
      <c r="E814" s="265" t="s">
        <v>7</v>
      </c>
      <c r="F814" s="265" t="s">
        <v>7</v>
      </c>
      <c r="G814" s="265" t="s">
        <v>7</v>
      </c>
    </row>
    <row r="815" spans="3:7" s="151" customFormat="1" ht="27.75" thickBot="1" x14ac:dyDescent="0.35">
      <c r="C815" s="172" t="s">
        <v>83</v>
      </c>
      <c r="D815" s="270">
        <v>430</v>
      </c>
      <c r="E815" s="270"/>
      <c r="F815" s="270"/>
      <c r="G815" s="270"/>
    </row>
    <row r="816" spans="3:7" s="151" customFormat="1" ht="17.25" thickBot="1" x14ac:dyDescent="0.35">
      <c r="C816" s="172" t="s">
        <v>84</v>
      </c>
      <c r="D816" s="271"/>
      <c r="E816" s="270"/>
      <c r="F816" s="270"/>
      <c r="G816" s="270"/>
    </row>
    <row r="817" spans="3:7" s="151" customFormat="1" ht="17.25" thickBot="1" x14ac:dyDescent="0.35">
      <c r="C817" s="262" t="s">
        <v>822</v>
      </c>
      <c r="D817" s="271">
        <f>D816+D815</f>
        <v>430</v>
      </c>
      <c r="E817" s="271">
        <f t="shared" ref="E817:G817" si="130">E816+E815</f>
        <v>0</v>
      </c>
      <c r="F817" s="271">
        <f t="shared" si="130"/>
        <v>0</v>
      </c>
      <c r="G817" s="271">
        <f t="shared" si="130"/>
        <v>0</v>
      </c>
    </row>
    <row r="818" spans="3:7" s="151" customFormat="1" ht="54.75" thickBot="1" x14ac:dyDescent="0.35">
      <c r="C818" s="225" t="s">
        <v>513</v>
      </c>
      <c r="D818" s="656" t="s">
        <v>514</v>
      </c>
      <c r="E818" s="657"/>
      <c r="F818" s="657"/>
      <c r="G818" s="658"/>
    </row>
    <row r="819" spans="3:7" s="151" customFormat="1" ht="17.25" thickBot="1" x14ac:dyDescent="0.35">
      <c r="C819" s="210" t="s">
        <v>745</v>
      </c>
      <c r="D819" s="659" t="s">
        <v>515</v>
      </c>
      <c r="E819" s="660"/>
      <c r="F819" s="660"/>
      <c r="G819" s="661"/>
    </row>
    <row r="820" spans="3:7" s="151" customFormat="1" ht="17.25" thickBot="1" x14ac:dyDescent="0.35">
      <c r="C820" s="211" t="s">
        <v>10</v>
      </c>
      <c r="D820" s="659" t="s">
        <v>516</v>
      </c>
      <c r="E820" s="660"/>
      <c r="F820" s="660"/>
      <c r="G820" s="661"/>
    </row>
    <row r="821" spans="3:7" s="151" customFormat="1" ht="17.25" thickBot="1" x14ac:dyDescent="0.35">
      <c r="C821" s="211" t="s">
        <v>15</v>
      </c>
      <c r="D821" s="653" t="s">
        <v>517</v>
      </c>
      <c r="E821" s="654"/>
      <c r="F821" s="654"/>
      <c r="G821" s="655"/>
    </row>
    <row r="822" spans="3:7" s="151" customFormat="1" ht="16.5" x14ac:dyDescent="0.3">
      <c r="C822" s="642"/>
      <c r="D822" s="264">
        <v>2018</v>
      </c>
      <c r="E822" s="264">
        <v>2019</v>
      </c>
      <c r="F822" s="264">
        <v>2020</v>
      </c>
      <c r="G822" s="264">
        <v>2021</v>
      </c>
    </row>
    <row r="823" spans="3:7" s="151" customFormat="1" ht="17.25" thickBot="1" x14ac:dyDescent="0.35">
      <c r="C823" s="643"/>
      <c r="D823" s="265" t="s">
        <v>6</v>
      </c>
      <c r="E823" s="265" t="s">
        <v>7</v>
      </c>
      <c r="F823" s="265" t="s">
        <v>7</v>
      </c>
      <c r="G823" s="265" t="s">
        <v>7</v>
      </c>
    </row>
    <row r="824" spans="3:7" s="151" customFormat="1" ht="17.25" thickBot="1" x14ac:dyDescent="0.35">
      <c r="C824" s="263" t="s">
        <v>9</v>
      </c>
      <c r="D824" s="266">
        <v>4346</v>
      </c>
      <c r="E824" s="266">
        <v>1105</v>
      </c>
      <c r="F824" s="266"/>
      <c r="G824" s="266"/>
    </row>
    <row r="825" spans="3:7" s="151" customFormat="1" ht="17.25" thickBot="1" x14ac:dyDescent="0.35">
      <c r="C825" s="263" t="s">
        <v>16</v>
      </c>
      <c r="D825" s="266">
        <f>D835</f>
        <v>408124</v>
      </c>
      <c r="E825" s="266">
        <f>E835</f>
        <v>103738</v>
      </c>
      <c r="F825" s="266">
        <f>F835</f>
        <v>0</v>
      </c>
      <c r="G825" s="266">
        <f>G835</f>
        <v>0</v>
      </c>
    </row>
    <row r="826" spans="3:7" s="151" customFormat="1" ht="17.25" thickBot="1" x14ac:dyDescent="0.35">
      <c r="C826" s="263" t="s">
        <v>26</v>
      </c>
      <c r="D826" s="279">
        <f>D825/D824</f>
        <v>93.907961343764384</v>
      </c>
      <c r="E826" s="279">
        <f t="shared" ref="E826:G826" si="131">E825/E824</f>
        <v>93.88054298642534</v>
      </c>
      <c r="F826" s="266" t="e">
        <f t="shared" si="131"/>
        <v>#DIV/0!</v>
      </c>
      <c r="G826" s="266" t="e">
        <f t="shared" si="131"/>
        <v>#DIV/0!</v>
      </c>
    </row>
    <row r="827" spans="3:7" s="151" customFormat="1" ht="17.25" thickBot="1" x14ac:dyDescent="0.35">
      <c r="C827" s="263" t="s">
        <v>17</v>
      </c>
      <c r="D827" s="267" t="s">
        <v>23</v>
      </c>
      <c r="E827" s="268">
        <f>E824/D824-1</f>
        <v>-0.74574321214910255</v>
      </c>
      <c r="F827" s="268">
        <f t="shared" ref="F827:G829" si="132">F824/E824-1</f>
        <v>-1</v>
      </c>
      <c r="G827" s="268" t="e">
        <f t="shared" si="132"/>
        <v>#DIV/0!</v>
      </c>
    </row>
    <row r="828" spans="3:7" s="151" customFormat="1" ht="17.25" thickBot="1" x14ac:dyDescent="0.35">
      <c r="C828" s="263" t="s">
        <v>18</v>
      </c>
      <c r="D828" s="267" t="s">
        <v>23</v>
      </c>
      <c r="E828" s="268">
        <f>E825/D825-1</f>
        <v>-0.7458174476384628</v>
      </c>
      <c r="F828" s="268">
        <f t="shared" si="132"/>
        <v>-1</v>
      </c>
      <c r="G828" s="268" t="e">
        <f t="shared" si="132"/>
        <v>#DIV/0!</v>
      </c>
    </row>
    <row r="829" spans="3:7" s="151" customFormat="1" ht="26.25" thickBot="1" x14ac:dyDescent="0.35">
      <c r="C829" s="263" t="s">
        <v>19</v>
      </c>
      <c r="D829" s="267" t="s">
        <v>23</v>
      </c>
      <c r="E829" s="268">
        <f>E826/D826-1</f>
        <v>-2.9197053100404879E-4</v>
      </c>
      <c r="F829" s="268" t="e">
        <f t="shared" si="132"/>
        <v>#DIV/0!</v>
      </c>
      <c r="G829" s="268" t="e">
        <f t="shared" si="132"/>
        <v>#DIV/0!</v>
      </c>
    </row>
    <row r="830" spans="3:7" s="151" customFormat="1" ht="17.25" thickBot="1" x14ac:dyDescent="0.35">
      <c r="C830" s="644" t="s">
        <v>869</v>
      </c>
      <c r="D830" s="645"/>
      <c r="E830" s="645"/>
      <c r="F830" s="645"/>
      <c r="G830" s="646"/>
    </row>
    <row r="831" spans="3:7" s="151" customFormat="1" ht="16.5" x14ac:dyDescent="0.3">
      <c r="C831" s="642"/>
      <c r="D831" s="264">
        <v>2018</v>
      </c>
      <c r="E831" s="264">
        <v>2019</v>
      </c>
      <c r="F831" s="264">
        <v>2020</v>
      </c>
      <c r="G831" s="264">
        <v>2021</v>
      </c>
    </row>
    <row r="832" spans="3:7" s="151" customFormat="1" ht="17.25" thickBot="1" x14ac:dyDescent="0.35">
      <c r="C832" s="643"/>
      <c r="D832" s="265" t="s">
        <v>6</v>
      </c>
      <c r="E832" s="265" t="s">
        <v>7</v>
      </c>
      <c r="F832" s="265" t="s">
        <v>7</v>
      </c>
      <c r="G832" s="265" t="s">
        <v>7</v>
      </c>
    </row>
    <row r="833" spans="3:7" s="151" customFormat="1" ht="27.75" thickBot="1" x14ac:dyDescent="0.35">
      <c r="C833" s="172" t="s">
        <v>83</v>
      </c>
      <c r="D833" s="270"/>
      <c r="E833" s="270"/>
      <c r="F833" s="270"/>
      <c r="G833" s="270"/>
    </row>
    <row r="834" spans="3:7" s="151" customFormat="1" ht="17.25" thickBot="1" x14ac:dyDescent="0.35">
      <c r="C834" s="172" t="s">
        <v>84</v>
      </c>
      <c r="D834" s="271">
        <v>408124</v>
      </c>
      <c r="E834" s="270">
        <v>103738</v>
      </c>
      <c r="F834" s="270">
        <v>0</v>
      </c>
      <c r="G834" s="270">
        <v>0</v>
      </c>
    </row>
    <row r="835" spans="3:7" s="151" customFormat="1" ht="17.25" thickBot="1" x14ac:dyDescent="0.35">
      <c r="C835" s="262" t="s">
        <v>823</v>
      </c>
      <c r="D835" s="271">
        <f>D834+D833</f>
        <v>408124</v>
      </c>
      <c r="E835" s="271">
        <f t="shared" ref="E835:G835" si="133">E834+E833</f>
        <v>103738</v>
      </c>
      <c r="F835" s="271">
        <f t="shared" si="133"/>
        <v>0</v>
      </c>
      <c r="G835" s="271">
        <f t="shared" si="133"/>
        <v>0</v>
      </c>
    </row>
    <row r="836" spans="3:7" s="151" customFormat="1" ht="27.75" thickBot="1" x14ac:dyDescent="0.35">
      <c r="C836" s="225" t="s">
        <v>518</v>
      </c>
      <c r="D836" s="656" t="s">
        <v>519</v>
      </c>
      <c r="E836" s="657"/>
      <c r="F836" s="657"/>
      <c r="G836" s="658"/>
    </row>
    <row r="837" spans="3:7" s="151" customFormat="1" ht="17.25" thickBot="1" x14ac:dyDescent="0.35">
      <c r="C837" s="210" t="s">
        <v>746</v>
      </c>
      <c r="D837" s="659" t="s">
        <v>520</v>
      </c>
      <c r="E837" s="660"/>
      <c r="F837" s="660"/>
      <c r="G837" s="661"/>
    </row>
    <row r="838" spans="3:7" s="151" customFormat="1" ht="17.25" thickBot="1" x14ac:dyDescent="0.35">
      <c r="C838" s="211" t="s">
        <v>10</v>
      </c>
      <c r="D838" s="659" t="s">
        <v>521</v>
      </c>
      <c r="E838" s="660"/>
      <c r="F838" s="660"/>
      <c r="G838" s="661"/>
    </row>
    <row r="839" spans="3:7" s="151" customFormat="1" ht="17.25" thickBot="1" x14ac:dyDescent="0.35">
      <c r="C839" s="211" t="s">
        <v>15</v>
      </c>
      <c r="D839" s="653" t="s">
        <v>522</v>
      </c>
      <c r="E839" s="654"/>
      <c r="F839" s="654"/>
      <c r="G839" s="655"/>
    </row>
    <row r="840" spans="3:7" s="151" customFormat="1" ht="16.5" x14ac:dyDescent="0.3">
      <c r="C840" s="642"/>
      <c r="D840" s="264">
        <v>2018</v>
      </c>
      <c r="E840" s="264">
        <v>2019</v>
      </c>
      <c r="F840" s="264">
        <v>2020</v>
      </c>
      <c r="G840" s="264">
        <v>2021</v>
      </c>
    </row>
    <row r="841" spans="3:7" s="151" customFormat="1" ht="17.25" thickBot="1" x14ac:dyDescent="0.35">
      <c r="C841" s="643"/>
      <c r="D841" s="265" t="s">
        <v>6</v>
      </c>
      <c r="E841" s="265" t="s">
        <v>7</v>
      </c>
      <c r="F841" s="265" t="s">
        <v>7</v>
      </c>
      <c r="G841" s="265" t="s">
        <v>7</v>
      </c>
    </row>
    <row r="842" spans="3:7" s="151" customFormat="1" ht="17.25" thickBot="1" x14ac:dyDescent="0.35">
      <c r="C842" s="263" t="s">
        <v>9</v>
      </c>
      <c r="D842" s="266"/>
      <c r="E842" s="266"/>
      <c r="F842" s="266"/>
      <c r="G842" s="266">
        <v>3789</v>
      </c>
    </row>
    <row r="843" spans="3:7" s="151" customFormat="1" ht="17.25" thickBot="1" x14ac:dyDescent="0.35">
      <c r="C843" s="263" t="s">
        <v>16</v>
      </c>
      <c r="D843" s="266">
        <f>D853</f>
        <v>0</v>
      </c>
      <c r="E843" s="266">
        <f>E853</f>
        <v>0</v>
      </c>
      <c r="F843" s="266">
        <f>F853</f>
        <v>0</v>
      </c>
      <c r="G843" s="266">
        <f>G853</f>
        <v>51900</v>
      </c>
    </row>
    <row r="844" spans="3:7" s="151" customFormat="1" ht="17.25" thickBot="1" x14ac:dyDescent="0.35">
      <c r="C844" s="263" t="s">
        <v>26</v>
      </c>
      <c r="D844" s="266" t="e">
        <f>D843/D842</f>
        <v>#DIV/0!</v>
      </c>
      <c r="E844" s="266" t="e">
        <f t="shared" ref="E844:G844" si="134">E843/E842</f>
        <v>#DIV/0!</v>
      </c>
      <c r="F844" s="266" t="e">
        <f t="shared" si="134"/>
        <v>#DIV/0!</v>
      </c>
      <c r="G844" s="281">
        <f t="shared" si="134"/>
        <v>13.697545526524149</v>
      </c>
    </row>
    <row r="845" spans="3:7" s="151" customFormat="1" ht="17.25" thickBot="1" x14ac:dyDescent="0.35">
      <c r="C845" s="263" t="s">
        <v>17</v>
      </c>
      <c r="D845" s="267" t="s">
        <v>23</v>
      </c>
      <c r="E845" s="268" t="e">
        <f>E842/D842-1</f>
        <v>#DIV/0!</v>
      </c>
      <c r="F845" s="268" t="e">
        <f t="shared" ref="F845:G847" si="135">F842/E842-1</f>
        <v>#DIV/0!</v>
      </c>
      <c r="G845" s="268" t="e">
        <f t="shared" si="135"/>
        <v>#DIV/0!</v>
      </c>
    </row>
    <row r="846" spans="3:7" s="151" customFormat="1" ht="17.25" thickBot="1" x14ac:dyDescent="0.35">
      <c r="C846" s="263" t="s">
        <v>18</v>
      </c>
      <c r="D846" s="267" t="s">
        <v>23</v>
      </c>
      <c r="E846" s="268" t="e">
        <f>E843/D843-1</f>
        <v>#DIV/0!</v>
      </c>
      <c r="F846" s="268" t="e">
        <f t="shared" si="135"/>
        <v>#DIV/0!</v>
      </c>
      <c r="G846" s="268" t="e">
        <f t="shared" si="135"/>
        <v>#DIV/0!</v>
      </c>
    </row>
    <row r="847" spans="3:7" s="151" customFormat="1" ht="26.25" thickBot="1" x14ac:dyDescent="0.35">
      <c r="C847" s="263" t="s">
        <v>19</v>
      </c>
      <c r="D847" s="267" t="s">
        <v>23</v>
      </c>
      <c r="E847" s="268" t="e">
        <f>E844/D844-1</f>
        <v>#DIV/0!</v>
      </c>
      <c r="F847" s="268" t="e">
        <f t="shared" si="135"/>
        <v>#DIV/0!</v>
      </c>
      <c r="G847" s="268" t="e">
        <f t="shared" si="135"/>
        <v>#DIV/0!</v>
      </c>
    </row>
    <row r="848" spans="3:7" s="151" customFormat="1" ht="15.75" customHeight="1" thickBot="1" x14ac:dyDescent="0.35">
      <c r="C848" s="644" t="s">
        <v>870</v>
      </c>
      <c r="D848" s="645"/>
      <c r="E848" s="645"/>
      <c r="F848" s="645"/>
      <c r="G848" s="646"/>
    </row>
    <row r="849" spans="3:7" s="151" customFormat="1" ht="16.5" x14ac:dyDescent="0.3">
      <c r="C849" s="642"/>
      <c r="D849" s="264">
        <v>2018</v>
      </c>
      <c r="E849" s="264">
        <v>2019</v>
      </c>
      <c r="F849" s="264">
        <v>2020</v>
      </c>
      <c r="G849" s="264">
        <v>2021</v>
      </c>
    </row>
    <row r="850" spans="3:7" s="151" customFormat="1" ht="17.25" thickBot="1" x14ac:dyDescent="0.35">
      <c r="C850" s="643"/>
      <c r="D850" s="265" t="s">
        <v>6</v>
      </c>
      <c r="E850" s="265" t="s">
        <v>7</v>
      </c>
      <c r="F850" s="265" t="s">
        <v>7</v>
      </c>
      <c r="G850" s="265" t="s">
        <v>7</v>
      </c>
    </row>
    <row r="851" spans="3:7" s="151" customFormat="1" ht="27.75" thickBot="1" x14ac:dyDescent="0.35">
      <c r="C851" s="172" t="s">
        <v>83</v>
      </c>
      <c r="D851" s="270"/>
      <c r="E851" s="270"/>
      <c r="F851" s="270"/>
      <c r="G851" s="270"/>
    </row>
    <row r="852" spans="3:7" s="151" customFormat="1" ht="17.25" thickBot="1" x14ac:dyDescent="0.35">
      <c r="C852" s="172" t="s">
        <v>84</v>
      </c>
      <c r="D852" s="271"/>
      <c r="E852" s="270"/>
      <c r="F852" s="270">
        <v>0</v>
      </c>
      <c r="G852" s="270">
        <v>51900</v>
      </c>
    </row>
    <row r="853" spans="3:7" s="151" customFormat="1" ht="17.25" thickBot="1" x14ac:dyDescent="0.35">
      <c r="C853" s="262" t="s">
        <v>824</v>
      </c>
      <c r="D853" s="271">
        <f>D852+D851</f>
        <v>0</v>
      </c>
      <c r="E853" s="271">
        <f t="shared" ref="E853:G853" si="136">E852+E851</f>
        <v>0</v>
      </c>
      <c r="F853" s="271">
        <f t="shared" si="136"/>
        <v>0</v>
      </c>
      <c r="G853" s="271">
        <f t="shared" si="136"/>
        <v>51900</v>
      </c>
    </row>
    <row r="854" spans="3:7" s="151" customFormat="1" ht="27.75" thickBot="1" x14ac:dyDescent="0.35">
      <c r="C854" s="225" t="s">
        <v>747</v>
      </c>
      <c r="D854" s="656" t="s">
        <v>524</v>
      </c>
      <c r="E854" s="657"/>
      <c r="F854" s="657"/>
      <c r="G854" s="658"/>
    </row>
    <row r="855" spans="3:7" s="151" customFormat="1" ht="17.25" thickBot="1" x14ac:dyDescent="0.35">
      <c r="C855" s="210" t="s">
        <v>748</v>
      </c>
      <c r="D855" s="659" t="s">
        <v>525</v>
      </c>
      <c r="E855" s="660"/>
      <c r="F855" s="660"/>
      <c r="G855" s="661"/>
    </row>
    <row r="856" spans="3:7" s="151" customFormat="1" ht="17.25" thickBot="1" x14ac:dyDescent="0.35">
      <c r="C856" s="211" t="s">
        <v>10</v>
      </c>
      <c r="D856" s="659" t="s">
        <v>526</v>
      </c>
      <c r="E856" s="660"/>
      <c r="F856" s="660"/>
      <c r="G856" s="661"/>
    </row>
    <row r="857" spans="3:7" s="151" customFormat="1" ht="17.25" thickBot="1" x14ac:dyDescent="0.35">
      <c r="C857" s="211" t="s">
        <v>15</v>
      </c>
      <c r="D857" s="653" t="s">
        <v>517</v>
      </c>
      <c r="E857" s="654"/>
      <c r="F857" s="654"/>
      <c r="G857" s="655"/>
    </row>
    <row r="858" spans="3:7" s="151" customFormat="1" ht="16.5" x14ac:dyDescent="0.3">
      <c r="C858" s="642"/>
      <c r="D858" s="264">
        <v>2018</v>
      </c>
      <c r="E858" s="264">
        <v>2019</v>
      </c>
      <c r="F858" s="264">
        <v>2020</v>
      </c>
      <c r="G858" s="264">
        <v>2021</v>
      </c>
    </row>
    <row r="859" spans="3:7" s="151" customFormat="1" ht="17.25" thickBot="1" x14ac:dyDescent="0.35">
      <c r="C859" s="643"/>
      <c r="D859" s="265" t="s">
        <v>6</v>
      </c>
      <c r="E859" s="265" t="s">
        <v>7</v>
      </c>
      <c r="F859" s="265" t="s">
        <v>7</v>
      </c>
      <c r="G859" s="265" t="s">
        <v>7</v>
      </c>
    </row>
    <row r="860" spans="3:7" s="151" customFormat="1" ht="17.25" thickBot="1" x14ac:dyDescent="0.35">
      <c r="C860" s="263" t="s">
        <v>9</v>
      </c>
      <c r="D860" s="266"/>
      <c r="E860" s="266"/>
      <c r="F860" s="266"/>
      <c r="G860" s="266">
        <v>352</v>
      </c>
    </row>
    <row r="861" spans="3:7" s="151" customFormat="1" ht="17.25" thickBot="1" x14ac:dyDescent="0.35">
      <c r="C861" s="263" t="s">
        <v>16</v>
      </c>
      <c r="D861" s="266">
        <f>D871</f>
        <v>0</v>
      </c>
      <c r="E861" s="266">
        <f>E871</f>
        <v>0</v>
      </c>
      <c r="F861" s="266">
        <f>F871</f>
        <v>0</v>
      </c>
      <c r="G861" s="266">
        <f>G871</f>
        <v>35371</v>
      </c>
    </row>
    <row r="862" spans="3:7" s="151" customFormat="1" ht="17.25" thickBot="1" x14ac:dyDescent="0.35">
      <c r="C862" s="263" t="s">
        <v>26</v>
      </c>
      <c r="D862" s="266" t="e">
        <f>D861/D860</f>
        <v>#DIV/0!</v>
      </c>
      <c r="E862" s="266" t="e">
        <f t="shared" ref="E862:G862" si="137">E861/E860</f>
        <v>#DIV/0!</v>
      </c>
      <c r="F862" s="266" t="e">
        <f t="shared" si="137"/>
        <v>#DIV/0!</v>
      </c>
      <c r="G862" s="279">
        <f t="shared" si="137"/>
        <v>100.48579545454545</v>
      </c>
    </row>
    <row r="863" spans="3:7" s="151" customFormat="1" ht="17.25" thickBot="1" x14ac:dyDescent="0.35">
      <c r="C863" s="263" t="s">
        <v>17</v>
      </c>
      <c r="D863" s="267" t="s">
        <v>23</v>
      </c>
      <c r="E863" s="268" t="e">
        <f>E860/D860-1</f>
        <v>#DIV/0!</v>
      </c>
      <c r="F863" s="268" t="e">
        <f t="shared" ref="F863:G865" si="138">F860/E860-1</f>
        <v>#DIV/0!</v>
      </c>
      <c r="G863" s="268" t="e">
        <f t="shared" si="138"/>
        <v>#DIV/0!</v>
      </c>
    </row>
    <row r="864" spans="3:7" s="151" customFormat="1" ht="17.25" thickBot="1" x14ac:dyDescent="0.35">
      <c r="C864" s="263" t="s">
        <v>18</v>
      </c>
      <c r="D864" s="267" t="s">
        <v>23</v>
      </c>
      <c r="E864" s="268" t="e">
        <f>E861/D861-1</f>
        <v>#DIV/0!</v>
      </c>
      <c r="F864" s="268" t="e">
        <f t="shared" si="138"/>
        <v>#DIV/0!</v>
      </c>
      <c r="G864" s="268" t="e">
        <f t="shared" si="138"/>
        <v>#DIV/0!</v>
      </c>
    </row>
    <row r="865" spans="3:7" s="151" customFormat="1" ht="26.25" thickBot="1" x14ac:dyDescent="0.35">
      <c r="C865" s="263" t="s">
        <v>19</v>
      </c>
      <c r="D865" s="267" t="s">
        <v>23</v>
      </c>
      <c r="E865" s="268" t="e">
        <f>E862/D862-1</f>
        <v>#DIV/0!</v>
      </c>
      <c r="F865" s="268" t="e">
        <f t="shared" si="138"/>
        <v>#DIV/0!</v>
      </c>
      <c r="G865" s="268" t="e">
        <f t="shared" si="138"/>
        <v>#DIV/0!</v>
      </c>
    </row>
    <row r="866" spans="3:7" s="151" customFormat="1" ht="17.25" thickBot="1" x14ac:dyDescent="0.35">
      <c r="C866" s="644" t="s">
        <v>871</v>
      </c>
      <c r="D866" s="645"/>
      <c r="E866" s="645"/>
      <c r="F866" s="645"/>
      <c r="G866" s="646"/>
    </row>
    <row r="867" spans="3:7" s="151" customFormat="1" ht="16.5" x14ac:dyDescent="0.3">
      <c r="C867" s="642"/>
      <c r="D867" s="264">
        <v>2018</v>
      </c>
      <c r="E867" s="264">
        <v>2019</v>
      </c>
      <c r="F867" s="264">
        <v>2020</v>
      </c>
      <c r="G867" s="264">
        <v>2021</v>
      </c>
    </row>
    <row r="868" spans="3:7" s="151" customFormat="1" ht="17.25" thickBot="1" x14ac:dyDescent="0.35">
      <c r="C868" s="643"/>
      <c r="D868" s="265" t="s">
        <v>6</v>
      </c>
      <c r="E868" s="265" t="s">
        <v>7</v>
      </c>
      <c r="F868" s="265" t="s">
        <v>7</v>
      </c>
      <c r="G868" s="265" t="s">
        <v>7</v>
      </c>
    </row>
    <row r="869" spans="3:7" s="151" customFormat="1" ht="27.75" thickBot="1" x14ac:dyDescent="0.35">
      <c r="C869" s="172" t="s">
        <v>83</v>
      </c>
      <c r="D869" s="270"/>
      <c r="E869" s="270"/>
      <c r="F869" s="270"/>
      <c r="G869" s="270"/>
    </row>
    <row r="870" spans="3:7" s="151" customFormat="1" ht="17.25" thickBot="1" x14ac:dyDescent="0.35">
      <c r="C870" s="172" t="s">
        <v>84</v>
      </c>
      <c r="D870" s="271"/>
      <c r="E870" s="270"/>
      <c r="F870" s="270">
        <v>0</v>
      </c>
      <c r="G870" s="270">
        <v>35371</v>
      </c>
    </row>
    <row r="871" spans="3:7" s="151" customFormat="1" ht="17.25" thickBot="1" x14ac:dyDescent="0.35">
      <c r="C871" s="262" t="s">
        <v>825</v>
      </c>
      <c r="D871" s="271">
        <f>D870+D869</f>
        <v>0</v>
      </c>
      <c r="E871" s="271">
        <f t="shared" ref="E871:G871" si="139">E870+E869</f>
        <v>0</v>
      </c>
      <c r="F871" s="271">
        <f t="shared" si="139"/>
        <v>0</v>
      </c>
      <c r="G871" s="271">
        <f t="shared" si="139"/>
        <v>35371</v>
      </c>
    </row>
    <row r="872" spans="3:7" s="151" customFormat="1" ht="41.25" thickBot="1" x14ac:dyDescent="0.35">
      <c r="C872" s="225" t="s">
        <v>527</v>
      </c>
      <c r="D872" s="647" t="s">
        <v>528</v>
      </c>
      <c r="E872" s="648"/>
      <c r="F872" s="648"/>
      <c r="G872" s="649"/>
    </row>
    <row r="873" spans="3:7" s="151" customFormat="1" ht="17.25" thickBot="1" x14ac:dyDescent="0.35">
      <c r="C873" s="210" t="s">
        <v>749</v>
      </c>
      <c r="D873" s="639" t="s">
        <v>529</v>
      </c>
      <c r="E873" s="640"/>
      <c r="F873" s="640"/>
      <c r="G873" s="641"/>
    </row>
    <row r="874" spans="3:7" s="151" customFormat="1" ht="17.25" thickBot="1" x14ac:dyDescent="0.35">
      <c r="C874" s="211" t="s">
        <v>10</v>
      </c>
      <c r="D874" s="639" t="s">
        <v>530</v>
      </c>
      <c r="E874" s="640"/>
      <c r="F874" s="640"/>
      <c r="G874" s="641"/>
    </row>
    <row r="875" spans="3:7" s="151" customFormat="1" ht="17.25" thickBot="1" x14ac:dyDescent="0.35">
      <c r="C875" s="211" t="s">
        <v>15</v>
      </c>
      <c r="D875" s="639" t="s">
        <v>517</v>
      </c>
      <c r="E875" s="640"/>
      <c r="F875" s="640"/>
      <c r="G875" s="641"/>
    </row>
    <row r="876" spans="3:7" s="151" customFormat="1" ht="16.5" x14ac:dyDescent="0.3">
      <c r="C876" s="642"/>
      <c r="D876" s="264">
        <v>2018</v>
      </c>
      <c r="E876" s="264">
        <v>2019</v>
      </c>
      <c r="F876" s="264">
        <v>2020</v>
      </c>
      <c r="G876" s="264">
        <v>2021</v>
      </c>
    </row>
    <row r="877" spans="3:7" s="151" customFormat="1" ht="17.25" thickBot="1" x14ac:dyDescent="0.35">
      <c r="C877" s="643"/>
      <c r="D877" s="265" t="s">
        <v>6</v>
      </c>
      <c r="E877" s="265" t="s">
        <v>7</v>
      </c>
      <c r="F877" s="265" t="s">
        <v>7</v>
      </c>
      <c r="G877" s="265" t="s">
        <v>7</v>
      </c>
    </row>
    <row r="878" spans="3:7" s="151" customFormat="1" ht="17.25" thickBot="1" x14ac:dyDescent="0.35">
      <c r="C878" s="263" t="s">
        <v>9</v>
      </c>
      <c r="D878" s="169">
        <v>456</v>
      </c>
      <c r="E878" s="169">
        <v>1228</v>
      </c>
      <c r="F878" s="266"/>
      <c r="G878" s="266"/>
    </row>
    <row r="879" spans="3:7" s="151" customFormat="1" ht="17.25" thickBot="1" x14ac:dyDescent="0.35">
      <c r="C879" s="263" t="s">
        <v>16</v>
      </c>
      <c r="D879" s="266">
        <f>D889</f>
        <v>50000</v>
      </c>
      <c r="E879" s="266">
        <f>E889</f>
        <v>134612</v>
      </c>
      <c r="F879" s="266">
        <f>F889</f>
        <v>0</v>
      </c>
      <c r="G879" s="266">
        <f>G889</f>
        <v>0</v>
      </c>
    </row>
    <row r="880" spans="3:7" s="151" customFormat="1" ht="17.25" thickBot="1" x14ac:dyDescent="0.35">
      <c r="C880" s="263" t="s">
        <v>26</v>
      </c>
      <c r="D880" s="266">
        <f>D879/D878</f>
        <v>109.64912280701755</v>
      </c>
      <c r="E880" s="266">
        <f t="shared" ref="E880:G880" si="140">E879/E878</f>
        <v>109.61889250814332</v>
      </c>
      <c r="F880" s="266" t="e">
        <f t="shared" si="140"/>
        <v>#DIV/0!</v>
      </c>
      <c r="G880" s="266" t="e">
        <f t="shared" si="140"/>
        <v>#DIV/0!</v>
      </c>
    </row>
    <row r="881" spans="3:7" s="151" customFormat="1" ht="17.25" thickBot="1" x14ac:dyDescent="0.35">
      <c r="C881" s="263" t="s">
        <v>17</v>
      </c>
      <c r="D881" s="267" t="s">
        <v>23</v>
      </c>
      <c r="E881" s="268">
        <f>E878/D878-1</f>
        <v>1.692982456140351</v>
      </c>
      <c r="F881" s="268">
        <f t="shared" ref="F881:G883" si="141">F878/E878-1</f>
        <v>-1</v>
      </c>
      <c r="G881" s="268" t="e">
        <f t="shared" si="141"/>
        <v>#DIV/0!</v>
      </c>
    </row>
    <row r="882" spans="3:7" s="151" customFormat="1" ht="17.25" thickBot="1" x14ac:dyDescent="0.35">
      <c r="C882" s="263" t="s">
        <v>18</v>
      </c>
      <c r="D882" s="267" t="s">
        <v>23</v>
      </c>
      <c r="E882" s="268">
        <f>E879/D879-1</f>
        <v>1.69224</v>
      </c>
      <c r="F882" s="268">
        <f t="shared" si="141"/>
        <v>-1</v>
      </c>
      <c r="G882" s="268" t="e">
        <f t="shared" si="141"/>
        <v>#DIV/0!</v>
      </c>
    </row>
    <row r="883" spans="3:7" s="151" customFormat="1" ht="26.25" thickBot="1" x14ac:dyDescent="0.35">
      <c r="C883" s="263" t="s">
        <v>19</v>
      </c>
      <c r="D883" s="267" t="s">
        <v>23</v>
      </c>
      <c r="E883" s="268">
        <f>E880/D880-1</f>
        <v>-2.7570032573298597E-4</v>
      </c>
      <c r="F883" s="268" t="e">
        <f t="shared" si="141"/>
        <v>#DIV/0!</v>
      </c>
      <c r="G883" s="268" t="e">
        <f t="shared" si="141"/>
        <v>#DIV/0!</v>
      </c>
    </row>
    <row r="884" spans="3:7" s="151" customFormat="1" ht="17.25" thickBot="1" x14ac:dyDescent="0.35">
      <c r="C884" s="644" t="s">
        <v>872</v>
      </c>
      <c r="D884" s="645"/>
      <c r="E884" s="645"/>
      <c r="F884" s="645"/>
      <c r="G884" s="646"/>
    </row>
    <row r="885" spans="3:7" s="151" customFormat="1" ht="16.5" x14ac:dyDescent="0.3">
      <c r="C885" s="642"/>
      <c r="D885" s="264">
        <v>2018</v>
      </c>
      <c r="E885" s="264">
        <v>2019</v>
      </c>
      <c r="F885" s="264">
        <v>2020</v>
      </c>
      <c r="G885" s="264">
        <v>2021</v>
      </c>
    </row>
    <row r="886" spans="3:7" s="151" customFormat="1" ht="17.25" thickBot="1" x14ac:dyDescent="0.35">
      <c r="C886" s="643"/>
      <c r="D886" s="265" t="s">
        <v>6</v>
      </c>
      <c r="E886" s="265" t="s">
        <v>7</v>
      </c>
      <c r="F886" s="265" t="s">
        <v>7</v>
      </c>
      <c r="G886" s="265" t="s">
        <v>7</v>
      </c>
    </row>
    <row r="887" spans="3:7" s="151" customFormat="1" ht="27.75" thickBot="1" x14ac:dyDescent="0.35">
      <c r="C887" s="172" t="s">
        <v>83</v>
      </c>
      <c r="D887" s="270"/>
      <c r="E887" s="270"/>
      <c r="F887" s="270"/>
      <c r="G887" s="270"/>
    </row>
    <row r="888" spans="3:7" s="151" customFormat="1" ht="17.25" thickBot="1" x14ac:dyDescent="0.35">
      <c r="C888" s="172" t="s">
        <v>84</v>
      </c>
      <c r="D888" s="271">
        <v>50000</v>
      </c>
      <c r="E888" s="270">
        <v>134612</v>
      </c>
      <c r="F888" s="270">
        <v>0</v>
      </c>
      <c r="G888" s="270">
        <v>0</v>
      </c>
    </row>
    <row r="889" spans="3:7" s="151" customFormat="1" ht="17.25" thickBot="1" x14ac:dyDescent="0.35">
      <c r="C889" s="262" t="s">
        <v>826</v>
      </c>
      <c r="D889" s="271">
        <f>D888+D887</f>
        <v>50000</v>
      </c>
      <c r="E889" s="271">
        <f t="shared" ref="E889:G889" si="142">E888+E887</f>
        <v>134612</v>
      </c>
      <c r="F889" s="271">
        <f t="shared" si="142"/>
        <v>0</v>
      </c>
      <c r="G889" s="271">
        <f t="shared" si="142"/>
        <v>0</v>
      </c>
    </row>
    <row r="890" spans="3:7" s="151" customFormat="1" ht="54.75" thickBot="1" x14ac:dyDescent="0.35">
      <c r="C890" s="225" t="s">
        <v>531</v>
      </c>
      <c r="D890" s="647" t="s">
        <v>532</v>
      </c>
      <c r="E890" s="648"/>
      <c r="F890" s="648"/>
      <c r="G890" s="649"/>
    </row>
    <row r="891" spans="3:7" s="151" customFormat="1" ht="17.25" thickBot="1" x14ac:dyDescent="0.35">
      <c r="C891" s="210" t="s">
        <v>750</v>
      </c>
      <c r="D891" s="639" t="s">
        <v>533</v>
      </c>
      <c r="E891" s="640"/>
      <c r="F891" s="640"/>
      <c r="G891" s="641"/>
    </row>
    <row r="892" spans="3:7" s="151" customFormat="1" ht="17.25" thickBot="1" x14ac:dyDescent="0.35">
      <c r="C892" s="211" t="s">
        <v>10</v>
      </c>
      <c r="D892" s="639" t="s">
        <v>534</v>
      </c>
      <c r="E892" s="640"/>
      <c r="F892" s="640"/>
      <c r="G892" s="641"/>
    </row>
    <row r="893" spans="3:7" s="151" customFormat="1" ht="17.25" thickBot="1" x14ac:dyDescent="0.35">
      <c r="C893" s="211" t="s">
        <v>15</v>
      </c>
      <c r="D893" s="639" t="s">
        <v>535</v>
      </c>
      <c r="E893" s="640"/>
      <c r="F893" s="640"/>
      <c r="G893" s="641"/>
    </row>
    <row r="894" spans="3:7" s="151" customFormat="1" ht="16.5" x14ac:dyDescent="0.3">
      <c r="C894" s="642"/>
      <c r="D894" s="264">
        <v>2018</v>
      </c>
      <c r="E894" s="264">
        <v>2019</v>
      </c>
      <c r="F894" s="264">
        <v>2020</v>
      </c>
      <c r="G894" s="264">
        <v>2021</v>
      </c>
    </row>
    <row r="895" spans="3:7" s="151" customFormat="1" ht="17.25" thickBot="1" x14ac:dyDescent="0.35">
      <c r="C895" s="643"/>
      <c r="D895" s="265" t="s">
        <v>6</v>
      </c>
      <c r="E895" s="265" t="s">
        <v>7</v>
      </c>
      <c r="F895" s="265" t="s">
        <v>7</v>
      </c>
      <c r="G895" s="265" t="s">
        <v>7</v>
      </c>
    </row>
    <row r="896" spans="3:7" s="151" customFormat="1" ht="17.25" thickBot="1" x14ac:dyDescent="0.35">
      <c r="C896" s="263" t="s">
        <v>9</v>
      </c>
      <c r="D896" s="169">
        <v>2837</v>
      </c>
      <c r="E896" s="266"/>
      <c r="F896" s="266"/>
      <c r="G896" s="266"/>
    </row>
    <row r="897" spans="3:7" s="151" customFormat="1" ht="17.25" thickBot="1" x14ac:dyDescent="0.35">
      <c r="C897" s="263" t="s">
        <v>16</v>
      </c>
      <c r="D897" s="266">
        <f>D907</f>
        <v>108680</v>
      </c>
      <c r="E897" s="266">
        <f>E907</f>
        <v>0</v>
      </c>
      <c r="F897" s="266">
        <f>F907</f>
        <v>0</v>
      </c>
      <c r="G897" s="266">
        <f>G907</f>
        <v>0</v>
      </c>
    </row>
    <row r="898" spans="3:7" s="151" customFormat="1" ht="17.25" thickBot="1" x14ac:dyDescent="0.35">
      <c r="C898" s="263" t="s">
        <v>26</v>
      </c>
      <c r="D898" s="266">
        <f>D897/D896</f>
        <v>38.308071906943958</v>
      </c>
      <c r="E898" s="266" t="e">
        <f t="shared" ref="E898:G898" si="143">E897/E896</f>
        <v>#DIV/0!</v>
      </c>
      <c r="F898" s="266" t="e">
        <f t="shared" si="143"/>
        <v>#DIV/0!</v>
      </c>
      <c r="G898" s="266" t="e">
        <f t="shared" si="143"/>
        <v>#DIV/0!</v>
      </c>
    </row>
    <row r="899" spans="3:7" s="151" customFormat="1" ht="17.25" thickBot="1" x14ac:dyDescent="0.35">
      <c r="C899" s="263" t="s">
        <v>17</v>
      </c>
      <c r="D899" s="267" t="s">
        <v>23</v>
      </c>
      <c r="E899" s="268">
        <f>E896/D896-1</f>
        <v>-1</v>
      </c>
      <c r="F899" s="268" t="e">
        <f t="shared" ref="F899:G901" si="144">F896/E896-1</f>
        <v>#DIV/0!</v>
      </c>
      <c r="G899" s="268" t="e">
        <f t="shared" si="144"/>
        <v>#DIV/0!</v>
      </c>
    </row>
    <row r="900" spans="3:7" s="151" customFormat="1" ht="17.25" thickBot="1" x14ac:dyDescent="0.35">
      <c r="C900" s="263" t="s">
        <v>18</v>
      </c>
      <c r="D900" s="267" t="s">
        <v>23</v>
      </c>
      <c r="E900" s="268">
        <f>E897/D897-1</f>
        <v>-1</v>
      </c>
      <c r="F900" s="268" t="e">
        <f t="shared" si="144"/>
        <v>#DIV/0!</v>
      </c>
      <c r="G900" s="268" t="e">
        <f t="shared" si="144"/>
        <v>#DIV/0!</v>
      </c>
    </row>
    <row r="901" spans="3:7" s="151" customFormat="1" ht="26.25" thickBot="1" x14ac:dyDescent="0.35">
      <c r="C901" s="263" t="s">
        <v>19</v>
      </c>
      <c r="D901" s="267" t="s">
        <v>23</v>
      </c>
      <c r="E901" s="268" t="e">
        <f>E898/D898-1</f>
        <v>#DIV/0!</v>
      </c>
      <c r="F901" s="268" t="e">
        <f t="shared" si="144"/>
        <v>#DIV/0!</v>
      </c>
      <c r="G901" s="268" t="e">
        <f t="shared" si="144"/>
        <v>#DIV/0!</v>
      </c>
    </row>
    <row r="902" spans="3:7" s="151" customFormat="1" ht="17.25" thickBot="1" x14ac:dyDescent="0.35">
      <c r="C902" s="644" t="s">
        <v>873</v>
      </c>
      <c r="D902" s="645"/>
      <c r="E902" s="645"/>
      <c r="F902" s="645"/>
      <c r="G902" s="646"/>
    </row>
    <row r="903" spans="3:7" s="151" customFormat="1" ht="16.5" x14ac:dyDescent="0.3">
      <c r="C903" s="642"/>
      <c r="D903" s="264">
        <v>2018</v>
      </c>
      <c r="E903" s="264">
        <v>2019</v>
      </c>
      <c r="F903" s="264">
        <v>2020</v>
      </c>
      <c r="G903" s="264">
        <v>2021</v>
      </c>
    </row>
    <row r="904" spans="3:7" s="151" customFormat="1" ht="17.25" thickBot="1" x14ac:dyDescent="0.35">
      <c r="C904" s="643"/>
      <c r="D904" s="265" t="s">
        <v>6</v>
      </c>
      <c r="E904" s="265" t="s">
        <v>7</v>
      </c>
      <c r="F904" s="265" t="s">
        <v>7</v>
      </c>
      <c r="G904" s="265" t="s">
        <v>7</v>
      </c>
    </row>
    <row r="905" spans="3:7" s="151" customFormat="1" ht="27.75" thickBot="1" x14ac:dyDescent="0.35">
      <c r="C905" s="172" t="s">
        <v>83</v>
      </c>
      <c r="D905" s="270"/>
      <c r="E905" s="270"/>
      <c r="F905" s="270"/>
      <c r="G905" s="270"/>
    </row>
    <row r="906" spans="3:7" s="151" customFormat="1" ht="17.25" thickBot="1" x14ac:dyDescent="0.35">
      <c r="C906" s="172" t="s">
        <v>84</v>
      </c>
      <c r="D906" s="271">
        <v>108680</v>
      </c>
      <c r="E906" s="270"/>
      <c r="F906" s="270">
        <v>0</v>
      </c>
      <c r="G906" s="270">
        <v>0</v>
      </c>
    </row>
    <row r="907" spans="3:7" s="151" customFormat="1" ht="17.25" thickBot="1" x14ac:dyDescent="0.35">
      <c r="C907" s="262" t="s">
        <v>827</v>
      </c>
      <c r="D907" s="271">
        <f>D906+D905</f>
        <v>108680</v>
      </c>
      <c r="E907" s="271">
        <f t="shared" ref="E907:G907" si="145">E906+E905</f>
        <v>0</v>
      </c>
      <c r="F907" s="271">
        <f t="shared" si="145"/>
        <v>0</v>
      </c>
      <c r="G907" s="271">
        <f t="shared" si="145"/>
        <v>0</v>
      </c>
    </row>
    <row r="908" spans="3:7" s="151" customFormat="1" ht="27.75" thickBot="1" x14ac:dyDescent="0.35">
      <c r="C908" s="225" t="s">
        <v>523</v>
      </c>
      <c r="D908" s="647" t="s">
        <v>536</v>
      </c>
      <c r="E908" s="648"/>
      <c r="F908" s="648"/>
      <c r="G908" s="649"/>
    </row>
    <row r="909" spans="3:7" s="151" customFormat="1" ht="17.25" thickBot="1" x14ac:dyDescent="0.35">
      <c r="C909" s="210" t="s">
        <v>751</v>
      </c>
      <c r="D909" s="639" t="s">
        <v>537</v>
      </c>
      <c r="E909" s="640"/>
      <c r="F909" s="640"/>
      <c r="G909" s="641"/>
    </row>
    <row r="910" spans="3:7" s="151" customFormat="1" ht="17.25" thickBot="1" x14ac:dyDescent="0.35">
      <c r="C910" s="211" t="s">
        <v>10</v>
      </c>
      <c r="D910" s="639" t="s">
        <v>538</v>
      </c>
      <c r="E910" s="640"/>
      <c r="F910" s="640"/>
      <c r="G910" s="641"/>
    </row>
    <row r="911" spans="3:7" s="151" customFormat="1" ht="17.25" thickBot="1" x14ac:dyDescent="0.35">
      <c r="C911" s="211" t="s">
        <v>15</v>
      </c>
      <c r="D911" s="639" t="s">
        <v>535</v>
      </c>
      <c r="E911" s="640"/>
      <c r="F911" s="640"/>
      <c r="G911" s="641"/>
    </row>
    <row r="912" spans="3:7" s="151" customFormat="1" ht="16.5" x14ac:dyDescent="0.3">
      <c r="C912" s="642"/>
      <c r="D912" s="264">
        <v>2018</v>
      </c>
      <c r="E912" s="264">
        <v>2019</v>
      </c>
      <c r="F912" s="264">
        <v>2020</v>
      </c>
      <c r="G912" s="264">
        <v>2021</v>
      </c>
    </row>
    <row r="913" spans="3:7" s="151" customFormat="1" ht="17.25" thickBot="1" x14ac:dyDescent="0.35">
      <c r="C913" s="643"/>
      <c r="D913" s="265" t="s">
        <v>6</v>
      </c>
      <c r="E913" s="265" t="s">
        <v>7</v>
      </c>
      <c r="F913" s="265" t="s">
        <v>7</v>
      </c>
      <c r="G913" s="265" t="s">
        <v>7</v>
      </c>
    </row>
    <row r="914" spans="3:7" s="151" customFormat="1" ht="17.25" thickBot="1" x14ac:dyDescent="0.35">
      <c r="C914" s="263" t="s">
        <v>9</v>
      </c>
      <c r="D914" s="266"/>
      <c r="E914" s="169">
        <v>776</v>
      </c>
      <c r="F914" s="169">
        <v>1286</v>
      </c>
      <c r="G914" s="169">
        <v>1633</v>
      </c>
    </row>
    <row r="915" spans="3:7" s="151" customFormat="1" ht="17.25" thickBot="1" x14ac:dyDescent="0.35">
      <c r="C915" s="263" t="s">
        <v>16</v>
      </c>
      <c r="D915" s="266">
        <f>D925</f>
        <v>0</v>
      </c>
      <c r="E915" s="266">
        <f>E925</f>
        <v>61814</v>
      </c>
      <c r="F915" s="266">
        <f>F925</f>
        <v>102407</v>
      </c>
      <c r="G915" s="266">
        <f>G925</f>
        <v>130000</v>
      </c>
    </row>
    <row r="916" spans="3:7" s="151" customFormat="1" ht="17.25" thickBot="1" x14ac:dyDescent="0.35">
      <c r="C916" s="263" t="s">
        <v>26</v>
      </c>
      <c r="D916" s="266" t="e">
        <f>D915/D914</f>
        <v>#DIV/0!</v>
      </c>
      <c r="E916" s="266">
        <f t="shared" ref="E916:G916" si="146">E915/E914</f>
        <v>79.657216494845358</v>
      </c>
      <c r="F916" s="266">
        <f t="shared" si="146"/>
        <v>79.632192846034215</v>
      </c>
      <c r="G916" s="266">
        <f t="shared" si="146"/>
        <v>79.608083282302516</v>
      </c>
    </row>
    <row r="917" spans="3:7" s="151" customFormat="1" ht="17.25" thickBot="1" x14ac:dyDescent="0.35">
      <c r="C917" s="263" t="s">
        <v>17</v>
      </c>
      <c r="D917" s="267" t="s">
        <v>23</v>
      </c>
      <c r="E917" s="268" t="e">
        <f>E914/D914-1</f>
        <v>#DIV/0!</v>
      </c>
      <c r="F917" s="268">
        <f t="shared" ref="F917:G919" si="147">F914/E914-1</f>
        <v>0.65721649484536093</v>
      </c>
      <c r="G917" s="268">
        <f t="shared" si="147"/>
        <v>0.26982892690513216</v>
      </c>
    </row>
    <row r="918" spans="3:7" s="151" customFormat="1" ht="17.25" thickBot="1" x14ac:dyDescent="0.35">
      <c r="C918" s="263" t="s">
        <v>18</v>
      </c>
      <c r="D918" s="267" t="s">
        <v>23</v>
      </c>
      <c r="E918" s="268" t="e">
        <f>E915/D915-1</f>
        <v>#DIV/0!</v>
      </c>
      <c r="F918" s="268">
        <f t="shared" si="147"/>
        <v>0.65669589413401486</v>
      </c>
      <c r="G918" s="268">
        <f t="shared" si="147"/>
        <v>0.26944447156932627</v>
      </c>
    </row>
    <row r="919" spans="3:7" s="151" customFormat="1" ht="26.25" thickBot="1" x14ac:dyDescent="0.35">
      <c r="C919" s="263" t="s">
        <v>19</v>
      </c>
      <c r="D919" s="267" t="s">
        <v>23</v>
      </c>
      <c r="E919" s="268" t="e">
        <f>E916/D916-1</f>
        <v>#DIV/0!</v>
      </c>
      <c r="F919" s="268">
        <f t="shared" si="147"/>
        <v>-3.141416423050325E-4</v>
      </c>
      <c r="G919" s="268">
        <f t="shared" si="147"/>
        <v>-3.0276151980790367E-4</v>
      </c>
    </row>
    <row r="920" spans="3:7" s="151" customFormat="1" ht="17.25" thickBot="1" x14ac:dyDescent="0.35">
      <c r="C920" s="644" t="s">
        <v>874</v>
      </c>
      <c r="D920" s="645"/>
      <c r="E920" s="645"/>
      <c r="F920" s="645"/>
      <c r="G920" s="646"/>
    </row>
    <row r="921" spans="3:7" s="151" customFormat="1" ht="16.5" x14ac:dyDescent="0.3">
      <c r="C921" s="642"/>
      <c r="D921" s="264">
        <v>2018</v>
      </c>
      <c r="E921" s="264">
        <v>2019</v>
      </c>
      <c r="F921" s="264">
        <v>2020</v>
      </c>
      <c r="G921" s="264">
        <v>2021</v>
      </c>
    </row>
    <row r="922" spans="3:7" s="151" customFormat="1" ht="17.25" thickBot="1" x14ac:dyDescent="0.35">
      <c r="C922" s="643"/>
      <c r="D922" s="265" t="s">
        <v>6</v>
      </c>
      <c r="E922" s="265" t="s">
        <v>7</v>
      </c>
      <c r="F922" s="265" t="s">
        <v>7</v>
      </c>
      <c r="G922" s="265" t="s">
        <v>7</v>
      </c>
    </row>
    <row r="923" spans="3:7" s="151" customFormat="1" ht="27.75" thickBot="1" x14ac:dyDescent="0.35">
      <c r="C923" s="172" t="s">
        <v>83</v>
      </c>
      <c r="D923" s="270"/>
      <c r="E923" s="270"/>
      <c r="F923" s="270"/>
      <c r="G923" s="270"/>
    </row>
    <row r="924" spans="3:7" s="151" customFormat="1" ht="17.25" thickBot="1" x14ac:dyDescent="0.35">
      <c r="C924" s="172" t="s">
        <v>84</v>
      </c>
      <c r="D924" s="271">
        <v>0</v>
      </c>
      <c r="E924" s="270">
        <v>61814</v>
      </c>
      <c r="F924" s="270">
        <v>102407</v>
      </c>
      <c r="G924" s="270">
        <v>130000</v>
      </c>
    </row>
    <row r="925" spans="3:7" s="151" customFormat="1" ht="17.25" thickBot="1" x14ac:dyDescent="0.35">
      <c r="C925" s="262" t="s">
        <v>828</v>
      </c>
      <c r="D925" s="271">
        <f>D924+D923</f>
        <v>0</v>
      </c>
      <c r="E925" s="271">
        <f t="shared" ref="E925:G925" si="148">E924+E923</f>
        <v>61814</v>
      </c>
      <c r="F925" s="271">
        <f t="shared" si="148"/>
        <v>102407</v>
      </c>
      <c r="G925" s="271">
        <f t="shared" si="148"/>
        <v>130000</v>
      </c>
    </row>
    <row r="926" spans="3:7" s="151" customFormat="1" ht="27.75" thickBot="1" x14ac:dyDescent="0.35">
      <c r="C926" s="225" t="s">
        <v>752</v>
      </c>
      <c r="D926" s="647" t="s">
        <v>539</v>
      </c>
      <c r="E926" s="648"/>
      <c r="F926" s="648"/>
      <c r="G926" s="649"/>
    </row>
    <row r="927" spans="3:7" s="151" customFormat="1" ht="17.25" thickBot="1" x14ac:dyDescent="0.35">
      <c r="C927" s="210" t="s">
        <v>753</v>
      </c>
      <c r="D927" s="639" t="s">
        <v>540</v>
      </c>
      <c r="E927" s="640"/>
      <c r="F927" s="640"/>
      <c r="G927" s="641"/>
    </row>
    <row r="928" spans="3:7" s="151" customFormat="1" ht="17.25" thickBot="1" x14ac:dyDescent="0.35">
      <c r="C928" s="211" t="s">
        <v>10</v>
      </c>
      <c r="D928" s="639" t="s">
        <v>541</v>
      </c>
      <c r="E928" s="640"/>
      <c r="F928" s="640"/>
      <c r="G928" s="641"/>
    </row>
    <row r="929" spans="3:7" s="151" customFormat="1" ht="17.25" thickBot="1" x14ac:dyDescent="0.35">
      <c r="C929" s="211" t="s">
        <v>15</v>
      </c>
      <c r="D929" s="639" t="s">
        <v>535</v>
      </c>
      <c r="E929" s="640"/>
      <c r="F929" s="640"/>
      <c r="G929" s="641"/>
    </row>
    <row r="930" spans="3:7" s="151" customFormat="1" ht="16.5" x14ac:dyDescent="0.3">
      <c r="C930" s="642"/>
      <c r="D930" s="264">
        <v>2018</v>
      </c>
      <c r="E930" s="264">
        <v>2019</v>
      </c>
      <c r="F930" s="264">
        <v>2020</v>
      </c>
      <c r="G930" s="264">
        <v>2021</v>
      </c>
    </row>
    <row r="931" spans="3:7" s="151" customFormat="1" ht="17.25" thickBot="1" x14ac:dyDescent="0.35">
      <c r="C931" s="643"/>
      <c r="D931" s="265" t="s">
        <v>6</v>
      </c>
      <c r="E931" s="265" t="s">
        <v>7</v>
      </c>
      <c r="F931" s="265" t="s">
        <v>7</v>
      </c>
      <c r="G931" s="265" t="s">
        <v>7</v>
      </c>
    </row>
    <row r="932" spans="3:7" s="151" customFormat="1" ht="17.25" thickBot="1" x14ac:dyDescent="0.35">
      <c r="C932" s="263" t="s">
        <v>9</v>
      </c>
      <c r="D932" s="266"/>
      <c r="E932" s="266"/>
      <c r="F932" s="169">
        <v>950</v>
      </c>
      <c r="G932" s="266"/>
    </row>
    <row r="933" spans="3:7" s="151" customFormat="1" ht="17.25" thickBot="1" x14ac:dyDescent="0.35">
      <c r="C933" s="263" t="s">
        <v>16</v>
      </c>
      <c r="D933" s="266">
        <f>D943</f>
        <v>0</v>
      </c>
      <c r="E933" s="266">
        <f>E943</f>
        <v>0</v>
      </c>
      <c r="F933" s="266">
        <f>F943</f>
        <v>34120</v>
      </c>
      <c r="G933" s="266">
        <f>G943</f>
        <v>0</v>
      </c>
    </row>
    <row r="934" spans="3:7" s="151" customFormat="1" ht="17.25" thickBot="1" x14ac:dyDescent="0.35">
      <c r="C934" s="263" t="s">
        <v>26</v>
      </c>
      <c r="D934" s="266" t="e">
        <f>D933/D932</f>
        <v>#DIV/0!</v>
      </c>
      <c r="E934" s="266" t="e">
        <f t="shared" ref="E934:G934" si="149">E933/E932</f>
        <v>#DIV/0!</v>
      </c>
      <c r="F934" s="266">
        <f t="shared" si="149"/>
        <v>35.915789473684214</v>
      </c>
      <c r="G934" s="266" t="e">
        <f t="shared" si="149"/>
        <v>#DIV/0!</v>
      </c>
    </row>
    <row r="935" spans="3:7" s="151" customFormat="1" ht="17.25" thickBot="1" x14ac:dyDescent="0.35">
      <c r="C935" s="263" t="s">
        <v>17</v>
      </c>
      <c r="D935" s="267" t="s">
        <v>23</v>
      </c>
      <c r="E935" s="268" t="e">
        <f>E932/D932-1</f>
        <v>#DIV/0!</v>
      </c>
      <c r="F935" s="268" t="e">
        <f t="shared" ref="F935:G937" si="150">F932/E932-1</f>
        <v>#DIV/0!</v>
      </c>
      <c r="G935" s="268">
        <f t="shared" si="150"/>
        <v>-1</v>
      </c>
    </row>
    <row r="936" spans="3:7" s="151" customFormat="1" ht="17.25" thickBot="1" x14ac:dyDescent="0.35">
      <c r="C936" s="263" t="s">
        <v>18</v>
      </c>
      <c r="D936" s="267" t="s">
        <v>23</v>
      </c>
      <c r="E936" s="268" t="e">
        <f>E933/D933-1</f>
        <v>#DIV/0!</v>
      </c>
      <c r="F936" s="268" t="e">
        <f t="shared" si="150"/>
        <v>#DIV/0!</v>
      </c>
      <c r="G936" s="268">
        <f t="shared" si="150"/>
        <v>-1</v>
      </c>
    </row>
    <row r="937" spans="3:7" s="151" customFormat="1" ht="26.25" thickBot="1" x14ac:dyDescent="0.35">
      <c r="C937" s="263" t="s">
        <v>19</v>
      </c>
      <c r="D937" s="267" t="s">
        <v>23</v>
      </c>
      <c r="E937" s="268" t="e">
        <f>E934/D934-1</f>
        <v>#DIV/0!</v>
      </c>
      <c r="F937" s="268" t="e">
        <f t="shared" si="150"/>
        <v>#DIV/0!</v>
      </c>
      <c r="G937" s="268" t="e">
        <f t="shared" si="150"/>
        <v>#DIV/0!</v>
      </c>
    </row>
    <row r="938" spans="3:7" s="151" customFormat="1" ht="17.25" thickBot="1" x14ac:dyDescent="0.35">
      <c r="C938" s="644" t="s">
        <v>875</v>
      </c>
      <c r="D938" s="645"/>
      <c r="E938" s="645"/>
      <c r="F938" s="645"/>
      <c r="G938" s="646"/>
    </row>
    <row r="939" spans="3:7" s="151" customFormat="1" ht="16.5" x14ac:dyDescent="0.3">
      <c r="C939" s="642"/>
      <c r="D939" s="264">
        <v>2018</v>
      </c>
      <c r="E939" s="264">
        <v>2019</v>
      </c>
      <c r="F939" s="264">
        <v>2020</v>
      </c>
      <c r="G939" s="264">
        <v>2021</v>
      </c>
    </row>
    <row r="940" spans="3:7" s="151" customFormat="1" ht="17.25" thickBot="1" x14ac:dyDescent="0.35">
      <c r="C940" s="643"/>
      <c r="D940" s="265" t="s">
        <v>6</v>
      </c>
      <c r="E940" s="265" t="s">
        <v>7</v>
      </c>
      <c r="F940" s="265" t="s">
        <v>7</v>
      </c>
      <c r="G940" s="265" t="s">
        <v>7</v>
      </c>
    </row>
    <row r="941" spans="3:7" s="151" customFormat="1" ht="27.75" thickBot="1" x14ac:dyDescent="0.35">
      <c r="C941" s="172" t="s">
        <v>83</v>
      </c>
      <c r="D941" s="270"/>
      <c r="E941" s="270"/>
      <c r="F941" s="270"/>
      <c r="G941" s="270"/>
    </row>
    <row r="942" spans="3:7" s="151" customFormat="1" ht="17.25" thickBot="1" x14ac:dyDescent="0.35">
      <c r="C942" s="172" t="s">
        <v>84</v>
      </c>
      <c r="D942" s="271">
        <v>0</v>
      </c>
      <c r="E942" s="270">
        <v>0</v>
      </c>
      <c r="F942" s="270">
        <v>34120</v>
      </c>
      <c r="G942" s="270">
        <v>0</v>
      </c>
    </row>
    <row r="943" spans="3:7" s="151" customFormat="1" ht="17.25" thickBot="1" x14ac:dyDescent="0.35">
      <c r="C943" s="262" t="s">
        <v>829</v>
      </c>
      <c r="D943" s="271">
        <f>D942+D941</f>
        <v>0</v>
      </c>
      <c r="E943" s="271">
        <f t="shared" ref="E943:G943" si="151">E942+E941</f>
        <v>0</v>
      </c>
      <c r="F943" s="271">
        <f t="shared" si="151"/>
        <v>34120</v>
      </c>
      <c r="G943" s="271">
        <f t="shared" si="151"/>
        <v>0</v>
      </c>
    </row>
    <row r="944" spans="3:7" s="151" customFormat="1" ht="27.75" thickBot="1" x14ac:dyDescent="0.35">
      <c r="C944" s="225" t="s">
        <v>752</v>
      </c>
      <c r="D944" s="647" t="s">
        <v>542</v>
      </c>
      <c r="E944" s="648"/>
      <c r="F944" s="648"/>
      <c r="G944" s="649"/>
    </row>
    <row r="945" spans="3:7" s="151" customFormat="1" ht="17.25" thickBot="1" x14ac:dyDescent="0.35">
      <c r="C945" s="210" t="s">
        <v>754</v>
      </c>
      <c r="D945" s="639" t="s">
        <v>543</v>
      </c>
      <c r="E945" s="640"/>
      <c r="F945" s="640"/>
      <c r="G945" s="641"/>
    </row>
    <row r="946" spans="3:7" s="151" customFormat="1" ht="17.25" thickBot="1" x14ac:dyDescent="0.35">
      <c r="C946" s="211" t="s">
        <v>10</v>
      </c>
      <c r="D946" s="639" t="s">
        <v>544</v>
      </c>
      <c r="E946" s="640"/>
      <c r="F946" s="640"/>
      <c r="G946" s="641"/>
    </row>
    <row r="947" spans="3:7" s="151" customFormat="1" ht="17.25" thickBot="1" x14ac:dyDescent="0.35">
      <c r="C947" s="211" t="s">
        <v>15</v>
      </c>
      <c r="D947" s="639" t="s">
        <v>535</v>
      </c>
      <c r="E947" s="640"/>
      <c r="F947" s="640"/>
      <c r="G947" s="641"/>
    </row>
    <row r="948" spans="3:7" s="151" customFormat="1" ht="16.5" x14ac:dyDescent="0.3">
      <c r="C948" s="642"/>
      <c r="D948" s="264">
        <v>2018</v>
      </c>
      <c r="E948" s="264">
        <v>2019</v>
      </c>
      <c r="F948" s="264">
        <v>2020</v>
      </c>
      <c r="G948" s="264">
        <v>2021</v>
      </c>
    </row>
    <row r="949" spans="3:7" s="151" customFormat="1" ht="17.25" thickBot="1" x14ac:dyDescent="0.35">
      <c r="C949" s="643"/>
      <c r="D949" s="265" t="s">
        <v>6</v>
      </c>
      <c r="E949" s="265" t="s">
        <v>7</v>
      </c>
      <c r="F949" s="265" t="s">
        <v>7</v>
      </c>
      <c r="G949" s="265" t="s">
        <v>7</v>
      </c>
    </row>
    <row r="950" spans="3:7" s="151" customFormat="1" ht="17.25" thickBot="1" x14ac:dyDescent="0.35">
      <c r="C950" s="263" t="s">
        <v>9</v>
      </c>
      <c r="D950" s="266"/>
      <c r="E950" s="266"/>
      <c r="F950" s="169">
        <v>1132</v>
      </c>
      <c r="G950" s="266"/>
    </row>
    <row r="951" spans="3:7" s="151" customFormat="1" ht="17.25" thickBot="1" x14ac:dyDescent="0.35">
      <c r="C951" s="263" t="s">
        <v>16</v>
      </c>
      <c r="D951" s="266">
        <f>D961</f>
        <v>0</v>
      </c>
      <c r="E951" s="266">
        <f>E961</f>
        <v>0</v>
      </c>
      <c r="F951" s="266">
        <f>F961</f>
        <v>47221</v>
      </c>
      <c r="G951" s="266">
        <f>G961</f>
        <v>0</v>
      </c>
    </row>
    <row r="952" spans="3:7" s="151" customFormat="1" ht="17.25" thickBot="1" x14ac:dyDescent="0.35">
      <c r="C952" s="263" t="s">
        <v>26</v>
      </c>
      <c r="D952" s="266" t="e">
        <f>D951/D950</f>
        <v>#DIV/0!</v>
      </c>
      <c r="E952" s="266" t="e">
        <f t="shared" ref="E952:G952" si="152">E951/E950</f>
        <v>#DIV/0!</v>
      </c>
      <c r="F952" s="266">
        <f t="shared" si="152"/>
        <v>41.714664310954063</v>
      </c>
      <c r="G952" s="266" t="e">
        <f t="shared" si="152"/>
        <v>#DIV/0!</v>
      </c>
    </row>
    <row r="953" spans="3:7" s="151" customFormat="1" ht="17.25" thickBot="1" x14ac:dyDescent="0.35">
      <c r="C953" s="263" t="s">
        <v>17</v>
      </c>
      <c r="D953" s="267" t="s">
        <v>23</v>
      </c>
      <c r="E953" s="268" t="e">
        <f>E950/D950-1</f>
        <v>#DIV/0!</v>
      </c>
      <c r="F953" s="268" t="e">
        <f t="shared" ref="F953:G955" si="153">F950/E950-1</f>
        <v>#DIV/0!</v>
      </c>
      <c r="G953" s="268">
        <f t="shared" si="153"/>
        <v>-1</v>
      </c>
    </row>
    <row r="954" spans="3:7" s="151" customFormat="1" ht="17.25" thickBot="1" x14ac:dyDescent="0.35">
      <c r="C954" s="263" t="s">
        <v>18</v>
      </c>
      <c r="D954" s="267" t="s">
        <v>23</v>
      </c>
      <c r="E954" s="268" t="e">
        <f>E951/D951-1</f>
        <v>#DIV/0!</v>
      </c>
      <c r="F954" s="268" t="e">
        <f t="shared" si="153"/>
        <v>#DIV/0!</v>
      </c>
      <c r="G954" s="268">
        <f t="shared" si="153"/>
        <v>-1</v>
      </c>
    </row>
    <row r="955" spans="3:7" s="151" customFormat="1" ht="26.25" thickBot="1" x14ac:dyDescent="0.35">
      <c r="C955" s="263" t="s">
        <v>19</v>
      </c>
      <c r="D955" s="267" t="s">
        <v>23</v>
      </c>
      <c r="E955" s="268" t="e">
        <f>E952/D952-1</f>
        <v>#DIV/0!</v>
      </c>
      <c r="F955" s="268" t="e">
        <f t="shared" si="153"/>
        <v>#DIV/0!</v>
      </c>
      <c r="G955" s="268" t="e">
        <f t="shared" si="153"/>
        <v>#DIV/0!</v>
      </c>
    </row>
    <row r="956" spans="3:7" s="151" customFormat="1" ht="17.25" thickBot="1" x14ac:dyDescent="0.35">
      <c r="C956" s="644" t="s">
        <v>876</v>
      </c>
      <c r="D956" s="645"/>
      <c r="E956" s="645"/>
      <c r="F956" s="645"/>
      <c r="G956" s="646"/>
    </row>
    <row r="957" spans="3:7" s="151" customFormat="1" ht="16.5" x14ac:dyDescent="0.3">
      <c r="C957" s="642"/>
      <c r="D957" s="264">
        <v>2018</v>
      </c>
      <c r="E957" s="264">
        <v>2019</v>
      </c>
      <c r="F957" s="264">
        <v>2020</v>
      </c>
      <c r="G957" s="264">
        <v>2021</v>
      </c>
    </row>
    <row r="958" spans="3:7" s="151" customFormat="1" ht="17.25" thickBot="1" x14ac:dyDescent="0.35">
      <c r="C958" s="643"/>
      <c r="D958" s="265" t="s">
        <v>6</v>
      </c>
      <c r="E958" s="265" t="s">
        <v>7</v>
      </c>
      <c r="F958" s="265" t="s">
        <v>7</v>
      </c>
      <c r="G958" s="265" t="s">
        <v>7</v>
      </c>
    </row>
    <row r="959" spans="3:7" s="151" customFormat="1" ht="27.75" thickBot="1" x14ac:dyDescent="0.35">
      <c r="C959" s="172" t="s">
        <v>83</v>
      </c>
      <c r="D959" s="270"/>
      <c r="E959" s="270"/>
      <c r="F959" s="270"/>
      <c r="G959" s="270"/>
    </row>
    <row r="960" spans="3:7" s="151" customFormat="1" ht="17.25" thickBot="1" x14ac:dyDescent="0.35">
      <c r="C960" s="172" t="s">
        <v>84</v>
      </c>
      <c r="D960" s="271">
        <v>0</v>
      </c>
      <c r="E960" s="270">
        <v>0</v>
      </c>
      <c r="F960" s="270">
        <v>47221</v>
      </c>
      <c r="G960" s="270">
        <v>0</v>
      </c>
    </row>
    <row r="961" spans="3:7" s="151" customFormat="1" ht="17.25" thickBot="1" x14ac:dyDescent="0.35">
      <c r="C961" s="262" t="s">
        <v>830</v>
      </c>
      <c r="D961" s="271">
        <f>D960+D959</f>
        <v>0</v>
      </c>
      <c r="E961" s="271">
        <f t="shared" ref="E961:G961" si="154">E960+E959</f>
        <v>0</v>
      </c>
      <c r="F961" s="271">
        <f t="shared" si="154"/>
        <v>47221</v>
      </c>
      <c r="G961" s="271">
        <f t="shared" si="154"/>
        <v>0</v>
      </c>
    </row>
    <row r="962" spans="3:7" s="151" customFormat="1" ht="27.75" thickBot="1" x14ac:dyDescent="0.35">
      <c r="C962" s="225" t="s">
        <v>752</v>
      </c>
      <c r="D962" s="647" t="s">
        <v>545</v>
      </c>
      <c r="E962" s="648"/>
      <c r="F962" s="648"/>
      <c r="G962" s="649"/>
    </row>
    <row r="963" spans="3:7" s="151" customFormat="1" ht="17.25" thickBot="1" x14ac:dyDescent="0.35">
      <c r="C963" s="210" t="s">
        <v>755</v>
      </c>
      <c r="D963" s="639" t="s">
        <v>546</v>
      </c>
      <c r="E963" s="640"/>
      <c r="F963" s="640"/>
      <c r="G963" s="641"/>
    </row>
    <row r="964" spans="3:7" s="151" customFormat="1" ht="17.25" thickBot="1" x14ac:dyDescent="0.35">
      <c r="C964" s="211" t="s">
        <v>10</v>
      </c>
      <c r="D964" s="639" t="s">
        <v>547</v>
      </c>
      <c r="E964" s="640"/>
      <c r="F964" s="640"/>
      <c r="G964" s="641"/>
    </row>
    <row r="965" spans="3:7" s="151" customFormat="1" ht="17.25" thickBot="1" x14ac:dyDescent="0.35">
      <c r="C965" s="211" t="s">
        <v>15</v>
      </c>
      <c r="D965" s="639" t="s">
        <v>535</v>
      </c>
      <c r="E965" s="640"/>
      <c r="F965" s="640"/>
      <c r="G965" s="641"/>
    </row>
    <row r="966" spans="3:7" s="151" customFormat="1" ht="16.5" x14ac:dyDescent="0.3">
      <c r="C966" s="642"/>
      <c r="D966" s="264">
        <v>2018</v>
      </c>
      <c r="E966" s="264">
        <v>2019</v>
      </c>
      <c r="F966" s="264">
        <v>2020</v>
      </c>
      <c r="G966" s="264">
        <v>2021</v>
      </c>
    </row>
    <row r="967" spans="3:7" s="151" customFormat="1" ht="17.25" thickBot="1" x14ac:dyDescent="0.35">
      <c r="C967" s="643"/>
      <c r="D967" s="265" t="s">
        <v>6</v>
      </c>
      <c r="E967" s="265" t="s">
        <v>7</v>
      </c>
      <c r="F967" s="265" t="s">
        <v>7</v>
      </c>
      <c r="G967" s="265" t="s">
        <v>7</v>
      </c>
    </row>
    <row r="968" spans="3:7" s="151" customFormat="1" ht="17.25" thickBot="1" x14ac:dyDescent="0.35">
      <c r="C968" s="263" t="s">
        <v>9</v>
      </c>
      <c r="D968" s="266"/>
      <c r="E968" s="169">
        <v>910</v>
      </c>
      <c r="F968" s="266"/>
      <c r="G968" s="266"/>
    </row>
    <row r="969" spans="3:7" s="151" customFormat="1" ht="17.25" thickBot="1" x14ac:dyDescent="0.35">
      <c r="C969" s="263" t="s">
        <v>16</v>
      </c>
      <c r="D969" s="266">
        <f>D979</f>
        <v>0</v>
      </c>
      <c r="E969" s="266">
        <f>E979</f>
        <v>16000</v>
      </c>
      <c r="F969" s="266">
        <f>F979</f>
        <v>0</v>
      </c>
      <c r="G969" s="266">
        <f>G979</f>
        <v>0</v>
      </c>
    </row>
    <row r="970" spans="3:7" s="151" customFormat="1" ht="17.25" thickBot="1" x14ac:dyDescent="0.35">
      <c r="C970" s="263" t="s">
        <v>26</v>
      </c>
      <c r="D970" s="266" t="e">
        <f>D969/D968</f>
        <v>#DIV/0!</v>
      </c>
      <c r="E970" s="266">
        <f t="shared" ref="E970:G970" si="155">E969/E968</f>
        <v>17.582417582417584</v>
      </c>
      <c r="F970" s="266" t="e">
        <f t="shared" si="155"/>
        <v>#DIV/0!</v>
      </c>
      <c r="G970" s="266" t="e">
        <f t="shared" si="155"/>
        <v>#DIV/0!</v>
      </c>
    </row>
    <row r="971" spans="3:7" s="151" customFormat="1" ht="17.25" thickBot="1" x14ac:dyDescent="0.35">
      <c r="C971" s="263" t="s">
        <v>17</v>
      </c>
      <c r="D971" s="267" t="s">
        <v>23</v>
      </c>
      <c r="E971" s="268" t="e">
        <f>E968/D968-1</f>
        <v>#DIV/0!</v>
      </c>
      <c r="F971" s="268">
        <f t="shared" ref="F971:G973" si="156">F968/E968-1</f>
        <v>-1</v>
      </c>
      <c r="G971" s="268" t="e">
        <f t="shared" si="156"/>
        <v>#DIV/0!</v>
      </c>
    </row>
    <row r="972" spans="3:7" s="151" customFormat="1" ht="17.25" thickBot="1" x14ac:dyDescent="0.35">
      <c r="C972" s="263" t="s">
        <v>18</v>
      </c>
      <c r="D972" s="267" t="s">
        <v>23</v>
      </c>
      <c r="E972" s="268" t="e">
        <f>E969/D969-1</f>
        <v>#DIV/0!</v>
      </c>
      <c r="F972" s="268">
        <f t="shared" si="156"/>
        <v>-1</v>
      </c>
      <c r="G972" s="268" t="e">
        <f t="shared" si="156"/>
        <v>#DIV/0!</v>
      </c>
    </row>
    <row r="973" spans="3:7" s="151" customFormat="1" ht="26.25" thickBot="1" x14ac:dyDescent="0.35">
      <c r="C973" s="263" t="s">
        <v>19</v>
      </c>
      <c r="D973" s="267" t="s">
        <v>23</v>
      </c>
      <c r="E973" s="268" t="e">
        <f>E970/D970-1</f>
        <v>#DIV/0!</v>
      </c>
      <c r="F973" s="268" t="e">
        <f t="shared" si="156"/>
        <v>#DIV/0!</v>
      </c>
      <c r="G973" s="268" t="e">
        <f t="shared" si="156"/>
        <v>#DIV/0!</v>
      </c>
    </row>
    <row r="974" spans="3:7" s="151" customFormat="1" ht="17.25" thickBot="1" x14ac:dyDescent="0.35">
      <c r="C974" s="644" t="s">
        <v>877</v>
      </c>
      <c r="D974" s="645"/>
      <c r="E974" s="645"/>
      <c r="F974" s="645"/>
      <c r="G974" s="646"/>
    </row>
    <row r="975" spans="3:7" s="151" customFormat="1" ht="16.5" x14ac:dyDescent="0.3">
      <c r="C975" s="642"/>
      <c r="D975" s="264">
        <v>2018</v>
      </c>
      <c r="E975" s="264">
        <v>2019</v>
      </c>
      <c r="F975" s="264">
        <v>2020</v>
      </c>
      <c r="G975" s="264">
        <v>2021</v>
      </c>
    </row>
    <row r="976" spans="3:7" s="151" customFormat="1" ht="17.25" thickBot="1" x14ac:dyDescent="0.35">
      <c r="C976" s="643"/>
      <c r="D976" s="265" t="s">
        <v>6</v>
      </c>
      <c r="E976" s="265" t="s">
        <v>7</v>
      </c>
      <c r="F976" s="265" t="s">
        <v>7</v>
      </c>
      <c r="G976" s="265" t="s">
        <v>7</v>
      </c>
    </row>
    <row r="977" spans="3:7" s="151" customFormat="1" ht="27.75" thickBot="1" x14ac:dyDescent="0.35">
      <c r="C977" s="172" t="s">
        <v>83</v>
      </c>
      <c r="D977" s="270"/>
      <c r="E977" s="270"/>
      <c r="F977" s="270"/>
      <c r="G977" s="270"/>
    </row>
    <row r="978" spans="3:7" s="151" customFormat="1" ht="17.25" thickBot="1" x14ac:dyDescent="0.35">
      <c r="C978" s="172" t="s">
        <v>84</v>
      </c>
      <c r="D978" s="271">
        <v>0</v>
      </c>
      <c r="E978" s="270">
        <v>16000</v>
      </c>
      <c r="F978" s="270">
        <v>0</v>
      </c>
      <c r="G978" s="270">
        <v>0</v>
      </c>
    </row>
    <row r="979" spans="3:7" s="151" customFormat="1" ht="17.25" thickBot="1" x14ac:dyDescent="0.35">
      <c r="C979" s="262" t="s">
        <v>831</v>
      </c>
      <c r="D979" s="271">
        <f>D978+D977</f>
        <v>0</v>
      </c>
      <c r="E979" s="271">
        <f t="shared" ref="E979:G979" si="157">E978+E977</f>
        <v>16000</v>
      </c>
      <c r="F979" s="271">
        <f t="shared" si="157"/>
        <v>0</v>
      </c>
      <c r="G979" s="271">
        <f t="shared" si="157"/>
        <v>0</v>
      </c>
    </row>
    <row r="980" spans="3:7" s="151" customFormat="1" ht="27.75" thickBot="1" x14ac:dyDescent="0.35">
      <c r="C980" s="225" t="s">
        <v>752</v>
      </c>
      <c r="D980" s="647" t="s">
        <v>548</v>
      </c>
      <c r="E980" s="648"/>
      <c r="F980" s="648"/>
      <c r="G980" s="649"/>
    </row>
    <row r="981" spans="3:7" s="151" customFormat="1" ht="17.25" thickBot="1" x14ac:dyDescent="0.35">
      <c r="C981" s="210" t="s">
        <v>756</v>
      </c>
      <c r="D981" s="639" t="s">
        <v>549</v>
      </c>
      <c r="E981" s="640"/>
      <c r="F981" s="640"/>
      <c r="G981" s="641"/>
    </row>
    <row r="982" spans="3:7" s="151" customFormat="1" ht="17.25" thickBot="1" x14ac:dyDescent="0.35">
      <c r="C982" s="211" t="s">
        <v>10</v>
      </c>
      <c r="D982" s="639" t="s">
        <v>550</v>
      </c>
      <c r="E982" s="640"/>
      <c r="F982" s="640"/>
      <c r="G982" s="641"/>
    </row>
    <row r="983" spans="3:7" s="151" customFormat="1" ht="17.25" thickBot="1" x14ac:dyDescent="0.35">
      <c r="C983" s="211" t="s">
        <v>15</v>
      </c>
      <c r="D983" s="639" t="s">
        <v>535</v>
      </c>
      <c r="E983" s="640"/>
      <c r="F983" s="640"/>
      <c r="G983" s="641"/>
    </row>
    <row r="984" spans="3:7" s="151" customFormat="1" ht="16.5" x14ac:dyDescent="0.3">
      <c r="C984" s="642"/>
      <c r="D984" s="264">
        <v>2018</v>
      </c>
      <c r="E984" s="264">
        <v>2019</v>
      </c>
      <c r="F984" s="264">
        <v>2020</v>
      </c>
      <c r="G984" s="264">
        <v>2021</v>
      </c>
    </row>
    <row r="985" spans="3:7" s="151" customFormat="1" ht="17.25" thickBot="1" x14ac:dyDescent="0.35">
      <c r="C985" s="643"/>
      <c r="D985" s="265" t="s">
        <v>6</v>
      </c>
      <c r="E985" s="265" t="s">
        <v>7</v>
      </c>
      <c r="F985" s="265" t="s">
        <v>7</v>
      </c>
      <c r="G985" s="265" t="s">
        <v>7</v>
      </c>
    </row>
    <row r="986" spans="3:7" s="151" customFormat="1" ht="17.25" thickBot="1" x14ac:dyDescent="0.35">
      <c r="C986" s="263" t="s">
        <v>9</v>
      </c>
      <c r="D986" s="266"/>
      <c r="E986" s="266"/>
      <c r="F986" s="266"/>
      <c r="G986" s="266">
        <v>334</v>
      </c>
    </row>
    <row r="987" spans="3:7" s="151" customFormat="1" ht="17.25" thickBot="1" x14ac:dyDescent="0.35">
      <c r="C987" s="263" t="s">
        <v>16</v>
      </c>
      <c r="D987" s="266">
        <f>D997</f>
        <v>0</v>
      </c>
      <c r="E987" s="266">
        <f>E997</f>
        <v>0</v>
      </c>
      <c r="F987" s="266">
        <f>F997</f>
        <v>0</v>
      </c>
      <c r="G987" s="266">
        <f>G997</f>
        <v>10000</v>
      </c>
    </row>
    <row r="988" spans="3:7" s="151" customFormat="1" ht="17.25" thickBot="1" x14ac:dyDescent="0.35">
      <c r="C988" s="263" t="s">
        <v>26</v>
      </c>
      <c r="D988" s="266" t="e">
        <f>D987/D986</f>
        <v>#DIV/0!</v>
      </c>
      <c r="E988" s="266" t="e">
        <f t="shared" ref="E988:G988" si="158">E987/E986</f>
        <v>#DIV/0!</v>
      </c>
      <c r="F988" s="266" t="e">
        <f t="shared" si="158"/>
        <v>#DIV/0!</v>
      </c>
      <c r="G988" s="266">
        <f t="shared" si="158"/>
        <v>29.940119760479043</v>
      </c>
    </row>
    <row r="989" spans="3:7" s="151" customFormat="1" ht="17.25" thickBot="1" x14ac:dyDescent="0.35">
      <c r="C989" s="263" t="s">
        <v>17</v>
      </c>
      <c r="D989" s="267" t="s">
        <v>23</v>
      </c>
      <c r="E989" s="268" t="e">
        <f>E986/D986-1</f>
        <v>#DIV/0!</v>
      </c>
      <c r="F989" s="268" t="e">
        <f t="shared" ref="F989:G991" si="159">F986/E986-1</f>
        <v>#DIV/0!</v>
      </c>
      <c r="G989" s="268" t="e">
        <f t="shared" si="159"/>
        <v>#DIV/0!</v>
      </c>
    </row>
    <row r="990" spans="3:7" s="151" customFormat="1" ht="17.25" thickBot="1" x14ac:dyDescent="0.35">
      <c r="C990" s="263" t="s">
        <v>18</v>
      </c>
      <c r="D990" s="267" t="s">
        <v>23</v>
      </c>
      <c r="E990" s="268" t="e">
        <f>E987/D987-1</f>
        <v>#DIV/0!</v>
      </c>
      <c r="F990" s="268" t="e">
        <f t="shared" si="159"/>
        <v>#DIV/0!</v>
      </c>
      <c r="G990" s="268" t="e">
        <f t="shared" si="159"/>
        <v>#DIV/0!</v>
      </c>
    </row>
    <row r="991" spans="3:7" s="151" customFormat="1" ht="26.25" thickBot="1" x14ac:dyDescent="0.35">
      <c r="C991" s="263" t="s">
        <v>19</v>
      </c>
      <c r="D991" s="267" t="s">
        <v>23</v>
      </c>
      <c r="E991" s="268" t="e">
        <f>E988/D988-1</f>
        <v>#DIV/0!</v>
      </c>
      <c r="F991" s="268" t="e">
        <f t="shared" si="159"/>
        <v>#DIV/0!</v>
      </c>
      <c r="G991" s="268" t="e">
        <f t="shared" si="159"/>
        <v>#DIV/0!</v>
      </c>
    </row>
    <row r="992" spans="3:7" s="151" customFormat="1" ht="17.25" thickBot="1" x14ac:dyDescent="0.35">
      <c r="C992" s="644" t="s">
        <v>878</v>
      </c>
      <c r="D992" s="645"/>
      <c r="E992" s="645"/>
      <c r="F992" s="645"/>
      <c r="G992" s="646"/>
    </row>
    <row r="993" spans="3:7" s="151" customFormat="1" ht="16.5" x14ac:dyDescent="0.3">
      <c r="C993" s="642"/>
      <c r="D993" s="264">
        <v>2018</v>
      </c>
      <c r="E993" s="264">
        <v>2019</v>
      </c>
      <c r="F993" s="264">
        <v>2020</v>
      </c>
      <c r="G993" s="264">
        <v>2021</v>
      </c>
    </row>
    <row r="994" spans="3:7" s="151" customFormat="1" ht="17.25" thickBot="1" x14ac:dyDescent="0.35">
      <c r="C994" s="643"/>
      <c r="D994" s="265" t="s">
        <v>6</v>
      </c>
      <c r="E994" s="265" t="s">
        <v>7</v>
      </c>
      <c r="F994" s="265" t="s">
        <v>7</v>
      </c>
      <c r="G994" s="265" t="s">
        <v>7</v>
      </c>
    </row>
    <row r="995" spans="3:7" s="151" customFormat="1" ht="27.75" thickBot="1" x14ac:dyDescent="0.35">
      <c r="C995" s="172" t="s">
        <v>83</v>
      </c>
      <c r="D995" s="270"/>
      <c r="E995" s="270"/>
      <c r="F995" s="270"/>
      <c r="G995" s="270"/>
    </row>
    <row r="996" spans="3:7" s="151" customFormat="1" ht="17.25" thickBot="1" x14ac:dyDescent="0.35">
      <c r="C996" s="172" t="s">
        <v>84</v>
      </c>
      <c r="D996" s="271">
        <v>0</v>
      </c>
      <c r="E996" s="270">
        <v>0</v>
      </c>
      <c r="F996" s="270">
        <v>0</v>
      </c>
      <c r="G996" s="270">
        <v>10000</v>
      </c>
    </row>
    <row r="997" spans="3:7" s="151" customFormat="1" ht="17.25" thickBot="1" x14ac:dyDescent="0.35">
      <c r="C997" s="262" t="s">
        <v>832</v>
      </c>
      <c r="D997" s="271">
        <f>D996+D995</f>
        <v>0</v>
      </c>
      <c r="E997" s="271">
        <f t="shared" ref="E997:G997" si="160">E996+E995</f>
        <v>0</v>
      </c>
      <c r="F997" s="271">
        <f t="shared" si="160"/>
        <v>0</v>
      </c>
      <c r="G997" s="271">
        <f t="shared" si="160"/>
        <v>10000</v>
      </c>
    </row>
    <row r="998" spans="3:7" s="151" customFormat="1" ht="41.25" thickBot="1" x14ac:dyDescent="0.35">
      <c r="C998" s="225" t="s">
        <v>551</v>
      </c>
      <c r="D998" s="647" t="s">
        <v>552</v>
      </c>
      <c r="E998" s="648"/>
      <c r="F998" s="648"/>
      <c r="G998" s="649"/>
    </row>
    <row r="999" spans="3:7" s="151" customFormat="1" ht="17.25" thickBot="1" x14ac:dyDescent="0.35">
      <c r="C999" s="210" t="s">
        <v>757</v>
      </c>
      <c r="D999" s="647" t="s">
        <v>553</v>
      </c>
      <c r="E999" s="648"/>
      <c r="F999" s="648"/>
      <c r="G999" s="649"/>
    </row>
    <row r="1000" spans="3:7" s="151" customFormat="1" ht="31.5" customHeight="1" thickBot="1" x14ac:dyDescent="0.35">
      <c r="C1000" s="211" t="s">
        <v>10</v>
      </c>
      <c r="D1000" s="650" t="s">
        <v>554</v>
      </c>
      <c r="E1000" s="651"/>
      <c r="F1000" s="651"/>
      <c r="G1000" s="652"/>
    </row>
    <row r="1001" spans="3:7" s="151" customFormat="1" ht="17.25" thickBot="1" x14ac:dyDescent="0.35">
      <c r="C1001" s="211" t="s">
        <v>15</v>
      </c>
      <c r="D1001" s="639" t="s">
        <v>555</v>
      </c>
      <c r="E1001" s="640"/>
      <c r="F1001" s="640"/>
      <c r="G1001" s="641"/>
    </row>
    <row r="1002" spans="3:7" s="151" customFormat="1" ht="16.5" x14ac:dyDescent="0.3">
      <c r="C1002" s="642"/>
      <c r="D1002" s="264">
        <v>2018</v>
      </c>
      <c r="E1002" s="264">
        <v>2019</v>
      </c>
      <c r="F1002" s="264">
        <v>2020</v>
      </c>
      <c r="G1002" s="264">
        <v>2021</v>
      </c>
    </row>
    <row r="1003" spans="3:7" s="151" customFormat="1" ht="17.25" thickBot="1" x14ac:dyDescent="0.35">
      <c r="C1003" s="643"/>
      <c r="D1003" s="265" t="s">
        <v>6</v>
      </c>
      <c r="E1003" s="265" t="s">
        <v>7</v>
      </c>
      <c r="F1003" s="265" t="s">
        <v>7</v>
      </c>
      <c r="G1003" s="265" t="s">
        <v>7</v>
      </c>
    </row>
    <row r="1004" spans="3:7" s="151" customFormat="1" ht="17.25" thickBot="1" x14ac:dyDescent="0.35">
      <c r="C1004" s="263" t="s">
        <v>9</v>
      </c>
      <c r="D1004" s="266">
        <v>65</v>
      </c>
      <c r="E1004" s="266">
        <v>87</v>
      </c>
      <c r="F1004" s="266">
        <v>10</v>
      </c>
      <c r="G1004" s="266"/>
    </row>
    <row r="1005" spans="3:7" s="151" customFormat="1" ht="17.25" thickBot="1" x14ac:dyDescent="0.35">
      <c r="C1005" s="263" t="s">
        <v>16</v>
      </c>
      <c r="D1005" s="266">
        <f>D1015</f>
        <v>436193</v>
      </c>
      <c r="E1005" s="266">
        <f>E1015</f>
        <v>413227</v>
      </c>
      <c r="F1005" s="266">
        <f>F1015</f>
        <v>62100</v>
      </c>
      <c r="G1005" s="266">
        <f>G1015</f>
        <v>0</v>
      </c>
    </row>
    <row r="1006" spans="3:7" s="151" customFormat="1" ht="17.25" thickBot="1" x14ac:dyDescent="0.35">
      <c r="C1006" s="263" t="s">
        <v>26</v>
      </c>
      <c r="D1006" s="266">
        <f>D1005/D1004</f>
        <v>6710.6615384615388</v>
      </c>
      <c r="E1006" s="266">
        <f t="shared" ref="E1006:G1006" si="161">E1005/E1004</f>
        <v>4749.7356321839079</v>
      </c>
      <c r="F1006" s="266">
        <f t="shared" si="161"/>
        <v>6210</v>
      </c>
      <c r="G1006" s="266" t="e">
        <f t="shared" si="161"/>
        <v>#DIV/0!</v>
      </c>
    </row>
    <row r="1007" spans="3:7" s="151" customFormat="1" ht="17.25" thickBot="1" x14ac:dyDescent="0.35">
      <c r="C1007" s="263" t="s">
        <v>17</v>
      </c>
      <c r="D1007" s="267" t="s">
        <v>23</v>
      </c>
      <c r="E1007" s="268">
        <f>E1004/D1004-1</f>
        <v>0.33846153846153837</v>
      </c>
      <c r="F1007" s="268">
        <f t="shared" ref="F1007:G1009" si="162">F1004/E1004-1</f>
        <v>-0.88505747126436785</v>
      </c>
      <c r="G1007" s="268">
        <f t="shared" si="162"/>
        <v>-1</v>
      </c>
    </row>
    <row r="1008" spans="3:7" s="151" customFormat="1" ht="17.25" thickBot="1" x14ac:dyDescent="0.35">
      <c r="C1008" s="263" t="s">
        <v>18</v>
      </c>
      <c r="D1008" s="267" t="s">
        <v>23</v>
      </c>
      <c r="E1008" s="268">
        <f>E1005/D1005-1</f>
        <v>-5.2651005403571371E-2</v>
      </c>
      <c r="F1008" s="268">
        <f t="shared" si="162"/>
        <v>-0.84971940362077014</v>
      </c>
      <c r="G1008" s="268">
        <f t="shared" si="162"/>
        <v>-1</v>
      </c>
    </row>
    <row r="1009" spans="3:7" s="151" customFormat="1" ht="26.25" thickBot="1" x14ac:dyDescent="0.35">
      <c r="C1009" s="263" t="s">
        <v>19</v>
      </c>
      <c r="D1009" s="267" t="s">
        <v>23</v>
      </c>
      <c r="E1009" s="268">
        <f>E1006/D1006-1</f>
        <v>-0.29221052127853042</v>
      </c>
      <c r="F1009" s="268">
        <f t="shared" si="162"/>
        <v>0.30744118849929936</v>
      </c>
      <c r="G1009" s="268" t="e">
        <f t="shared" si="162"/>
        <v>#DIV/0!</v>
      </c>
    </row>
    <row r="1010" spans="3:7" s="151" customFormat="1" ht="15.75" customHeight="1" thickBot="1" x14ac:dyDescent="0.35">
      <c r="C1010" s="644" t="s">
        <v>879</v>
      </c>
      <c r="D1010" s="645"/>
      <c r="E1010" s="645"/>
      <c r="F1010" s="645"/>
      <c r="G1010" s="646"/>
    </row>
    <row r="1011" spans="3:7" s="151" customFormat="1" ht="16.5" x14ac:dyDescent="0.3">
      <c r="C1011" s="642"/>
      <c r="D1011" s="264">
        <v>2018</v>
      </c>
      <c r="E1011" s="264">
        <v>2019</v>
      </c>
      <c r="F1011" s="264">
        <v>2020</v>
      </c>
      <c r="G1011" s="264">
        <v>2021</v>
      </c>
    </row>
    <row r="1012" spans="3:7" s="151" customFormat="1" ht="17.25" thickBot="1" x14ac:dyDescent="0.35">
      <c r="C1012" s="643"/>
      <c r="D1012" s="265" t="s">
        <v>6</v>
      </c>
      <c r="E1012" s="265" t="s">
        <v>7</v>
      </c>
      <c r="F1012" s="265" t="s">
        <v>7</v>
      </c>
      <c r="G1012" s="265" t="s">
        <v>7</v>
      </c>
    </row>
    <row r="1013" spans="3:7" s="151" customFormat="1" ht="27.75" thickBot="1" x14ac:dyDescent="0.35">
      <c r="C1013" s="172" t="s">
        <v>83</v>
      </c>
      <c r="D1013" s="270"/>
      <c r="E1013" s="270"/>
      <c r="F1013" s="270"/>
      <c r="G1013" s="270"/>
    </row>
    <row r="1014" spans="3:7" s="151" customFormat="1" ht="17.25" thickBot="1" x14ac:dyDescent="0.35">
      <c r="C1014" s="172" t="s">
        <v>84</v>
      </c>
      <c r="D1014" s="271">
        <v>436193</v>
      </c>
      <c r="E1014" s="270">
        <f>305275+107952</f>
        <v>413227</v>
      </c>
      <c r="F1014" s="270">
        <v>62100</v>
      </c>
      <c r="G1014" s="270">
        <v>0</v>
      </c>
    </row>
    <row r="1015" spans="3:7" s="151" customFormat="1" ht="17.25" thickBot="1" x14ac:dyDescent="0.35">
      <c r="C1015" s="262" t="s">
        <v>833</v>
      </c>
      <c r="D1015" s="271">
        <f>D1014+D1013</f>
        <v>436193</v>
      </c>
      <c r="E1015" s="271">
        <f t="shared" ref="E1015:G1015" si="163">E1014+E1013</f>
        <v>413227</v>
      </c>
      <c r="F1015" s="271">
        <f t="shared" si="163"/>
        <v>62100</v>
      </c>
      <c r="G1015" s="271">
        <f t="shared" si="163"/>
        <v>0</v>
      </c>
    </row>
    <row r="1016" spans="3:7" s="151" customFormat="1" ht="27.75" thickBot="1" x14ac:dyDescent="0.35">
      <c r="C1016" s="225" t="s">
        <v>556</v>
      </c>
      <c r="D1016" s="647" t="s">
        <v>557</v>
      </c>
      <c r="E1016" s="648"/>
      <c r="F1016" s="648"/>
      <c r="G1016" s="649"/>
    </row>
    <row r="1017" spans="3:7" s="151" customFormat="1" ht="17.25" thickBot="1" x14ac:dyDescent="0.35">
      <c r="C1017" s="210" t="s">
        <v>758</v>
      </c>
      <c r="D1017" s="639" t="s">
        <v>558</v>
      </c>
      <c r="E1017" s="640"/>
      <c r="F1017" s="640"/>
      <c r="G1017" s="641"/>
    </row>
    <row r="1018" spans="3:7" s="151" customFormat="1" ht="24.75" customHeight="1" thickBot="1" x14ac:dyDescent="0.35">
      <c r="C1018" s="211" t="s">
        <v>10</v>
      </c>
      <c r="D1018" s="650" t="s">
        <v>559</v>
      </c>
      <c r="E1018" s="651"/>
      <c r="F1018" s="651"/>
      <c r="G1018" s="652"/>
    </row>
    <row r="1019" spans="3:7" s="151" customFormat="1" ht="17.25" thickBot="1" x14ac:dyDescent="0.35">
      <c r="C1019" s="211" t="s">
        <v>15</v>
      </c>
      <c r="D1019" s="639" t="s">
        <v>466</v>
      </c>
      <c r="E1019" s="640"/>
      <c r="F1019" s="640"/>
      <c r="G1019" s="641"/>
    </row>
    <row r="1020" spans="3:7" s="151" customFormat="1" ht="16.5" x14ac:dyDescent="0.3">
      <c r="C1020" s="642"/>
      <c r="D1020" s="264">
        <v>2018</v>
      </c>
      <c r="E1020" s="264">
        <v>2019</v>
      </c>
      <c r="F1020" s="264">
        <v>2020</v>
      </c>
      <c r="G1020" s="264">
        <v>2021</v>
      </c>
    </row>
    <row r="1021" spans="3:7" s="151" customFormat="1" ht="17.25" thickBot="1" x14ac:dyDescent="0.35">
      <c r="C1021" s="643"/>
      <c r="D1021" s="265" t="s">
        <v>6</v>
      </c>
      <c r="E1021" s="265" t="s">
        <v>7</v>
      </c>
      <c r="F1021" s="265" t="s">
        <v>7</v>
      </c>
      <c r="G1021" s="265" t="s">
        <v>7</v>
      </c>
    </row>
    <row r="1022" spans="3:7" s="151" customFormat="1" ht="17.25" thickBot="1" x14ac:dyDescent="0.35">
      <c r="C1022" s="263" t="s">
        <v>9</v>
      </c>
      <c r="D1022" s="266">
        <v>99</v>
      </c>
      <c r="E1022" s="266"/>
      <c r="F1022" s="266"/>
      <c r="G1022" s="266">
        <v>14</v>
      </c>
    </row>
    <row r="1023" spans="3:7" s="151" customFormat="1" ht="17.25" thickBot="1" x14ac:dyDescent="0.35">
      <c r="C1023" s="263" t="s">
        <v>16</v>
      </c>
      <c r="D1023" s="266">
        <f>D1033</f>
        <v>70000</v>
      </c>
      <c r="E1023" s="266">
        <f>E1033</f>
        <v>0</v>
      </c>
      <c r="F1023" s="266">
        <f>F1033</f>
        <v>0</v>
      </c>
      <c r="G1023" s="266">
        <f>G1033</f>
        <v>10000</v>
      </c>
    </row>
    <row r="1024" spans="3:7" s="151" customFormat="1" ht="17.25" thickBot="1" x14ac:dyDescent="0.35">
      <c r="C1024" s="263" t="s">
        <v>26</v>
      </c>
      <c r="D1024" s="266">
        <f>D1023/D1022</f>
        <v>707.07070707070704</v>
      </c>
      <c r="E1024" s="266" t="e">
        <f t="shared" ref="E1024:G1024" si="164">E1023/E1022</f>
        <v>#DIV/0!</v>
      </c>
      <c r="F1024" s="266" t="e">
        <f t="shared" si="164"/>
        <v>#DIV/0!</v>
      </c>
      <c r="G1024" s="266">
        <f t="shared" si="164"/>
        <v>714.28571428571433</v>
      </c>
    </row>
    <row r="1025" spans="3:7" s="151" customFormat="1" ht="17.25" thickBot="1" x14ac:dyDescent="0.35">
      <c r="C1025" s="263" t="s">
        <v>17</v>
      </c>
      <c r="D1025" s="267" t="s">
        <v>23</v>
      </c>
      <c r="E1025" s="268">
        <f>E1022/D1022-1</f>
        <v>-1</v>
      </c>
      <c r="F1025" s="268" t="e">
        <f t="shared" ref="F1025:G1027" si="165">F1022/E1022-1</f>
        <v>#DIV/0!</v>
      </c>
      <c r="G1025" s="268" t="e">
        <f t="shared" si="165"/>
        <v>#DIV/0!</v>
      </c>
    </row>
    <row r="1026" spans="3:7" s="151" customFormat="1" ht="17.25" thickBot="1" x14ac:dyDescent="0.35">
      <c r="C1026" s="263" t="s">
        <v>18</v>
      </c>
      <c r="D1026" s="267" t="s">
        <v>23</v>
      </c>
      <c r="E1026" s="268">
        <f>E1023/D1023-1</f>
        <v>-1</v>
      </c>
      <c r="F1026" s="268" t="e">
        <f t="shared" si="165"/>
        <v>#DIV/0!</v>
      </c>
      <c r="G1026" s="268" t="e">
        <f t="shared" si="165"/>
        <v>#DIV/0!</v>
      </c>
    </row>
    <row r="1027" spans="3:7" s="151" customFormat="1" ht="26.25" thickBot="1" x14ac:dyDescent="0.35">
      <c r="C1027" s="263" t="s">
        <v>19</v>
      </c>
      <c r="D1027" s="267" t="s">
        <v>23</v>
      </c>
      <c r="E1027" s="268" t="e">
        <f>E1024/D1024-1</f>
        <v>#DIV/0!</v>
      </c>
      <c r="F1027" s="268" t="e">
        <f t="shared" si="165"/>
        <v>#DIV/0!</v>
      </c>
      <c r="G1027" s="268" t="e">
        <f t="shared" si="165"/>
        <v>#DIV/0!</v>
      </c>
    </row>
    <row r="1028" spans="3:7" s="151" customFormat="1" ht="17.25" thickBot="1" x14ac:dyDescent="0.35">
      <c r="C1028" s="644" t="s">
        <v>880</v>
      </c>
      <c r="D1028" s="645"/>
      <c r="E1028" s="645"/>
      <c r="F1028" s="645"/>
      <c r="G1028" s="646"/>
    </row>
    <row r="1029" spans="3:7" s="151" customFormat="1" ht="16.5" x14ac:dyDescent="0.3">
      <c r="C1029" s="642"/>
      <c r="D1029" s="264">
        <v>2018</v>
      </c>
      <c r="E1029" s="264">
        <v>2019</v>
      </c>
      <c r="F1029" s="264">
        <v>2020</v>
      </c>
      <c r="G1029" s="264">
        <v>2021</v>
      </c>
    </row>
    <row r="1030" spans="3:7" s="151" customFormat="1" ht="17.25" thickBot="1" x14ac:dyDescent="0.35">
      <c r="C1030" s="643"/>
      <c r="D1030" s="265" t="s">
        <v>6</v>
      </c>
      <c r="E1030" s="265" t="s">
        <v>7</v>
      </c>
      <c r="F1030" s="265" t="s">
        <v>7</v>
      </c>
      <c r="G1030" s="265" t="s">
        <v>7</v>
      </c>
    </row>
    <row r="1031" spans="3:7" s="151" customFormat="1" ht="27.75" thickBot="1" x14ac:dyDescent="0.35">
      <c r="C1031" s="172" t="s">
        <v>83</v>
      </c>
      <c r="D1031" s="270"/>
      <c r="E1031" s="270"/>
      <c r="F1031" s="270"/>
      <c r="G1031" s="270"/>
    </row>
    <row r="1032" spans="3:7" s="151" customFormat="1" ht="17.25" thickBot="1" x14ac:dyDescent="0.35">
      <c r="C1032" s="172" t="s">
        <v>84</v>
      </c>
      <c r="D1032" s="271">
        <v>70000</v>
      </c>
      <c r="E1032" s="270">
        <v>0</v>
      </c>
      <c r="F1032" s="270">
        <v>0</v>
      </c>
      <c r="G1032" s="270">
        <v>10000</v>
      </c>
    </row>
    <row r="1033" spans="3:7" s="151" customFormat="1" ht="17.25" thickBot="1" x14ac:dyDescent="0.35">
      <c r="C1033" s="262" t="s">
        <v>834</v>
      </c>
      <c r="D1033" s="271">
        <f>D1032+D1031</f>
        <v>70000</v>
      </c>
      <c r="E1033" s="271">
        <f t="shared" ref="E1033:G1033" si="166">E1032+E1031</f>
        <v>0</v>
      </c>
      <c r="F1033" s="271">
        <f t="shared" si="166"/>
        <v>0</v>
      </c>
      <c r="G1033" s="271">
        <f t="shared" si="166"/>
        <v>10000</v>
      </c>
    </row>
    <row r="1034" spans="3:7" s="151" customFormat="1" ht="27.75" thickBot="1" x14ac:dyDescent="0.35">
      <c r="C1034" s="225" t="s">
        <v>759</v>
      </c>
      <c r="D1034" s="647" t="s">
        <v>557</v>
      </c>
      <c r="E1034" s="648"/>
      <c r="F1034" s="648"/>
      <c r="G1034" s="649"/>
    </row>
    <row r="1035" spans="3:7" s="151" customFormat="1" ht="17.25" thickBot="1" x14ac:dyDescent="0.35">
      <c r="C1035" s="210" t="s">
        <v>760</v>
      </c>
      <c r="D1035" s="639" t="s">
        <v>560</v>
      </c>
      <c r="E1035" s="640"/>
      <c r="F1035" s="640"/>
      <c r="G1035" s="641"/>
    </row>
    <row r="1036" spans="3:7" s="151" customFormat="1" ht="24.75" customHeight="1" thickBot="1" x14ac:dyDescent="0.35">
      <c r="C1036" s="211" t="s">
        <v>10</v>
      </c>
      <c r="D1036" s="650" t="s">
        <v>561</v>
      </c>
      <c r="E1036" s="651"/>
      <c r="F1036" s="651"/>
      <c r="G1036" s="652"/>
    </row>
    <row r="1037" spans="3:7" s="151" customFormat="1" ht="17.25" thickBot="1" x14ac:dyDescent="0.35">
      <c r="C1037" s="211" t="s">
        <v>15</v>
      </c>
      <c r="D1037" s="639" t="s">
        <v>466</v>
      </c>
      <c r="E1037" s="640"/>
      <c r="F1037" s="640"/>
      <c r="G1037" s="641"/>
    </row>
    <row r="1038" spans="3:7" s="151" customFormat="1" ht="16.5" x14ac:dyDescent="0.3">
      <c r="C1038" s="642"/>
      <c r="D1038" s="264">
        <v>2018</v>
      </c>
      <c r="E1038" s="264">
        <v>2019</v>
      </c>
      <c r="F1038" s="264">
        <v>2020</v>
      </c>
      <c r="G1038" s="264">
        <v>2021</v>
      </c>
    </row>
    <row r="1039" spans="3:7" s="151" customFormat="1" ht="17.25" thickBot="1" x14ac:dyDescent="0.35">
      <c r="C1039" s="643"/>
      <c r="D1039" s="265" t="s">
        <v>6</v>
      </c>
      <c r="E1039" s="265" t="s">
        <v>7</v>
      </c>
      <c r="F1039" s="265" t="s">
        <v>7</v>
      </c>
      <c r="G1039" s="265" t="s">
        <v>7</v>
      </c>
    </row>
    <row r="1040" spans="3:7" s="151" customFormat="1" ht="17.25" thickBot="1" x14ac:dyDescent="0.35">
      <c r="C1040" s="263" t="s">
        <v>9</v>
      </c>
      <c r="D1040" s="266"/>
      <c r="E1040" s="266"/>
      <c r="F1040" s="266"/>
      <c r="G1040" s="266">
        <v>21</v>
      </c>
    </row>
    <row r="1041" spans="3:7" s="151" customFormat="1" ht="17.25" thickBot="1" x14ac:dyDescent="0.35">
      <c r="C1041" s="263" t="s">
        <v>16</v>
      </c>
      <c r="D1041" s="266">
        <f>D1051</f>
        <v>0</v>
      </c>
      <c r="E1041" s="266">
        <f>E1051</f>
        <v>0</v>
      </c>
      <c r="F1041" s="266">
        <f>F1051</f>
        <v>0</v>
      </c>
      <c r="G1041" s="266">
        <f>G1051</f>
        <v>15000</v>
      </c>
    </row>
    <row r="1042" spans="3:7" s="151" customFormat="1" ht="17.25" thickBot="1" x14ac:dyDescent="0.35">
      <c r="C1042" s="263" t="s">
        <v>26</v>
      </c>
      <c r="D1042" s="266" t="e">
        <f>D1041/D1040</f>
        <v>#DIV/0!</v>
      </c>
      <c r="E1042" s="266" t="e">
        <f t="shared" ref="E1042:G1042" si="167">E1041/E1040</f>
        <v>#DIV/0!</v>
      </c>
      <c r="F1042" s="266" t="e">
        <f t="shared" si="167"/>
        <v>#DIV/0!</v>
      </c>
      <c r="G1042" s="266">
        <f t="shared" si="167"/>
        <v>714.28571428571433</v>
      </c>
    </row>
    <row r="1043" spans="3:7" s="151" customFormat="1" ht="17.25" thickBot="1" x14ac:dyDescent="0.35">
      <c r="C1043" s="263" t="s">
        <v>17</v>
      </c>
      <c r="D1043" s="267" t="s">
        <v>23</v>
      </c>
      <c r="E1043" s="268" t="e">
        <f>E1040/D1040-1</f>
        <v>#DIV/0!</v>
      </c>
      <c r="F1043" s="268" t="e">
        <f t="shared" ref="F1043:G1045" si="168">F1040/E1040-1</f>
        <v>#DIV/0!</v>
      </c>
      <c r="G1043" s="268" t="e">
        <f t="shared" si="168"/>
        <v>#DIV/0!</v>
      </c>
    </row>
    <row r="1044" spans="3:7" s="151" customFormat="1" ht="17.25" thickBot="1" x14ac:dyDescent="0.35">
      <c r="C1044" s="263" t="s">
        <v>18</v>
      </c>
      <c r="D1044" s="267" t="s">
        <v>23</v>
      </c>
      <c r="E1044" s="268" t="e">
        <f>E1041/D1041-1</f>
        <v>#DIV/0!</v>
      </c>
      <c r="F1044" s="268" t="e">
        <f t="shared" si="168"/>
        <v>#DIV/0!</v>
      </c>
      <c r="G1044" s="268" t="e">
        <f t="shared" si="168"/>
        <v>#DIV/0!</v>
      </c>
    </row>
    <row r="1045" spans="3:7" s="151" customFormat="1" ht="26.25" thickBot="1" x14ac:dyDescent="0.35">
      <c r="C1045" s="263" t="s">
        <v>19</v>
      </c>
      <c r="D1045" s="267" t="s">
        <v>23</v>
      </c>
      <c r="E1045" s="268" t="e">
        <f>E1042/D1042-1</f>
        <v>#DIV/0!</v>
      </c>
      <c r="F1045" s="268" t="e">
        <f t="shared" si="168"/>
        <v>#DIV/0!</v>
      </c>
      <c r="G1045" s="268" t="e">
        <f t="shared" si="168"/>
        <v>#DIV/0!</v>
      </c>
    </row>
    <row r="1046" spans="3:7" s="151" customFormat="1" ht="17.25" thickBot="1" x14ac:dyDescent="0.35">
      <c r="C1046" s="644" t="s">
        <v>881</v>
      </c>
      <c r="D1046" s="645"/>
      <c r="E1046" s="645"/>
      <c r="F1046" s="645"/>
      <c r="G1046" s="646"/>
    </row>
    <row r="1047" spans="3:7" s="151" customFormat="1" ht="16.5" x14ac:dyDescent="0.3">
      <c r="C1047" s="642"/>
      <c r="D1047" s="264">
        <v>2018</v>
      </c>
      <c r="E1047" s="264">
        <v>2019</v>
      </c>
      <c r="F1047" s="264">
        <v>2020</v>
      </c>
      <c r="G1047" s="264">
        <v>2021</v>
      </c>
    </row>
    <row r="1048" spans="3:7" s="151" customFormat="1" ht="17.25" thickBot="1" x14ac:dyDescent="0.35">
      <c r="C1048" s="643"/>
      <c r="D1048" s="265" t="s">
        <v>6</v>
      </c>
      <c r="E1048" s="265" t="s">
        <v>7</v>
      </c>
      <c r="F1048" s="265" t="s">
        <v>7</v>
      </c>
      <c r="G1048" s="265" t="s">
        <v>7</v>
      </c>
    </row>
    <row r="1049" spans="3:7" s="151" customFormat="1" ht="27.75" thickBot="1" x14ac:dyDescent="0.35">
      <c r="C1049" s="172" t="s">
        <v>83</v>
      </c>
      <c r="D1049" s="270"/>
      <c r="E1049" s="270"/>
      <c r="F1049" s="270"/>
      <c r="G1049" s="270"/>
    </row>
    <row r="1050" spans="3:7" s="151" customFormat="1" ht="17.25" thickBot="1" x14ac:dyDescent="0.35">
      <c r="C1050" s="172" t="s">
        <v>84</v>
      </c>
      <c r="D1050" s="271">
        <v>0</v>
      </c>
      <c r="E1050" s="270">
        <v>0</v>
      </c>
      <c r="F1050" s="270">
        <v>0</v>
      </c>
      <c r="G1050" s="270">
        <v>15000</v>
      </c>
    </row>
    <row r="1051" spans="3:7" s="151" customFormat="1" ht="17.25" thickBot="1" x14ac:dyDescent="0.35">
      <c r="C1051" s="262" t="s">
        <v>835</v>
      </c>
      <c r="D1051" s="271">
        <f>D1050+D1049</f>
        <v>0</v>
      </c>
      <c r="E1051" s="271">
        <f t="shared" ref="E1051:G1051" si="169">E1050+E1049</f>
        <v>0</v>
      </c>
      <c r="F1051" s="271">
        <f t="shared" si="169"/>
        <v>0</v>
      </c>
      <c r="G1051" s="271">
        <f t="shared" si="169"/>
        <v>15000</v>
      </c>
    </row>
    <row r="1052" spans="3:7" s="151" customFormat="1" ht="43.5" customHeight="1" thickBot="1" x14ac:dyDescent="0.35">
      <c r="C1052" s="225" t="s">
        <v>562</v>
      </c>
      <c r="D1052" s="647" t="s">
        <v>563</v>
      </c>
      <c r="E1052" s="648"/>
      <c r="F1052" s="648"/>
      <c r="G1052" s="649"/>
    </row>
    <row r="1053" spans="3:7" s="151" customFormat="1" ht="17.25" thickBot="1" x14ac:dyDescent="0.35">
      <c r="C1053" s="210" t="s">
        <v>761</v>
      </c>
      <c r="D1053" s="639" t="s">
        <v>564</v>
      </c>
      <c r="E1053" s="640"/>
      <c r="F1053" s="640"/>
      <c r="G1053" s="641"/>
    </row>
    <row r="1054" spans="3:7" s="151" customFormat="1" ht="27.75" customHeight="1" thickBot="1" x14ac:dyDescent="0.35">
      <c r="C1054" s="211" t="s">
        <v>10</v>
      </c>
      <c r="D1054" s="650" t="s">
        <v>565</v>
      </c>
      <c r="E1054" s="651"/>
      <c r="F1054" s="651"/>
      <c r="G1054" s="652"/>
    </row>
    <row r="1055" spans="3:7" s="151" customFormat="1" ht="17.25" thickBot="1" x14ac:dyDescent="0.35">
      <c r="C1055" s="211" t="s">
        <v>15</v>
      </c>
      <c r="D1055" s="639" t="s">
        <v>566</v>
      </c>
      <c r="E1055" s="640"/>
      <c r="F1055" s="640"/>
      <c r="G1055" s="641"/>
    </row>
    <row r="1056" spans="3:7" s="151" customFormat="1" ht="16.5" x14ac:dyDescent="0.3">
      <c r="C1056" s="642"/>
      <c r="D1056" s="264">
        <v>2018</v>
      </c>
      <c r="E1056" s="264">
        <v>2019</v>
      </c>
      <c r="F1056" s="264">
        <v>2020</v>
      </c>
      <c r="G1056" s="264">
        <v>2021</v>
      </c>
    </row>
    <row r="1057" spans="3:7" s="151" customFormat="1" ht="17.25" thickBot="1" x14ac:dyDescent="0.35">
      <c r="C1057" s="643"/>
      <c r="D1057" s="265" t="s">
        <v>6</v>
      </c>
      <c r="E1057" s="265" t="s">
        <v>7</v>
      </c>
      <c r="F1057" s="265" t="s">
        <v>7</v>
      </c>
      <c r="G1057" s="265" t="s">
        <v>7</v>
      </c>
    </row>
    <row r="1058" spans="3:7" s="151" customFormat="1" ht="17.25" thickBot="1" x14ac:dyDescent="0.35">
      <c r="C1058" s="263" t="s">
        <v>9</v>
      </c>
      <c r="D1058" s="169">
        <v>1</v>
      </c>
      <c r="E1058" s="169">
        <v>1</v>
      </c>
      <c r="F1058" s="169">
        <v>1</v>
      </c>
      <c r="G1058" s="266"/>
    </row>
    <row r="1059" spans="3:7" s="151" customFormat="1" ht="17.25" thickBot="1" x14ac:dyDescent="0.35">
      <c r="C1059" s="263" t="s">
        <v>16</v>
      </c>
      <c r="D1059" s="266">
        <f>D1069</f>
        <v>132000</v>
      </c>
      <c r="E1059" s="266">
        <f>E1069</f>
        <v>199000</v>
      </c>
      <c r="F1059" s="266">
        <f>F1069</f>
        <v>467937</v>
      </c>
      <c r="G1059" s="266">
        <f>G1069</f>
        <v>0</v>
      </c>
    </row>
    <row r="1060" spans="3:7" s="151" customFormat="1" ht="17.25" thickBot="1" x14ac:dyDescent="0.35">
      <c r="C1060" s="263" t="s">
        <v>26</v>
      </c>
      <c r="D1060" s="266">
        <f>D1059/D1058</f>
        <v>132000</v>
      </c>
      <c r="E1060" s="266">
        <f t="shared" ref="E1060:G1060" si="170">E1059/E1058</f>
        <v>199000</v>
      </c>
      <c r="F1060" s="266">
        <f t="shared" si="170"/>
        <v>467937</v>
      </c>
      <c r="G1060" s="266" t="e">
        <f t="shared" si="170"/>
        <v>#DIV/0!</v>
      </c>
    </row>
    <row r="1061" spans="3:7" s="151" customFormat="1" ht="17.25" thickBot="1" x14ac:dyDescent="0.35">
      <c r="C1061" s="263" t="s">
        <v>17</v>
      </c>
      <c r="D1061" s="267" t="s">
        <v>23</v>
      </c>
      <c r="E1061" s="268">
        <f>E1058/D1058-1</f>
        <v>0</v>
      </c>
      <c r="F1061" s="268">
        <f t="shared" ref="F1061:G1063" si="171">F1058/E1058-1</f>
        <v>0</v>
      </c>
      <c r="G1061" s="268">
        <f t="shared" si="171"/>
        <v>-1</v>
      </c>
    </row>
    <row r="1062" spans="3:7" s="151" customFormat="1" ht="17.25" thickBot="1" x14ac:dyDescent="0.35">
      <c r="C1062" s="263" t="s">
        <v>18</v>
      </c>
      <c r="D1062" s="267" t="s">
        <v>23</v>
      </c>
      <c r="E1062" s="268">
        <f>E1059/D1059-1</f>
        <v>0.50757575757575757</v>
      </c>
      <c r="F1062" s="268">
        <f t="shared" si="171"/>
        <v>1.3514422110552764</v>
      </c>
      <c r="G1062" s="268">
        <f t="shared" si="171"/>
        <v>-1</v>
      </c>
    </row>
    <row r="1063" spans="3:7" s="151" customFormat="1" ht="26.25" thickBot="1" x14ac:dyDescent="0.35">
      <c r="C1063" s="263" t="s">
        <v>19</v>
      </c>
      <c r="D1063" s="267" t="s">
        <v>23</v>
      </c>
      <c r="E1063" s="268">
        <f>E1060/D1060-1</f>
        <v>0.50757575757575757</v>
      </c>
      <c r="F1063" s="268">
        <f t="shared" si="171"/>
        <v>1.3514422110552764</v>
      </c>
      <c r="G1063" s="268" t="e">
        <f t="shared" si="171"/>
        <v>#DIV/0!</v>
      </c>
    </row>
    <row r="1064" spans="3:7" s="151" customFormat="1" ht="17.25" thickBot="1" x14ac:dyDescent="0.35">
      <c r="C1064" s="644" t="s">
        <v>882</v>
      </c>
      <c r="D1064" s="645"/>
      <c r="E1064" s="645"/>
      <c r="F1064" s="645"/>
      <c r="G1064" s="646"/>
    </row>
    <row r="1065" spans="3:7" s="151" customFormat="1" ht="16.5" x14ac:dyDescent="0.3">
      <c r="C1065" s="642"/>
      <c r="D1065" s="264">
        <v>2018</v>
      </c>
      <c r="E1065" s="264">
        <v>2019</v>
      </c>
      <c r="F1065" s="264">
        <v>2020</v>
      </c>
      <c r="G1065" s="264">
        <v>2021</v>
      </c>
    </row>
    <row r="1066" spans="3:7" s="151" customFormat="1" ht="17.25" thickBot="1" x14ac:dyDescent="0.35">
      <c r="C1066" s="643"/>
      <c r="D1066" s="265" t="s">
        <v>6</v>
      </c>
      <c r="E1066" s="265" t="s">
        <v>7</v>
      </c>
      <c r="F1066" s="265" t="s">
        <v>7</v>
      </c>
      <c r="G1066" s="265" t="s">
        <v>7</v>
      </c>
    </row>
    <row r="1067" spans="3:7" s="151" customFormat="1" ht="27.75" thickBot="1" x14ac:dyDescent="0.35">
      <c r="C1067" s="172" t="s">
        <v>83</v>
      </c>
      <c r="D1067" s="270"/>
      <c r="E1067" s="270"/>
      <c r="F1067" s="270"/>
      <c r="G1067" s="270"/>
    </row>
    <row r="1068" spans="3:7" s="151" customFormat="1" ht="17.25" thickBot="1" x14ac:dyDescent="0.35">
      <c r="C1068" s="172" t="s">
        <v>84</v>
      </c>
      <c r="D1068" s="271">
        <v>132000</v>
      </c>
      <c r="E1068" s="270">
        <f>180000+19000</f>
        <v>199000</v>
      </c>
      <c r="F1068" s="270">
        <f>417904+50033</f>
        <v>467937</v>
      </c>
      <c r="G1068" s="270">
        <v>0</v>
      </c>
    </row>
    <row r="1069" spans="3:7" s="151" customFormat="1" ht="17.25" thickBot="1" x14ac:dyDescent="0.35">
      <c r="C1069" s="262" t="s">
        <v>836</v>
      </c>
      <c r="D1069" s="271">
        <f>D1068+D1067</f>
        <v>132000</v>
      </c>
      <c r="E1069" s="271">
        <f t="shared" ref="E1069:G1069" si="172">E1068+E1067</f>
        <v>199000</v>
      </c>
      <c r="F1069" s="271">
        <f t="shared" si="172"/>
        <v>467937</v>
      </c>
      <c r="G1069" s="271">
        <f t="shared" si="172"/>
        <v>0</v>
      </c>
    </row>
    <row r="1070" spans="3:7" s="151" customFormat="1" ht="41.25" thickBot="1" x14ac:dyDescent="0.35">
      <c r="C1070" s="225" t="s">
        <v>567</v>
      </c>
      <c r="D1070" s="647" t="s">
        <v>762</v>
      </c>
      <c r="E1070" s="648"/>
      <c r="F1070" s="648"/>
      <c r="G1070" s="649"/>
    </row>
    <row r="1071" spans="3:7" s="151" customFormat="1" ht="17.25" thickBot="1" x14ac:dyDescent="0.35">
      <c r="C1071" s="210" t="s">
        <v>763</v>
      </c>
      <c r="D1071" s="647" t="s">
        <v>762</v>
      </c>
      <c r="E1071" s="648"/>
      <c r="F1071" s="648"/>
      <c r="G1071" s="649"/>
    </row>
    <row r="1072" spans="3:7" s="151" customFormat="1" ht="15.75" customHeight="1" thickBot="1" x14ac:dyDescent="0.35">
      <c r="C1072" s="211" t="s">
        <v>10</v>
      </c>
      <c r="D1072" s="639" t="s">
        <v>764</v>
      </c>
      <c r="E1072" s="640"/>
      <c r="F1072" s="640"/>
      <c r="G1072" s="641"/>
    </row>
    <row r="1073" spans="3:7" s="151" customFormat="1" ht="17.25" thickBot="1" x14ac:dyDescent="0.35">
      <c r="C1073" s="211" t="s">
        <v>15</v>
      </c>
      <c r="D1073" s="639" t="s">
        <v>407</v>
      </c>
      <c r="E1073" s="640"/>
      <c r="F1073" s="640"/>
      <c r="G1073" s="641"/>
    </row>
    <row r="1074" spans="3:7" s="151" customFormat="1" ht="16.5" x14ac:dyDescent="0.3">
      <c r="C1074" s="642"/>
      <c r="D1074" s="264">
        <v>2018</v>
      </c>
      <c r="E1074" s="264">
        <v>2019</v>
      </c>
      <c r="F1074" s="264">
        <v>2020</v>
      </c>
      <c r="G1074" s="264">
        <v>2021</v>
      </c>
    </row>
    <row r="1075" spans="3:7" s="151" customFormat="1" ht="17.25" thickBot="1" x14ac:dyDescent="0.35">
      <c r="C1075" s="643"/>
      <c r="D1075" s="265" t="s">
        <v>6</v>
      </c>
      <c r="E1075" s="265" t="s">
        <v>7</v>
      </c>
      <c r="F1075" s="265" t="s">
        <v>7</v>
      </c>
      <c r="G1075" s="265" t="s">
        <v>7</v>
      </c>
    </row>
    <row r="1076" spans="3:7" s="151" customFormat="1" ht="17.25" thickBot="1" x14ac:dyDescent="0.35">
      <c r="C1076" s="263" t="s">
        <v>9</v>
      </c>
      <c r="D1076" s="169">
        <v>1</v>
      </c>
      <c r="E1076" s="169">
        <v>1</v>
      </c>
      <c r="F1076" s="169">
        <v>1</v>
      </c>
      <c r="G1076" s="266"/>
    </row>
    <row r="1077" spans="3:7" s="151" customFormat="1" ht="17.25" thickBot="1" x14ac:dyDescent="0.35">
      <c r="C1077" s="263" t="s">
        <v>16</v>
      </c>
      <c r="D1077" s="266">
        <f>D1087</f>
        <v>30000</v>
      </c>
      <c r="E1077" s="266">
        <f>E1087</f>
        <v>107398</v>
      </c>
      <c r="F1077" s="266">
        <f>F1087</f>
        <v>263352</v>
      </c>
      <c r="G1077" s="266">
        <f>G1087</f>
        <v>0</v>
      </c>
    </row>
    <row r="1078" spans="3:7" s="151" customFormat="1" ht="17.25" thickBot="1" x14ac:dyDescent="0.35">
      <c r="C1078" s="263" t="s">
        <v>26</v>
      </c>
      <c r="D1078" s="266">
        <f>D1077/D1076</f>
        <v>30000</v>
      </c>
      <c r="E1078" s="266">
        <f t="shared" ref="E1078:G1078" si="173">E1077/E1076</f>
        <v>107398</v>
      </c>
      <c r="F1078" s="266">
        <f t="shared" si="173"/>
        <v>263352</v>
      </c>
      <c r="G1078" s="266" t="e">
        <f t="shared" si="173"/>
        <v>#DIV/0!</v>
      </c>
    </row>
    <row r="1079" spans="3:7" s="151" customFormat="1" ht="17.25" thickBot="1" x14ac:dyDescent="0.35">
      <c r="C1079" s="263" t="s">
        <v>17</v>
      </c>
      <c r="D1079" s="267" t="s">
        <v>23</v>
      </c>
      <c r="E1079" s="268">
        <f>E1076/D1076-1</f>
        <v>0</v>
      </c>
      <c r="F1079" s="268">
        <f t="shared" ref="F1079:G1081" si="174">F1076/E1076-1</f>
        <v>0</v>
      </c>
      <c r="G1079" s="268">
        <f t="shared" si="174"/>
        <v>-1</v>
      </c>
    </row>
    <row r="1080" spans="3:7" s="151" customFormat="1" ht="17.25" thickBot="1" x14ac:dyDescent="0.35">
      <c r="C1080" s="263" t="s">
        <v>18</v>
      </c>
      <c r="D1080" s="267" t="s">
        <v>23</v>
      </c>
      <c r="E1080" s="268">
        <f>E1077/D1077-1</f>
        <v>2.5799333333333334</v>
      </c>
      <c r="F1080" s="268">
        <f t="shared" si="174"/>
        <v>1.4521127022849587</v>
      </c>
      <c r="G1080" s="268">
        <f t="shared" si="174"/>
        <v>-1</v>
      </c>
    </row>
    <row r="1081" spans="3:7" s="151" customFormat="1" ht="26.25" thickBot="1" x14ac:dyDescent="0.35">
      <c r="C1081" s="263" t="s">
        <v>19</v>
      </c>
      <c r="D1081" s="267" t="s">
        <v>23</v>
      </c>
      <c r="E1081" s="268">
        <f>E1078/D1078-1</f>
        <v>2.5799333333333334</v>
      </c>
      <c r="F1081" s="268">
        <f t="shared" si="174"/>
        <v>1.4521127022849587</v>
      </c>
      <c r="G1081" s="268" t="e">
        <f t="shared" si="174"/>
        <v>#DIV/0!</v>
      </c>
    </row>
    <row r="1082" spans="3:7" s="151" customFormat="1" ht="17.25" thickBot="1" x14ac:dyDescent="0.35">
      <c r="C1082" s="644" t="s">
        <v>883</v>
      </c>
      <c r="D1082" s="645"/>
      <c r="E1082" s="645"/>
      <c r="F1082" s="645"/>
      <c r="G1082" s="646"/>
    </row>
    <row r="1083" spans="3:7" s="151" customFormat="1" ht="16.5" x14ac:dyDescent="0.3">
      <c r="C1083" s="642"/>
      <c r="D1083" s="264">
        <v>2018</v>
      </c>
      <c r="E1083" s="264">
        <v>2019</v>
      </c>
      <c r="F1083" s="264">
        <v>2020</v>
      </c>
      <c r="G1083" s="264">
        <v>2021</v>
      </c>
    </row>
    <row r="1084" spans="3:7" s="151" customFormat="1" ht="17.25" thickBot="1" x14ac:dyDescent="0.35">
      <c r="C1084" s="643"/>
      <c r="D1084" s="265" t="s">
        <v>6</v>
      </c>
      <c r="E1084" s="265" t="s">
        <v>7</v>
      </c>
      <c r="F1084" s="265" t="s">
        <v>7</v>
      </c>
      <c r="G1084" s="265" t="s">
        <v>7</v>
      </c>
    </row>
    <row r="1085" spans="3:7" s="151" customFormat="1" ht="27.75" thickBot="1" x14ac:dyDescent="0.35">
      <c r="C1085" s="172" t="s">
        <v>83</v>
      </c>
      <c r="D1085" s="270"/>
      <c r="E1085" s="270"/>
      <c r="F1085" s="270"/>
      <c r="G1085" s="270"/>
    </row>
    <row r="1086" spans="3:7" s="151" customFormat="1" ht="17.25" thickBot="1" x14ac:dyDescent="0.35">
      <c r="C1086" s="172" t="s">
        <v>84</v>
      </c>
      <c r="D1086" s="271">
        <v>30000</v>
      </c>
      <c r="E1086" s="270">
        <f>105398+2000</f>
        <v>107398</v>
      </c>
      <c r="F1086" s="270">
        <f>259352+4000</f>
        <v>263352</v>
      </c>
      <c r="G1086" s="270">
        <v>0</v>
      </c>
    </row>
    <row r="1087" spans="3:7" s="151" customFormat="1" ht="17.25" thickBot="1" x14ac:dyDescent="0.35">
      <c r="C1087" s="262" t="s">
        <v>837</v>
      </c>
      <c r="D1087" s="271">
        <f>D1086+D1085</f>
        <v>30000</v>
      </c>
      <c r="E1087" s="271">
        <f t="shared" ref="E1087:G1087" si="175">E1086+E1085</f>
        <v>107398</v>
      </c>
      <c r="F1087" s="271">
        <f t="shared" si="175"/>
        <v>263352</v>
      </c>
      <c r="G1087" s="271">
        <f t="shared" si="175"/>
        <v>0</v>
      </c>
    </row>
    <row r="1088" spans="3:7" s="151" customFormat="1" ht="27.75" thickBot="1" x14ac:dyDescent="0.35">
      <c r="C1088" s="225" t="s">
        <v>719</v>
      </c>
      <c r="D1088" s="647" t="s">
        <v>720</v>
      </c>
      <c r="E1088" s="648"/>
      <c r="F1088" s="648"/>
      <c r="G1088" s="649"/>
    </row>
    <row r="1089" spans="3:7" s="151" customFormat="1" ht="17.25" thickBot="1" x14ac:dyDescent="0.35">
      <c r="C1089" s="210" t="s">
        <v>765</v>
      </c>
      <c r="D1089" s="647" t="s">
        <v>720</v>
      </c>
      <c r="E1089" s="648"/>
      <c r="F1089" s="648"/>
      <c r="G1089" s="649"/>
    </row>
    <row r="1090" spans="3:7" s="151" customFormat="1" ht="17.25" thickBot="1" x14ac:dyDescent="0.35">
      <c r="C1090" s="211" t="s">
        <v>10</v>
      </c>
      <c r="D1090" s="639" t="s">
        <v>721</v>
      </c>
      <c r="E1090" s="640"/>
      <c r="F1090" s="640"/>
      <c r="G1090" s="641"/>
    </row>
    <row r="1091" spans="3:7" s="151" customFormat="1" ht="17.25" thickBot="1" x14ac:dyDescent="0.35">
      <c r="C1091" s="211" t="s">
        <v>15</v>
      </c>
      <c r="D1091" s="639" t="s">
        <v>409</v>
      </c>
      <c r="E1091" s="640"/>
      <c r="F1091" s="640"/>
      <c r="G1091" s="641"/>
    </row>
    <row r="1092" spans="3:7" s="151" customFormat="1" ht="16.5" x14ac:dyDescent="0.3">
      <c r="C1092" s="642"/>
      <c r="D1092" s="264">
        <v>2018</v>
      </c>
      <c r="E1092" s="264">
        <v>2019</v>
      </c>
      <c r="F1092" s="264">
        <v>2020</v>
      </c>
      <c r="G1092" s="264">
        <v>2021</v>
      </c>
    </row>
    <row r="1093" spans="3:7" s="151" customFormat="1" ht="17.25" thickBot="1" x14ac:dyDescent="0.35">
      <c r="C1093" s="643"/>
      <c r="D1093" s="265" t="s">
        <v>6</v>
      </c>
      <c r="E1093" s="265" t="s">
        <v>7</v>
      </c>
      <c r="F1093" s="265" t="s">
        <v>7</v>
      </c>
      <c r="G1093" s="265" t="s">
        <v>7</v>
      </c>
    </row>
    <row r="1094" spans="3:7" s="151" customFormat="1" ht="17.25" thickBot="1" x14ac:dyDescent="0.35">
      <c r="C1094" s="263" t="s">
        <v>9</v>
      </c>
      <c r="D1094" s="266"/>
      <c r="E1094" s="266"/>
      <c r="F1094" s="266"/>
      <c r="G1094" s="266">
        <v>1</v>
      </c>
    </row>
    <row r="1095" spans="3:7" s="151" customFormat="1" ht="17.25" thickBot="1" x14ac:dyDescent="0.35">
      <c r="C1095" s="263" t="s">
        <v>16</v>
      </c>
      <c r="D1095" s="266"/>
      <c r="E1095" s="266">
        <f>E1105</f>
        <v>0</v>
      </c>
      <c r="F1095" s="266">
        <f>F1105</f>
        <v>0</v>
      </c>
      <c r="G1095" s="266">
        <f>G1105</f>
        <v>409434</v>
      </c>
    </row>
    <row r="1096" spans="3:7" s="151" customFormat="1" ht="17.25" thickBot="1" x14ac:dyDescent="0.35">
      <c r="C1096" s="263" t="s">
        <v>26</v>
      </c>
      <c r="D1096" s="266" t="e">
        <f>D1095/D1094</f>
        <v>#DIV/0!</v>
      </c>
      <c r="E1096" s="266" t="e">
        <f t="shared" ref="E1096:G1096" si="176">E1095/E1094</f>
        <v>#DIV/0!</v>
      </c>
      <c r="F1096" s="266" t="e">
        <f t="shared" si="176"/>
        <v>#DIV/0!</v>
      </c>
      <c r="G1096" s="266">
        <f t="shared" si="176"/>
        <v>409434</v>
      </c>
    </row>
    <row r="1097" spans="3:7" s="151" customFormat="1" ht="17.25" thickBot="1" x14ac:dyDescent="0.35">
      <c r="C1097" s="263" t="s">
        <v>17</v>
      </c>
      <c r="D1097" s="267" t="s">
        <v>23</v>
      </c>
      <c r="E1097" s="268" t="e">
        <f>E1094/D1094-1</f>
        <v>#DIV/0!</v>
      </c>
      <c r="F1097" s="268" t="e">
        <f t="shared" ref="F1097:G1099" si="177">F1094/E1094-1</f>
        <v>#DIV/0!</v>
      </c>
      <c r="G1097" s="268" t="e">
        <f t="shared" si="177"/>
        <v>#DIV/0!</v>
      </c>
    </row>
    <row r="1098" spans="3:7" s="151" customFormat="1" ht="17.25" thickBot="1" x14ac:dyDescent="0.35">
      <c r="C1098" s="263" t="s">
        <v>18</v>
      </c>
      <c r="D1098" s="267" t="s">
        <v>23</v>
      </c>
      <c r="E1098" s="268" t="e">
        <f>E1095/D1095-1</f>
        <v>#DIV/0!</v>
      </c>
      <c r="F1098" s="268" t="e">
        <f t="shared" si="177"/>
        <v>#DIV/0!</v>
      </c>
      <c r="G1098" s="268" t="e">
        <f t="shared" si="177"/>
        <v>#DIV/0!</v>
      </c>
    </row>
    <row r="1099" spans="3:7" s="151" customFormat="1" ht="26.25" thickBot="1" x14ac:dyDescent="0.35">
      <c r="C1099" s="263" t="s">
        <v>19</v>
      </c>
      <c r="D1099" s="267" t="s">
        <v>23</v>
      </c>
      <c r="E1099" s="268" t="e">
        <f>E1096/D1096-1</f>
        <v>#DIV/0!</v>
      </c>
      <c r="F1099" s="268" t="e">
        <f t="shared" si="177"/>
        <v>#DIV/0!</v>
      </c>
      <c r="G1099" s="268" t="e">
        <f t="shared" si="177"/>
        <v>#DIV/0!</v>
      </c>
    </row>
    <row r="1100" spans="3:7" s="151" customFormat="1" ht="17.25" thickBot="1" x14ac:dyDescent="0.35">
      <c r="C1100" s="644" t="s">
        <v>884</v>
      </c>
      <c r="D1100" s="645"/>
      <c r="E1100" s="645"/>
      <c r="F1100" s="645"/>
      <c r="G1100" s="646"/>
    </row>
    <row r="1101" spans="3:7" s="151" customFormat="1" ht="16.5" x14ac:dyDescent="0.3">
      <c r="C1101" s="642"/>
      <c r="D1101" s="264">
        <v>2018</v>
      </c>
      <c r="E1101" s="264">
        <v>2019</v>
      </c>
      <c r="F1101" s="264">
        <v>2020</v>
      </c>
      <c r="G1101" s="264">
        <v>2021</v>
      </c>
    </row>
    <row r="1102" spans="3:7" s="151" customFormat="1" ht="17.25" thickBot="1" x14ac:dyDescent="0.35">
      <c r="C1102" s="643"/>
      <c r="D1102" s="265" t="s">
        <v>6</v>
      </c>
      <c r="E1102" s="265" t="s">
        <v>7</v>
      </c>
      <c r="F1102" s="265" t="s">
        <v>7</v>
      </c>
      <c r="G1102" s="265" t="s">
        <v>7</v>
      </c>
    </row>
    <row r="1103" spans="3:7" s="151" customFormat="1" ht="27.75" thickBot="1" x14ac:dyDescent="0.35">
      <c r="C1103" s="172" t="s">
        <v>83</v>
      </c>
      <c r="D1103" s="270"/>
      <c r="E1103" s="270"/>
      <c r="F1103" s="270"/>
      <c r="G1103" s="270"/>
    </row>
    <row r="1104" spans="3:7" s="151" customFormat="1" ht="17.25" thickBot="1" x14ac:dyDescent="0.35">
      <c r="C1104" s="172" t="s">
        <v>84</v>
      </c>
      <c r="D1104" s="271"/>
      <c r="E1104" s="270">
        <v>0</v>
      </c>
      <c r="F1104" s="270">
        <v>0</v>
      </c>
      <c r="G1104" s="270">
        <v>409434</v>
      </c>
    </row>
    <row r="1105" spans="3:7" s="151" customFormat="1" ht="17.25" thickBot="1" x14ac:dyDescent="0.35">
      <c r="C1105" s="262" t="s">
        <v>838</v>
      </c>
      <c r="D1105" s="271">
        <f>D1104+D1103</f>
        <v>0</v>
      </c>
      <c r="E1105" s="271">
        <f t="shared" ref="E1105:G1105" si="178">E1104+E1103</f>
        <v>0</v>
      </c>
      <c r="F1105" s="271">
        <f t="shared" si="178"/>
        <v>0</v>
      </c>
      <c r="G1105" s="271">
        <f t="shared" si="178"/>
        <v>409434</v>
      </c>
    </row>
    <row r="1106" spans="3:7" s="151" customFormat="1" ht="27.75" thickBot="1" x14ac:dyDescent="0.35">
      <c r="C1106" s="225" t="s">
        <v>568</v>
      </c>
      <c r="D1106" s="647" t="s">
        <v>107</v>
      </c>
      <c r="E1106" s="648"/>
      <c r="F1106" s="648"/>
      <c r="G1106" s="649"/>
    </row>
    <row r="1107" spans="3:7" s="151" customFormat="1" ht="17.25" thickBot="1" x14ac:dyDescent="0.35">
      <c r="C1107" s="210" t="s">
        <v>766</v>
      </c>
      <c r="D1107" s="639" t="s">
        <v>569</v>
      </c>
      <c r="E1107" s="640"/>
      <c r="F1107" s="640"/>
      <c r="G1107" s="641"/>
    </row>
    <row r="1108" spans="3:7" s="151" customFormat="1" ht="17.25" thickBot="1" x14ac:dyDescent="0.35">
      <c r="C1108" s="211" t="s">
        <v>10</v>
      </c>
      <c r="D1108" s="639" t="s">
        <v>570</v>
      </c>
      <c r="E1108" s="640"/>
      <c r="F1108" s="640"/>
      <c r="G1108" s="641"/>
    </row>
    <row r="1109" spans="3:7" s="151" customFormat="1" ht="17.25" thickBot="1" x14ac:dyDescent="0.35">
      <c r="C1109" s="211" t="s">
        <v>15</v>
      </c>
      <c r="D1109" s="639" t="s">
        <v>571</v>
      </c>
      <c r="E1109" s="640"/>
      <c r="F1109" s="640"/>
      <c r="G1109" s="641"/>
    </row>
    <row r="1110" spans="3:7" s="151" customFormat="1" ht="16.5" x14ac:dyDescent="0.3">
      <c r="C1110" s="642"/>
      <c r="D1110" s="264">
        <v>2018</v>
      </c>
      <c r="E1110" s="264">
        <v>2019</v>
      </c>
      <c r="F1110" s="264">
        <v>2020</v>
      </c>
      <c r="G1110" s="264">
        <v>2021</v>
      </c>
    </row>
    <row r="1111" spans="3:7" s="151" customFormat="1" ht="17.25" thickBot="1" x14ac:dyDescent="0.35">
      <c r="C1111" s="643"/>
      <c r="D1111" s="265" t="s">
        <v>6</v>
      </c>
      <c r="E1111" s="265" t="s">
        <v>7</v>
      </c>
      <c r="F1111" s="265" t="s">
        <v>7</v>
      </c>
      <c r="G1111" s="265" t="s">
        <v>7</v>
      </c>
    </row>
    <row r="1112" spans="3:7" s="151" customFormat="1" ht="17.25" thickBot="1" x14ac:dyDescent="0.35">
      <c r="C1112" s="263" t="s">
        <v>9</v>
      </c>
      <c r="D1112" s="266">
        <v>1</v>
      </c>
      <c r="E1112" s="266"/>
      <c r="F1112" s="266"/>
      <c r="G1112" s="266"/>
    </row>
    <row r="1113" spans="3:7" s="151" customFormat="1" ht="17.25" thickBot="1" x14ac:dyDescent="0.35">
      <c r="C1113" s="263" t="s">
        <v>16</v>
      </c>
      <c r="D1113" s="266">
        <f>D1123</f>
        <v>2000</v>
      </c>
      <c r="E1113" s="266">
        <f>E1123</f>
        <v>0</v>
      </c>
      <c r="F1113" s="266">
        <f>F1123</f>
        <v>0</v>
      </c>
      <c r="G1113" s="266">
        <f>G1123</f>
        <v>0</v>
      </c>
    </row>
    <row r="1114" spans="3:7" s="151" customFormat="1" ht="17.25" thickBot="1" x14ac:dyDescent="0.35">
      <c r="C1114" s="263" t="s">
        <v>26</v>
      </c>
      <c r="D1114" s="266">
        <f>D1113/D1112</f>
        <v>2000</v>
      </c>
      <c r="E1114" s="266" t="e">
        <f t="shared" ref="E1114:G1114" si="179">E1113/E1112</f>
        <v>#DIV/0!</v>
      </c>
      <c r="F1114" s="266" t="e">
        <f t="shared" si="179"/>
        <v>#DIV/0!</v>
      </c>
      <c r="G1114" s="266" t="e">
        <f t="shared" si="179"/>
        <v>#DIV/0!</v>
      </c>
    </row>
    <row r="1115" spans="3:7" s="151" customFormat="1" ht="17.25" thickBot="1" x14ac:dyDescent="0.35">
      <c r="C1115" s="263" t="s">
        <v>17</v>
      </c>
      <c r="D1115" s="267" t="s">
        <v>23</v>
      </c>
      <c r="E1115" s="268">
        <f>E1112/D1112-1</f>
        <v>-1</v>
      </c>
      <c r="F1115" s="268" t="e">
        <f t="shared" ref="F1115:G1117" si="180">F1112/E1112-1</f>
        <v>#DIV/0!</v>
      </c>
      <c r="G1115" s="268" t="e">
        <f t="shared" si="180"/>
        <v>#DIV/0!</v>
      </c>
    </row>
    <row r="1116" spans="3:7" s="151" customFormat="1" ht="17.25" thickBot="1" x14ac:dyDescent="0.35">
      <c r="C1116" s="263" t="s">
        <v>18</v>
      </c>
      <c r="D1116" s="267" t="s">
        <v>23</v>
      </c>
      <c r="E1116" s="268">
        <f>E1113/D1113-1</f>
        <v>-1</v>
      </c>
      <c r="F1116" s="268" t="e">
        <f t="shared" si="180"/>
        <v>#DIV/0!</v>
      </c>
      <c r="G1116" s="268" t="e">
        <f t="shared" si="180"/>
        <v>#DIV/0!</v>
      </c>
    </row>
    <row r="1117" spans="3:7" s="151" customFormat="1" ht="26.25" thickBot="1" x14ac:dyDescent="0.35">
      <c r="C1117" s="263" t="s">
        <v>19</v>
      </c>
      <c r="D1117" s="267" t="s">
        <v>23</v>
      </c>
      <c r="E1117" s="268" t="e">
        <f>E1114/D1114-1</f>
        <v>#DIV/0!</v>
      </c>
      <c r="F1117" s="268" t="e">
        <f t="shared" si="180"/>
        <v>#DIV/0!</v>
      </c>
      <c r="G1117" s="268" t="e">
        <f t="shared" si="180"/>
        <v>#DIV/0!</v>
      </c>
    </row>
    <row r="1118" spans="3:7" s="151" customFormat="1" ht="17.25" thickBot="1" x14ac:dyDescent="0.35">
      <c r="C1118" s="644" t="s">
        <v>885</v>
      </c>
      <c r="D1118" s="645"/>
      <c r="E1118" s="645"/>
      <c r="F1118" s="645"/>
      <c r="G1118" s="646"/>
    </row>
    <row r="1119" spans="3:7" s="151" customFormat="1" ht="16.5" x14ac:dyDescent="0.3">
      <c r="C1119" s="642"/>
      <c r="D1119" s="264">
        <v>2018</v>
      </c>
      <c r="E1119" s="264">
        <v>2019</v>
      </c>
      <c r="F1119" s="264">
        <v>2020</v>
      </c>
      <c r="G1119" s="264">
        <v>2021</v>
      </c>
    </row>
    <row r="1120" spans="3:7" s="151" customFormat="1" ht="17.25" thickBot="1" x14ac:dyDescent="0.35">
      <c r="C1120" s="643"/>
      <c r="D1120" s="265" t="s">
        <v>6</v>
      </c>
      <c r="E1120" s="265" t="s">
        <v>7</v>
      </c>
      <c r="F1120" s="265" t="s">
        <v>7</v>
      </c>
      <c r="G1120" s="265" t="s">
        <v>7</v>
      </c>
    </row>
    <row r="1121" spans="3:7" s="151" customFormat="1" ht="27.75" thickBot="1" x14ac:dyDescent="0.35">
      <c r="C1121" s="172" t="s">
        <v>83</v>
      </c>
      <c r="D1121" s="270"/>
      <c r="E1121" s="270"/>
      <c r="F1121" s="270"/>
      <c r="G1121" s="270"/>
    </row>
    <row r="1122" spans="3:7" s="151" customFormat="1" ht="17.25" thickBot="1" x14ac:dyDescent="0.35">
      <c r="C1122" s="172" t="s">
        <v>84</v>
      </c>
      <c r="D1122" s="271">
        <v>2000</v>
      </c>
      <c r="E1122" s="270">
        <v>0</v>
      </c>
      <c r="F1122" s="270">
        <v>0</v>
      </c>
      <c r="G1122" s="270">
        <v>0</v>
      </c>
    </row>
    <row r="1123" spans="3:7" s="151" customFormat="1" ht="17.25" thickBot="1" x14ac:dyDescent="0.35">
      <c r="C1123" s="262" t="s">
        <v>839</v>
      </c>
      <c r="D1123" s="271">
        <f>D1122+D1121</f>
        <v>2000</v>
      </c>
      <c r="E1123" s="271">
        <f t="shared" ref="E1123:G1123" si="181">E1122+E1121</f>
        <v>0</v>
      </c>
      <c r="F1123" s="271">
        <f t="shared" si="181"/>
        <v>0</v>
      </c>
      <c r="G1123" s="271">
        <f t="shared" si="181"/>
        <v>0</v>
      </c>
    </row>
    <row r="1124" spans="3:7" s="151" customFormat="1" ht="43.5" thickBot="1" x14ac:dyDescent="0.35">
      <c r="C1124" s="387" t="s">
        <v>88</v>
      </c>
      <c r="D1124" s="388">
        <f>D506+D481+D448+D425+D555+D573+D591+D609+D627+D645+D663+D681+D699+D717+D735+D753+D771+D789+D807+D825+D843+D861+D879+D897+D915+D933+D951+D969+D987+D1005+D1023+D1041+D1059+D1077+D1113</f>
        <v>7990829</v>
      </c>
      <c r="E1124" s="388">
        <f>E506+E481+E448+E425+E555+E573+E591+E609+E627+E645+E663+E681+E699+E717+E735+E753+E771+E789+E807+E825+E843+E861+E879+E897+E915+E933+E951+E969+E987+E1005+E1023+E1041+E1059+E1077+E1113+E532</f>
        <v>7846394</v>
      </c>
      <c r="F1124" s="388">
        <f t="shared" ref="F1124" si="182">F506+F481+F448+F425+F555+F573+F591+F609+F627+F645+F663+F681+F699+F717+F735+F753+F771+F789+F807+F825+F843+F861+F879+F897+F915+F933+F951+F969+F987+F1005+F1023+F1041+F1059+F1077+F1113</f>
        <v>8168533</v>
      </c>
      <c r="G1124" s="388">
        <f>G506+G481+G448+G425+G555+G573+G532+G591+G609+G627+G645+G663+G681+G699+G717+G735+G753+G771+G789+G807+G825+G843+G861+G879+G897+G915+G933+G1095+G951+G969+G987+G1005+G1023+G1041+G1059+G1077+G1113</f>
        <v>7829032</v>
      </c>
    </row>
    <row r="1125" spans="3:7" s="151" customFormat="1" ht="43.5" thickBot="1" x14ac:dyDescent="0.35">
      <c r="C1125" s="387" t="s">
        <v>89</v>
      </c>
      <c r="D1125" s="388">
        <f>D1127+D1129+D1131+D1133+D1135+D1137+D1139+D1141+D1143</f>
        <v>7990829</v>
      </c>
      <c r="E1125" s="388">
        <f t="shared" ref="E1125:F1125" si="183">E1127+E1129+E1131+E1133+E1135+E1137+E1139+E1141+E1143</f>
        <v>7846394</v>
      </c>
      <c r="F1125" s="388">
        <f t="shared" si="183"/>
        <v>8168533</v>
      </c>
      <c r="G1125" s="388">
        <f>G1127+G1129+G1131+G1133+G1135+G1137+G1139+G1141+G1143</f>
        <v>7829032</v>
      </c>
    </row>
    <row r="1126" spans="3:7" s="151" customFormat="1" ht="29.25" thickBot="1" x14ac:dyDescent="0.35">
      <c r="C1126" s="287" t="s">
        <v>27</v>
      </c>
      <c r="D1126" s="288"/>
      <c r="E1126" s="289">
        <f>E1125/D1125-1</f>
        <v>-1.8075095837991273E-2</v>
      </c>
      <c r="F1126" s="289">
        <f t="shared" ref="F1126:G1126" si="184">F1125/E1125-1</f>
        <v>4.105567474689642E-2</v>
      </c>
      <c r="G1126" s="289">
        <f t="shared" si="184"/>
        <v>-4.1562052819031248E-2</v>
      </c>
    </row>
    <row r="1127" spans="3:7" s="151" customFormat="1" ht="17.25" thickBot="1" x14ac:dyDescent="0.35">
      <c r="C1127" s="172" t="s">
        <v>0</v>
      </c>
      <c r="D1127" s="270">
        <f>D514+D491+D456+D433</f>
        <v>5024287</v>
      </c>
      <c r="E1127" s="270">
        <f>E514+E491+E456+E433</f>
        <v>5024287</v>
      </c>
      <c r="F1127" s="270">
        <f>F514+F491+F456+F433</f>
        <v>5024287</v>
      </c>
      <c r="G1127" s="270">
        <f>G514+G491+G456+G433</f>
        <v>5033597</v>
      </c>
    </row>
    <row r="1128" spans="3:7" s="151" customFormat="1" ht="17.25" thickBot="1" x14ac:dyDescent="0.35">
      <c r="C1128" s="174" t="s">
        <v>28</v>
      </c>
      <c r="D1128" s="271"/>
      <c r="E1128" s="290">
        <f>E1127/D1127-1</f>
        <v>0</v>
      </c>
      <c r="F1128" s="290">
        <f t="shared" ref="F1128:G1128" si="185">F1127/E1127-1</f>
        <v>0</v>
      </c>
      <c r="G1128" s="290">
        <f t="shared" si="185"/>
        <v>1.8529992414844099E-3</v>
      </c>
    </row>
    <row r="1129" spans="3:7" s="151" customFormat="1" ht="27.75" thickBot="1" x14ac:dyDescent="0.35">
      <c r="C1129" s="172" t="s">
        <v>48</v>
      </c>
      <c r="D1129" s="270">
        <f>D515+D492+D457+D434</f>
        <v>892415</v>
      </c>
      <c r="E1129" s="270">
        <f>E515+E492+E457+E434</f>
        <v>892415</v>
      </c>
      <c r="F1129" s="270">
        <f>F515+F492+F457+F434</f>
        <v>892415</v>
      </c>
      <c r="G1129" s="270">
        <f>G515+G492+G457+G434</f>
        <v>892415</v>
      </c>
    </row>
    <row r="1130" spans="3:7" s="151" customFormat="1" ht="43.5" thickBot="1" x14ac:dyDescent="0.35">
      <c r="C1130" s="174" t="s">
        <v>49</v>
      </c>
      <c r="D1130" s="271"/>
      <c r="E1130" s="290">
        <f>E1129/D1129-1</f>
        <v>0</v>
      </c>
      <c r="F1130" s="290">
        <f t="shared" ref="F1130:G1130" si="186">F1129/E1129-1</f>
        <v>0</v>
      </c>
      <c r="G1130" s="290">
        <f t="shared" si="186"/>
        <v>0</v>
      </c>
    </row>
    <row r="1131" spans="3:7" s="151" customFormat="1" ht="27.75" thickBot="1" x14ac:dyDescent="0.35">
      <c r="C1131" s="172" t="s">
        <v>1</v>
      </c>
      <c r="D1131" s="270">
        <f>D516+D493+D458+D435</f>
        <v>780409</v>
      </c>
      <c r="E1131" s="270">
        <f>E516+E493+E458+E435</f>
        <v>824767</v>
      </c>
      <c r="F1131" s="270">
        <f>F516+F493+F458+F435</f>
        <v>954234</v>
      </c>
      <c r="G1131" s="270">
        <f>G516+G493+G458+G435</f>
        <v>954234</v>
      </c>
    </row>
    <row r="1132" spans="3:7" s="151" customFormat="1" ht="29.25" thickBot="1" x14ac:dyDescent="0.35">
      <c r="C1132" s="174" t="s">
        <v>29</v>
      </c>
      <c r="D1132" s="271"/>
      <c r="E1132" s="290">
        <f>E1131/D1131-1</f>
        <v>5.6839426505844948E-2</v>
      </c>
      <c r="F1132" s="290">
        <f t="shared" ref="F1132:G1132" si="187">F1131/E1131-1</f>
        <v>0.1569740302412681</v>
      </c>
      <c r="G1132" s="290">
        <f t="shared" si="187"/>
        <v>0</v>
      </c>
    </row>
    <row r="1133" spans="3:7" s="151" customFormat="1" ht="17.25" thickBot="1" x14ac:dyDescent="0.35">
      <c r="C1133" s="172" t="s">
        <v>2</v>
      </c>
      <c r="D1133" s="270">
        <f>D517+D494+D459+D436</f>
        <v>0</v>
      </c>
      <c r="E1133" s="270">
        <f>E517+E494+E459+E436</f>
        <v>0</v>
      </c>
      <c r="F1133" s="270">
        <f>F517+F494+F459+F436</f>
        <v>0</v>
      </c>
      <c r="G1133" s="270">
        <f>G517+G494+G459+G436</f>
        <v>0</v>
      </c>
    </row>
    <row r="1134" spans="3:7" s="151" customFormat="1" ht="29.25" thickBot="1" x14ac:dyDescent="0.35">
      <c r="C1134" s="174" t="s">
        <v>30</v>
      </c>
      <c r="D1134" s="271"/>
      <c r="E1134" s="290" t="e">
        <f>E1133/D1133-1</f>
        <v>#DIV/0!</v>
      </c>
      <c r="F1134" s="290" t="e">
        <f t="shared" ref="F1134:G1134" si="188">F1133/E1133-1</f>
        <v>#DIV/0!</v>
      </c>
      <c r="G1134" s="290" t="e">
        <f t="shared" si="188"/>
        <v>#DIV/0!</v>
      </c>
    </row>
    <row r="1135" spans="3:7" s="151" customFormat="1" ht="27.75" thickBot="1" x14ac:dyDescent="0.35">
      <c r="C1135" s="172" t="s">
        <v>31</v>
      </c>
      <c r="D1135" s="270">
        <f>D518+D495+D460+D437</f>
        <v>0</v>
      </c>
      <c r="E1135" s="270">
        <f>E518+E495+E460+E437</f>
        <v>0</v>
      </c>
      <c r="F1135" s="270">
        <f>F518+F495+F460+F437</f>
        <v>0</v>
      </c>
      <c r="G1135" s="270">
        <f>G518+G495+G460+G437</f>
        <v>0</v>
      </c>
    </row>
    <row r="1136" spans="3:7" s="151" customFormat="1" ht="29.25" thickBot="1" x14ac:dyDescent="0.35">
      <c r="C1136" s="174" t="s">
        <v>32</v>
      </c>
      <c r="D1136" s="271"/>
      <c r="E1136" s="290" t="e">
        <f>E1135/D1135-1</f>
        <v>#DIV/0!</v>
      </c>
      <c r="F1136" s="290" t="e">
        <f t="shared" ref="F1136:G1136" si="189">F1135/E1135-1</f>
        <v>#DIV/0!</v>
      </c>
      <c r="G1136" s="290" t="e">
        <f t="shared" si="189"/>
        <v>#DIV/0!</v>
      </c>
    </row>
    <row r="1137" spans="3:8" s="151" customFormat="1" ht="17.25" thickBot="1" x14ac:dyDescent="0.35">
      <c r="C1137" s="172" t="s">
        <v>33</v>
      </c>
      <c r="D1137" s="270">
        <f>D519+D496+D461+D438</f>
        <v>0</v>
      </c>
      <c r="E1137" s="270">
        <f>E519+E496+E461+E438</f>
        <v>0</v>
      </c>
      <c r="F1137" s="270">
        <f>F519+F496+F461+F438</f>
        <v>0</v>
      </c>
      <c r="G1137" s="270">
        <f>G519+G496+G461+G438</f>
        <v>0</v>
      </c>
    </row>
    <row r="1138" spans="3:8" s="151" customFormat="1" ht="29.25" thickBot="1" x14ac:dyDescent="0.35">
      <c r="C1138" s="174" t="s">
        <v>34</v>
      </c>
      <c r="D1138" s="271"/>
      <c r="E1138" s="290" t="e">
        <f>E1137/D1137-1</f>
        <v>#DIV/0!</v>
      </c>
      <c r="F1138" s="290" t="e">
        <f t="shared" ref="F1138:G1138" si="190">F1137/E1137-1</f>
        <v>#DIV/0!</v>
      </c>
      <c r="G1138" s="290" t="e">
        <f t="shared" si="190"/>
        <v>#DIV/0!</v>
      </c>
    </row>
    <row r="1139" spans="3:8" s="151" customFormat="1" ht="27.75" thickBot="1" x14ac:dyDescent="0.35">
      <c r="C1139" s="172" t="s">
        <v>3</v>
      </c>
      <c r="D1139" s="270">
        <f>D520+D497+D462+D439</f>
        <v>34721</v>
      </c>
      <c r="E1139" s="270">
        <f>E520+E497+E462+E439</f>
        <v>34721</v>
      </c>
      <c r="F1139" s="270">
        <f>F520+F497+F462+F439</f>
        <v>34721</v>
      </c>
      <c r="G1139" s="270">
        <f>G520+G497+G462+G439</f>
        <v>34721</v>
      </c>
    </row>
    <row r="1140" spans="3:8" s="151" customFormat="1" ht="43.5" thickBot="1" x14ac:dyDescent="0.35">
      <c r="C1140" s="174" t="s">
        <v>35</v>
      </c>
      <c r="D1140" s="271"/>
      <c r="E1140" s="290">
        <f>E1139/D1139-1</f>
        <v>0</v>
      </c>
      <c r="F1140" s="290">
        <f t="shared" ref="F1140:G1140" si="191">F1139/E1139-1</f>
        <v>0</v>
      </c>
      <c r="G1140" s="290">
        <f t="shared" si="191"/>
        <v>0</v>
      </c>
    </row>
    <row r="1141" spans="3:8" s="151" customFormat="1" ht="27.75" thickBot="1" x14ac:dyDescent="0.35">
      <c r="C1141" s="172" t="s">
        <v>20</v>
      </c>
      <c r="D1141" s="270">
        <f>D540+D563+D581+D599+D617+D635+D653+D689+D707+D725+D743+D761+D779+D797+D815+D833+D851+D869+D887+D905+D923+D941+D959+D977+D995+D1013+D1031+D1049+D1067+D1085+D1121</f>
        <v>22000</v>
      </c>
      <c r="E1141" s="270">
        <f t="shared" ref="E1141:F1141" si="192">E540+E563+E581+E599+E617+E635+E653+E689+E707+E725+E743+E761+E779+E797+E815+E833+E851+E869+E887+E905+E923+E941+E959+E977+E995+E1013+E1031+E1049+E1067+E1085+E1121</f>
        <v>4720</v>
      </c>
      <c r="F1141" s="270">
        <f t="shared" si="192"/>
        <v>4720</v>
      </c>
      <c r="G1141" s="270">
        <f>G540+G563+G581+G599+G617+G635+G653+G689+G707+G725+G743+G761+G779+G797+G815+G833+G851+G869+G887+G905+G923+G941+G959+G977+G995+G1013+G1031+G1049+G1067+G1085+G1121+G671</f>
        <v>4720</v>
      </c>
    </row>
    <row r="1142" spans="3:8" s="151" customFormat="1" ht="29.25" thickBot="1" x14ac:dyDescent="0.35">
      <c r="C1142" s="174" t="s">
        <v>36</v>
      </c>
      <c r="D1142" s="271"/>
      <c r="E1142" s="290">
        <f>E1141/D1141-1</f>
        <v>-0.78545454545454541</v>
      </c>
      <c r="F1142" s="290">
        <f t="shared" ref="F1142:G1142" si="193">F1141/E1141-1</f>
        <v>0</v>
      </c>
      <c r="G1142" s="290">
        <f t="shared" si="193"/>
        <v>0</v>
      </c>
    </row>
    <row r="1143" spans="3:8" s="151" customFormat="1" ht="17.25" thickBot="1" x14ac:dyDescent="0.35">
      <c r="C1143" s="172" t="s">
        <v>21</v>
      </c>
      <c r="D1143" s="270">
        <f>D541+D564+D582+D600+D618+D636+D654+D672+D690+D708+D726+D744+D762+D780+D798+D816+D834+D852+D870+D888+D906+D924+D942+D960+D978+D996+D1014+D1032+D1050+D1068+D1086+D1122</f>
        <v>1236997</v>
      </c>
      <c r="E1143" s="270">
        <f t="shared" ref="E1143:F1143" si="194">E541+E564+E582+E600+E618+E636+E654+E672+E690+E708+E726+E744+E762+E780+E798+E816+E834+E852+E870+E888+E906+E924+E942+E960+E978+E996+E1014+E1032+E1050+E1068+E1086+E1122</f>
        <v>1065484</v>
      </c>
      <c r="F1143" s="270">
        <f t="shared" si="194"/>
        <v>1258156</v>
      </c>
      <c r="G1143" s="270">
        <f>G541+G564+G582+G600+G618+G636+G654+G672+G690+G708+G726+G744+G762+G780+G798+G816+G834+G852+G870+G888+G906+G924+G942+G960+G978+G996+G1014+G1032+G1050+G1068+G1086+G1122+G1104</f>
        <v>909345</v>
      </c>
    </row>
    <row r="1144" spans="3:8" s="151" customFormat="1" ht="29.25" thickBot="1" x14ac:dyDescent="0.35">
      <c r="C1144" s="174" t="s">
        <v>37</v>
      </c>
      <c r="D1144" s="271"/>
      <c r="E1144" s="290">
        <f>E1143/D1143-1</f>
        <v>-0.13865272106561288</v>
      </c>
      <c r="F1144" s="290">
        <f t="shared" ref="F1144:G1144" si="195">F1143/E1143-1</f>
        <v>0.18083049581223176</v>
      </c>
      <c r="G1144" s="290">
        <f t="shared" si="195"/>
        <v>-0.27723986532671629</v>
      </c>
    </row>
    <row r="1145" spans="3:8" s="151" customFormat="1" ht="17.25" thickBot="1" x14ac:dyDescent="0.35">
      <c r="C1145" s="178" t="s">
        <v>69</v>
      </c>
      <c r="D1145" s="273">
        <f>IF(D1125-D1124=0,0,"Error")</f>
        <v>0</v>
      </c>
      <c r="E1145" s="273">
        <f t="shared" ref="E1145:G1145" si="196">IF(E1125-E1124=0,0,"Error")</f>
        <v>0</v>
      </c>
      <c r="F1145" s="273">
        <f t="shared" si="196"/>
        <v>0</v>
      </c>
      <c r="G1145" s="273">
        <f t="shared" si="196"/>
        <v>0</v>
      </c>
    </row>
    <row r="1146" spans="3:8" s="151" customFormat="1" ht="43.5" thickBot="1" x14ac:dyDescent="0.35">
      <c r="C1146" s="291" t="s">
        <v>54</v>
      </c>
      <c r="D1146" s="245">
        <v>7800</v>
      </c>
      <c r="E1146" s="245">
        <v>8252</v>
      </c>
      <c r="F1146" s="245">
        <v>8377</v>
      </c>
      <c r="G1146" s="245">
        <v>8377</v>
      </c>
    </row>
    <row r="1147" spans="3:8" s="151" customFormat="1" ht="43.5" thickBot="1" x14ac:dyDescent="0.35">
      <c r="C1147" s="291" t="s">
        <v>65</v>
      </c>
      <c r="D1147" s="270" t="s">
        <v>23</v>
      </c>
      <c r="E1147" s="270" t="s">
        <v>23</v>
      </c>
      <c r="F1147" s="270" t="s">
        <v>23</v>
      </c>
      <c r="G1147" s="270" t="s">
        <v>23</v>
      </c>
    </row>
    <row r="1151" spans="3:8" s="292" customFormat="1" ht="14.25" x14ac:dyDescent="0.3">
      <c r="C1151" s="631" t="s">
        <v>93</v>
      </c>
      <c r="D1151" s="631"/>
      <c r="E1151" s="631"/>
      <c r="F1151" s="631"/>
      <c r="G1151" s="631"/>
      <c r="H1151" s="293"/>
    </row>
    <row r="1152" spans="3:8" s="292" customFormat="1" ht="14.25" thickBot="1" x14ac:dyDescent="0.3"/>
    <row r="1153" spans="3:12" s="292" customFormat="1" ht="29.25" thickBot="1" x14ac:dyDescent="0.3">
      <c r="C1153" s="158" t="s">
        <v>22</v>
      </c>
      <c r="D1153" s="632" t="s">
        <v>572</v>
      </c>
      <c r="E1153" s="632"/>
      <c r="F1153" s="632"/>
      <c r="G1153" s="632"/>
    </row>
    <row r="1154" spans="3:12" s="292" customFormat="1" ht="15" thickBot="1" x14ac:dyDescent="0.3">
      <c r="C1154" s="158" t="s">
        <v>4</v>
      </c>
      <c r="D1154" s="633" t="s">
        <v>342</v>
      </c>
      <c r="E1154" s="634"/>
      <c r="F1154" s="634"/>
      <c r="G1154" s="635"/>
    </row>
    <row r="1155" spans="3:12" s="292" customFormat="1" ht="29.25" thickBot="1" x14ac:dyDescent="0.3">
      <c r="C1155" s="158" t="s">
        <v>38</v>
      </c>
      <c r="D1155" s="593" t="s">
        <v>5</v>
      </c>
      <c r="E1155" s="594"/>
      <c r="F1155" s="594"/>
      <c r="G1155" s="595"/>
    </row>
    <row r="1156" spans="3:12" s="292" customFormat="1" ht="15" thickBot="1" x14ac:dyDescent="0.35">
      <c r="C1156" s="636" t="s">
        <v>8</v>
      </c>
      <c r="D1156" s="637"/>
      <c r="E1156" s="637"/>
      <c r="F1156" s="637"/>
      <c r="G1156" s="638"/>
    </row>
    <row r="1157" spans="3:12" s="292" customFormat="1" ht="14.25" thickBot="1" x14ac:dyDescent="0.3">
      <c r="C1157" s="625" t="s">
        <v>343</v>
      </c>
      <c r="D1157" s="626"/>
      <c r="E1157" s="626"/>
      <c r="F1157" s="626"/>
      <c r="G1157" s="627"/>
    </row>
    <row r="1158" spans="3:12" s="292" customFormat="1" ht="14.25" thickBot="1" x14ac:dyDescent="0.3">
      <c r="C1158" s="625"/>
      <c r="D1158" s="626"/>
      <c r="E1158" s="626"/>
      <c r="F1158" s="626"/>
      <c r="G1158" s="627"/>
    </row>
    <row r="1159" spans="3:12" s="292" customFormat="1" ht="14.25" thickBot="1" x14ac:dyDescent="0.3">
      <c r="C1159" s="625"/>
      <c r="D1159" s="626"/>
      <c r="E1159" s="626"/>
      <c r="F1159" s="626"/>
      <c r="G1159" s="627"/>
    </row>
    <row r="1160" spans="3:12" s="292" customFormat="1" ht="29.25" thickBot="1" x14ac:dyDescent="0.3">
      <c r="C1160" s="159" t="s">
        <v>11</v>
      </c>
      <c r="D1160" s="628" t="s">
        <v>573</v>
      </c>
      <c r="E1160" s="591"/>
      <c r="F1160" s="591"/>
      <c r="G1160" s="592"/>
    </row>
    <row r="1161" spans="3:12" s="292" customFormat="1" x14ac:dyDescent="0.25">
      <c r="C1161" s="599" t="s">
        <v>90</v>
      </c>
      <c r="D1161" s="160">
        <v>2018</v>
      </c>
      <c r="E1161" s="160">
        <v>2019</v>
      </c>
      <c r="F1161" s="160">
        <v>2020</v>
      </c>
      <c r="G1161" s="160">
        <v>2021</v>
      </c>
    </row>
    <row r="1162" spans="3:12" s="292" customFormat="1" ht="14.25" thickBot="1" x14ac:dyDescent="0.3">
      <c r="C1162" s="600"/>
      <c r="D1162" s="161" t="s">
        <v>6</v>
      </c>
      <c r="E1162" s="161" t="s">
        <v>7</v>
      </c>
      <c r="F1162" s="161" t="s">
        <v>7</v>
      </c>
      <c r="G1162" s="161" t="s">
        <v>7</v>
      </c>
    </row>
    <row r="1163" spans="3:12" s="292" customFormat="1" ht="24.75" thickBot="1" x14ac:dyDescent="0.3">
      <c r="C1163" s="186" t="s">
        <v>574</v>
      </c>
      <c r="D1163" s="187" t="s">
        <v>575</v>
      </c>
      <c r="E1163" s="187" t="s">
        <v>576</v>
      </c>
      <c r="F1163" s="187" t="s">
        <v>577</v>
      </c>
      <c r="G1163" s="187" t="s">
        <v>578</v>
      </c>
    </row>
    <row r="1164" spans="3:12" s="292" customFormat="1" ht="29.25" thickBot="1" x14ac:dyDescent="0.3">
      <c r="C1164" s="165" t="s">
        <v>13</v>
      </c>
      <c r="D1164" s="629" t="s">
        <v>579</v>
      </c>
      <c r="E1164" s="628"/>
      <c r="F1164" s="628"/>
      <c r="G1164" s="630"/>
    </row>
    <row r="1165" spans="3:12" s="292" customFormat="1" ht="14.25" thickBot="1" x14ac:dyDescent="0.3">
      <c r="C1165" s="593" t="s">
        <v>91</v>
      </c>
      <c r="D1165" s="594"/>
      <c r="E1165" s="594"/>
      <c r="F1165" s="594"/>
      <c r="G1165" s="595"/>
      <c r="J1165" s="294"/>
      <c r="L1165" s="294"/>
    </row>
    <row r="1166" spans="3:12" s="292" customFormat="1" ht="54" x14ac:dyDescent="0.25">
      <c r="C1166" s="157" t="s">
        <v>767</v>
      </c>
      <c r="D1166" s="163">
        <v>1.02</v>
      </c>
      <c r="E1166" s="163">
        <v>1.01</v>
      </c>
      <c r="F1166" s="163">
        <v>1</v>
      </c>
      <c r="G1166" s="163">
        <v>0.99</v>
      </c>
    </row>
    <row r="1167" spans="3:12" s="292" customFormat="1" ht="40.5" x14ac:dyDescent="0.25">
      <c r="C1167" s="157" t="s">
        <v>768</v>
      </c>
      <c r="D1167" s="188" t="s">
        <v>769</v>
      </c>
      <c r="E1167" s="188" t="s">
        <v>770</v>
      </c>
      <c r="F1167" s="188" t="s">
        <v>771</v>
      </c>
      <c r="G1167" s="188" t="s">
        <v>772</v>
      </c>
    </row>
    <row r="1168" spans="3:12" s="292" customFormat="1" ht="40.5" x14ac:dyDescent="0.25">
      <c r="C1168" s="157" t="s">
        <v>773</v>
      </c>
      <c r="D1168" s="188" t="s">
        <v>774</v>
      </c>
      <c r="E1168" s="188" t="s">
        <v>775</v>
      </c>
      <c r="F1168" s="188" t="s">
        <v>776</v>
      </c>
      <c r="G1168" s="188" t="s">
        <v>777</v>
      </c>
    </row>
    <row r="1169" spans="3:13" s="292" customFormat="1" ht="40.5" x14ac:dyDescent="0.25">
      <c r="C1169" s="189" t="s">
        <v>778</v>
      </c>
      <c r="D1169" s="188" t="s">
        <v>779</v>
      </c>
      <c r="E1169" s="188">
        <v>4600</v>
      </c>
      <c r="F1169" s="188">
        <v>4550</v>
      </c>
      <c r="G1169" s="188">
        <v>4500</v>
      </c>
    </row>
    <row r="1170" spans="3:13" s="292" customFormat="1" ht="27" x14ac:dyDescent="0.25">
      <c r="C1170" s="189" t="s">
        <v>780</v>
      </c>
      <c r="D1170" s="188">
        <v>15</v>
      </c>
      <c r="E1170" s="188">
        <v>25</v>
      </c>
      <c r="F1170" s="188">
        <v>35</v>
      </c>
      <c r="G1170" s="188">
        <v>50</v>
      </c>
    </row>
    <row r="1171" spans="3:13" s="292" customFormat="1" ht="27.75" thickBot="1" x14ac:dyDescent="0.3">
      <c r="C1171" s="189" t="s">
        <v>781</v>
      </c>
      <c r="D1171" s="188">
        <v>250</v>
      </c>
      <c r="E1171" s="188">
        <v>300</v>
      </c>
      <c r="F1171" s="188">
        <v>350</v>
      </c>
      <c r="G1171" s="188">
        <v>400</v>
      </c>
    </row>
    <row r="1172" spans="3:13" s="292" customFormat="1" ht="15" thickBot="1" x14ac:dyDescent="0.3">
      <c r="C1172" s="607" t="s">
        <v>66</v>
      </c>
      <c r="D1172" s="608"/>
      <c r="E1172" s="608"/>
      <c r="F1172" s="608"/>
      <c r="G1172" s="609"/>
    </row>
    <row r="1173" spans="3:13" s="292" customFormat="1" ht="15" thickBot="1" x14ac:dyDescent="0.3">
      <c r="C1173" s="607" t="s">
        <v>92</v>
      </c>
      <c r="D1173" s="608"/>
      <c r="E1173" s="608"/>
      <c r="F1173" s="608"/>
      <c r="G1173" s="609"/>
    </row>
    <row r="1174" spans="3:13" s="292" customFormat="1" ht="15" thickBot="1" x14ac:dyDescent="0.3">
      <c r="C1174" s="166" t="s">
        <v>41</v>
      </c>
      <c r="D1174" s="590" t="s">
        <v>580</v>
      </c>
      <c r="E1174" s="591"/>
      <c r="F1174" s="591"/>
      <c r="G1174" s="592"/>
    </row>
    <row r="1175" spans="3:13" s="292" customFormat="1" ht="14.25" thickBot="1" x14ac:dyDescent="0.3">
      <c r="C1175" s="164" t="s">
        <v>10</v>
      </c>
      <c r="D1175" s="593" t="s">
        <v>581</v>
      </c>
      <c r="E1175" s="594"/>
      <c r="F1175" s="594"/>
      <c r="G1175" s="595"/>
    </row>
    <row r="1176" spans="3:13" s="292" customFormat="1" ht="14.25" thickBot="1" x14ac:dyDescent="0.3">
      <c r="C1176" s="164" t="s">
        <v>15</v>
      </c>
      <c r="D1176" s="596" t="s">
        <v>886</v>
      </c>
      <c r="E1176" s="597"/>
      <c r="F1176" s="597"/>
      <c r="G1176" s="598"/>
    </row>
    <row r="1177" spans="3:13" s="292" customFormat="1" ht="14.25" x14ac:dyDescent="0.25">
      <c r="C1177" s="599"/>
      <c r="D1177" s="167">
        <v>2018</v>
      </c>
      <c r="E1177" s="167">
        <v>2019</v>
      </c>
      <c r="F1177" s="167">
        <v>2020</v>
      </c>
      <c r="G1177" s="167">
        <v>2021</v>
      </c>
    </row>
    <row r="1178" spans="3:13" s="292" customFormat="1" ht="15" thickBot="1" x14ac:dyDescent="0.3">
      <c r="C1178" s="600"/>
      <c r="D1178" s="168" t="s">
        <v>6</v>
      </c>
      <c r="E1178" s="168" t="s">
        <v>7</v>
      </c>
      <c r="F1178" s="168" t="s">
        <v>7</v>
      </c>
      <c r="G1178" s="168" t="s">
        <v>7</v>
      </c>
    </row>
    <row r="1179" spans="3:13" s="292" customFormat="1" ht="14.25" thickBot="1" x14ac:dyDescent="0.3">
      <c r="C1179" s="164" t="s">
        <v>9</v>
      </c>
      <c r="D1179" s="190">
        <v>510</v>
      </c>
      <c r="E1179" s="190">
        <v>515</v>
      </c>
      <c r="F1179" s="190">
        <v>520</v>
      </c>
      <c r="G1179" s="190">
        <v>525</v>
      </c>
    </row>
    <row r="1180" spans="3:13" s="292" customFormat="1" ht="14.25" thickBot="1" x14ac:dyDescent="0.3">
      <c r="C1180" s="164" t="s">
        <v>16</v>
      </c>
      <c r="D1180" s="169">
        <f>D1195</f>
        <v>1161408</v>
      </c>
      <c r="E1180" s="169">
        <f t="shared" ref="E1180:G1180" si="197">E1195</f>
        <v>1161408</v>
      </c>
      <c r="F1180" s="169">
        <f t="shared" si="197"/>
        <v>1172594</v>
      </c>
      <c r="G1180" s="169">
        <f t="shared" si="197"/>
        <v>1172594</v>
      </c>
    </row>
    <row r="1181" spans="3:13" s="292" customFormat="1" ht="27.75" thickBot="1" x14ac:dyDescent="0.3">
      <c r="C1181" s="164" t="s">
        <v>26</v>
      </c>
      <c r="D1181" s="169">
        <f>D1180/D1179</f>
        <v>2277.2705882352943</v>
      </c>
      <c r="E1181" s="169">
        <f t="shared" ref="E1181:G1181" si="198">E1180/E1179</f>
        <v>2255.1611650485438</v>
      </c>
      <c r="F1181" s="169">
        <f t="shared" si="198"/>
        <v>2254.9884615384617</v>
      </c>
      <c r="G1181" s="169">
        <f t="shared" si="198"/>
        <v>2233.5123809523811</v>
      </c>
    </row>
    <row r="1182" spans="3:13" s="292" customFormat="1" ht="14.25" thickBot="1" x14ac:dyDescent="0.3">
      <c r="C1182" s="164" t="s">
        <v>17</v>
      </c>
      <c r="D1182" s="170" t="s">
        <v>23</v>
      </c>
      <c r="E1182" s="171">
        <f>E1179/D1179-1</f>
        <v>9.8039215686274161E-3</v>
      </c>
      <c r="F1182" s="171">
        <f t="shared" ref="F1182:G1184" si="199">F1179/E1179-1</f>
        <v>9.7087378640776656E-3</v>
      </c>
      <c r="G1182" s="171">
        <f t="shared" si="199"/>
        <v>9.6153846153845812E-3</v>
      </c>
      <c r="I1182" s="295"/>
      <c r="J1182" s="295"/>
      <c r="K1182" s="295"/>
      <c r="L1182" s="295"/>
      <c r="M1182" s="295"/>
    </row>
    <row r="1183" spans="3:13" s="292" customFormat="1" ht="27.75" thickBot="1" x14ac:dyDescent="0.3">
      <c r="C1183" s="164" t="s">
        <v>18</v>
      </c>
      <c r="D1183" s="170" t="s">
        <v>23</v>
      </c>
      <c r="E1183" s="171">
        <f>E1180/D1180-1</f>
        <v>0</v>
      </c>
      <c r="F1183" s="171">
        <f t="shared" si="199"/>
        <v>9.6314129057144537E-3</v>
      </c>
      <c r="G1183" s="171">
        <f t="shared" si="199"/>
        <v>0</v>
      </c>
    </row>
    <row r="1184" spans="3:13" s="292" customFormat="1" ht="27.75" thickBot="1" x14ac:dyDescent="0.3">
      <c r="C1184" s="164" t="s">
        <v>19</v>
      </c>
      <c r="D1184" s="170" t="s">
        <v>23</v>
      </c>
      <c r="E1184" s="171">
        <f>E1181/D1181-1</f>
        <v>-9.7087378640776656E-3</v>
      </c>
      <c r="F1184" s="171">
        <f t="shared" si="199"/>
        <v>-7.6581449148127589E-5</v>
      </c>
      <c r="G1184" s="171">
        <f t="shared" si="199"/>
        <v>-9.52380952380949E-3</v>
      </c>
    </row>
    <row r="1185" spans="3:7" s="292" customFormat="1" ht="15" thickBot="1" x14ac:dyDescent="0.3">
      <c r="C1185" s="601" t="s">
        <v>408</v>
      </c>
      <c r="D1185" s="602"/>
      <c r="E1185" s="602"/>
      <c r="F1185" s="602"/>
      <c r="G1185" s="603"/>
    </row>
    <row r="1186" spans="3:7" s="292" customFormat="1" ht="12.75" customHeight="1" x14ac:dyDescent="0.25">
      <c r="C1186" s="599"/>
      <c r="D1186" s="167">
        <v>2018</v>
      </c>
      <c r="E1186" s="167">
        <v>2019</v>
      </c>
      <c r="F1186" s="167">
        <v>2020</v>
      </c>
      <c r="G1186" s="167">
        <v>2021</v>
      </c>
    </row>
    <row r="1187" spans="3:7" s="292" customFormat="1" ht="15.75" customHeight="1" thickBot="1" x14ac:dyDescent="0.3">
      <c r="C1187" s="600"/>
      <c r="D1187" s="168" t="s">
        <v>6</v>
      </c>
      <c r="E1187" s="168" t="s">
        <v>7</v>
      </c>
      <c r="F1187" s="168" t="s">
        <v>7</v>
      </c>
      <c r="G1187" s="168" t="s">
        <v>7</v>
      </c>
    </row>
    <row r="1188" spans="3:7" s="292" customFormat="1" ht="14.25" thickBot="1" x14ac:dyDescent="0.3">
      <c r="C1188" s="172" t="s">
        <v>0</v>
      </c>
      <c r="D1188" s="173">
        <v>864700</v>
      </c>
      <c r="E1188" s="173">
        <v>864700</v>
      </c>
      <c r="F1188" s="173">
        <v>864700</v>
      </c>
      <c r="G1188" s="173">
        <v>864700</v>
      </c>
    </row>
    <row r="1189" spans="3:7" s="292" customFormat="1" ht="27.75" thickBot="1" x14ac:dyDescent="0.3">
      <c r="C1189" s="172" t="s">
        <v>48</v>
      </c>
      <c r="D1189" s="173">
        <v>144300</v>
      </c>
      <c r="E1189" s="173">
        <f>D1189*E1191+D1189</f>
        <v>144300</v>
      </c>
      <c r="F1189" s="173">
        <f t="shared" ref="F1189:G1189" si="200">E1189*F1191+E1189</f>
        <v>144300</v>
      </c>
      <c r="G1189" s="173">
        <f t="shared" si="200"/>
        <v>144300</v>
      </c>
    </row>
    <row r="1190" spans="3:7" s="292" customFormat="1" ht="27.75" thickBot="1" x14ac:dyDescent="0.3">
      <c r="C1190" s="172" t="s">
        <v>1</v>
      </c>
      <c r="D1190" s="175">
        <v>136050</v>
      </c>
      <c r="E1190" s="175">
        <v>136050</v>
      </c>
      <c r="F1190" s="175">
        <v>147236</v>
      </c>
      <c r="G1190" s="175">
        <v>147236</v>
      </c>
    </row>
    <row r="1191" spans="3:7" s="292" customFormat="1" ht="15" thickBot="1" x14ac:dyDescent="0.3">
      <c r="C1191" s="172" t="s">
        <v>2</v>
      </c>
      <c r="D1191" s="175"/>
      <c r="E1191" s="175"/>
      <c r="F1191" s="175"/>
      <c r="G1191" s="175"/>
    </row>
    <row r="1192" spans="3:7" s="292" customFormat="1" ht="27.75" thickBot="1" x14ac:dyDescent="0.3">
      <c r="C1192" s="172" t="s">
        <v>31</v>
      </c>
      <c r="D1192" s="175"/>
      <c r="E1192" s="175"/>
      <c r="F1192" s="175"/>
      <c r="G1192" s="175"/>
    </row>
    <row r="1193" spans="3:7" s="292" customFormat="1" ht="15" thickBot="1" x14ac:dyDescent="0.3">
      <c r="C1193" s="172" t="s">
        <v>33</v>
      </c>
      <c r="D1193" s="175"/>
      <c r="E1193" s="175"/>
      <c r="F1193" s="175"/>
      <c r="G1193" s="175"/>
    </row>
    <row r="1194" spans="3:7" s="292" customFormat="1" ht="27.75" thickBot="1" x14ac:dyDescent="0.3">
      <c r="C1194" s="172" t="s">
        <v>3</v>
      </c>
      <c r="D1194" s="175">
        <v>16358</v>
      </c>
      <c r="E1194" s="175">
        <v>16358</v>
      </c>
      <c r="F1194" s="175">
        <v>16358</v>
      </c>
      <c r="G1194" s="175">
        <v>16358</v>
      </c>
    </row>
    <row r="1195" spans="3:7" s="292" customFormat="1" ht="15" thickBot="1" x14ac:dyDescent="0.3">
      <c r="C1195" s="178" t="s">
        <v>68</v>
      </c>
      <c r="D1195" s="175">
        <f>D1194+D1193+D1192+D1191+D1190+D1189+D1188</f>
        <v>1161408</v>
      </c>
      <c r="E1195" s="175">
        <f>E1194+E1193+E1192+E1191+E1190+E1189+E1188</f>
        <v>1161408</v>
      </c>
      <c r="F1195" s="175">
        <f>F1194+F1193+F1192+F1191+F1190+F1189+F1188</f>
        <v>1172594</v>
      </c>
      <c r="G1195" s="175">
        <f>G1194+G1193+G1192+G1191+G1190+G1189+G1188</f>
        <v>1172594</v>
      </c>
    </row>
    <row r="1196" spans="3:7" s="292" customFormat="1" ht="15" thickBot="1" x14ac:dyDescent="0.3">
      <c r="C1196" s="178" t="s">
        <v>69</v>
      </c>
      <c r="D1196" s="179">
        <f>IF(D1195-D1180=0,0,"Error")</f>
        <v>0</v>
      </c>
      <c r="E1196" s="179">
        <f>IF(E1195-E1180=0,0,"Error")</f>
        <v>0</v>
      </c>
      <c r="F1196" s="179">
        <f>IF(F1195-F1180=0,0,"Error")</f>
        <v>0</v>
      </c>
      <c r="G1196" s="179">
        <f>IF(G1195-G1180=0,0,"Error")</f>
        <v>0</v>
      </c>
    </row>
    <row r="1197" spans="3:7" s="292" customFormat="1" ht="15" thickBot="1" x14ac:dyDescent="0.3">
      <c r="C1197" s="180" t="s">
        <v>123</v>
      </c>
      <c r="D1197" s="590" t="s">
        <v>582</v>
      </c>
      <c r="E1197" s="591"/>
      <c r="F1197" s="591"/>
      <c r="G1197" s="592"/>
    </row>
    <row r="1198" spans="3:7" s="292" customFormat="1" ht="14.25" thickBot="1" x14ac:dyDescent="0.3">
      <c r="C1198" s="164" t="s">
        <v>10</v>
      </c>
      <c r="D1198" s="593" t="s">
        <v>583</v>
      </c>
      <c r="E1198" s="594"/>
      <c r="F1198" s="594"/>
      <c r="G1198" s="595"/>
    </row>
    <row r="1199" spans="3:7" s="292" customFormat="1" ht="14.25" thickBot="1" x14ac:dyDescent="0.3">
      <c r="C1199" s="164" t="s">
        <v>15</v>
      </c>
      <c r="D1199" s="596" t="s">
        <v>584</v>
      </c>
      <c r="E1199" s="597"/>
      <c r="F1199" s="597"/>
      <c r="G1199" s="598"/>
    </row>
    <row r="1200" spans="3:7" s="292" customFormat="1" ht="14.25" x14ac:dyDescent="0.25">
      <c r="C1200" s="599"/>
      <c r="D1200" s="167">
        <v>2018</v>
      </c>
      <c r="E1200" s="167">
        <v>2019</v>
      </c>
      <c r="F1200" s="167">
        <v>2020</v>
      </c>
      <c r="G1200" s="167">
        <v>2021</v>
      </c>
    </row>
    <row r="1201" spans="3:9" s="292" customFormat="1" ht="15" thickBot="1" x14ac:dyDescent="0.3">
      <c r="C1201" s="600"/>
      <c r="D1201" s="168" t="s">
        <v>6</v>
      </c>
      <c r="E1201" s="168" t="s">
        <v>7</v>
      </c>
      <c r="F1201" s="168" t="s">
        <v>7</v>
      </c>
      <c r="G1201" s="168" t="s">
        <v>7</v>
      </c>
    </row>
    <row r="1202" spans="3:9" s="292" customFormat="1" ht="14.25" thickBot="1" x14ac:dyDescent="0.3">
      <c r="C1202" s="164" t="s">
        <v>9</v>
      </c>
      <c r="D1202" s="169">
        <v>49</v>
      </c>
      <c r="E1202" s="169">
        <v>52</v>
      </c>
      <c r="F1202" s="169">
        <v>55</v>
      </c>
      <c r="G1202" s="169">
        <v>60</v>
      </c>
    </row>
    <row r="1203" spans="3:9" s="292" customFormat="1" ht="14.25" thickBot="1" x14ac:dyDescent="0.3">
      <c r="C1203" s="164" t="s">
        <v>16</v>
      </c>
      <c r="D1203" s="169">
        <f>D1218</f>
        <v>206650</v>
      </c>
      <c r="E1203" s="169">
        <f t="shared" ref="E1203:G1203" si="201">E1218</f>
        <v>206650</v>
      </c>
      <c r="F1203" s="169">
        <f t="shared" si="201"/>
        <v>224729</v>
      </c>
      <c r="G1203" s="169">
        <f t="shared" si="201"/>
        <v>224729</v>
      </c>
    </row>
    <row r="1204" spans="3:9" s="292" customFormat="1" ht="27.75" thickBot="1" x14ac:dyDescent="0.3">
      <c r="C1204" s="164" t="s">
        <v>26</v>
      </c>
      <c r="D1204" s="169">
        <f>D1203/D1202</f>
        <v>4217.3469387755104</v>
      </c>
      <c r="E1204" s="169">
        <f>E1203/E1202</f>
        <v>3974.0384615384614</v>
      </c>
      <c r="F1204" s="169">
        <f>F1203/F1202</f>
        <v>4085.9818181818182</v>
      </c>
      <c r="G1204" s="169">
        <f>G1203/G1202</f>
        <v>3745.4833333333331</v>
      </c>
    </row>
    <row r="1205" spans="3:9" s="292" customFormat="1" ht="14.25" thickBot="1" x14ac:dyDescent="0.3">
      <c r="C1205" s="164" t="s">
        <v>17</v>
      </c>
      <c r="D1205" s="170"/>
      <c r="E1205" s="171">
        <f>E1202/D1202-1</f>
        <v>6.1224489795918435E-2</v>
      </c>
      <c r="F1205" s="171">
        <f>F1202/E1202-1</f>
        <v>5.7692307692307709E-2</v>
      </c>
      <c r="G1205" s="171">
        <f>G1202/F1202-1</f>
        <v>9.0909090909090828E-2</v>
      </c>
    </row>
    <row r="1206" spans="3:9" s="292" customFormat="1" ht="27.75" thickBot="1" x14ac:dyDescent="0.3">
      <c r="C1206" s="164" t="s">
        <v>18</v>
      </c>
      <c r="D1206" s="170"/>
      <c r="E1206" s="171">
        <f>E1203/D1203-1</f>
        <v>0</v>
      </c>
      <c r="F1206" s="171">
        <f t="shared" ref="F1206:G1207" si="202">F1203/E1203-1</f>
        <v>8.7486087587708594E-2</v>
      </c>
      <c r="G1206" s="171">
        <f t="shared" si="202"/>
        <v>0</v>
      </c>
    </row>
    <row r="1207" spans="3:9" s="292" customFormat="1" ht="27.75" thickBot="1" x14ac:dyDescent="0.3">
      <c r="C1207" s="164" t="s">
        <v>19</v>
      </c>
      <c r="D1207" s="170"/>
      <c r="E1207" s="171">
        <f>E1204/D1204-1</f>
        <v>-5.7692307692307709E-2</v>
      </c>
      <c r="F1207" s="171">
        <f t="shared" si="202"/>
        <v>2.8168664628379192E-2</v>
      </c>
      <c r="G1207" s="171">
        <f t="shared" si="202"/>
        <v>-8.333333333333337E-2</v>
      </c>
    </row>
    <row r="1208" spans="3:9" s="292" customFormat="1" ht="15" thickBot="1" x14ac:dyDescent="0.3">
      <c r="C1208" s="601" t="s">
        <v>812</v>
      </c>
      <c r="D1208" s="602"/>
      <c r="E1208" s="602"/>
      <c r="F1208" s="602"/>
      <c r="G1208" s="603"/>
    </row>
    <row r="1209" spans="3:9" s="292" customFormat="1" ht="14.25" x14ac:dyDescent="0.25">
      <c r="C1209" s="599"/>
      <c r="D1209" s="167">
        <v>2018</v>
      </c>
      <c r="E1209" s="167">
        <v>2019</v>
      </c>
      <c r="F1209" s="167">
        <v>2020</v>
      </c>
      <c r="G1209" s="167">
        <v>2021</v>
      </c>
    </row>
    <row r="1210" spans="3:9" s="292" customFormat="1" ht="15" thickBot="1" x14ac:dyDescent="0.3">
      <c r="C1210" s="600"/>
      <c r="D1210" s="168" t="s">
        <v>6</v>
      </c>
      <c r="E1210" s="168" t="s">
        <v>7</v>
      </c>
      <c r="F1210" s="168" t="s">
        <v>7</v>
      </c>
      <c r="G1210" s="168" t="s">
        <v>7</v>
      </c>
    </row>
    <row r="1211" spans="3:9" s="292" customFormat="1" ht="14.25" thickBot="1" x14ac:dyDescent="0.3">
      <c r="C1211" s="172" t="s">
        <v>0</v>
      </c>
      <c r="D1211" s="173">
        <v>82294</v>
      </c>
      <c r="E1211" s="173">
        <v>82294</v>
      </c>
      <c r="F1211" s="173">
        <v>82294</v>
      </c>
      <c r="G1211" s="173">
        <v>82294</v>
      </c>
    </row>
    <row r="1212" spans="3:9" s="292" customFormat="1" ht="27.75" thickBot="1" x14ac:dyDescent="0.3">
      <c r="C1212" s="172" t="s">
        <v>48</v>
      </c>
      <c r="D1212" s="173">
        <v>13700</v>
      </c>
      <c r="E1212" s="173">
        <f>D1212*E1214+D1212</f>
        <v>13700</v>
      </c>
      <c r="F1212" s="173">
        <f>E1212*F1214+E1212</f>
        <v>13700</v>
      </c>
      <c r="G1212" s="173">
        <f>F1212*G1214+F1212</f>
        <v>13700</v>
      </c>
    </row>
    <row r="1213" spans="3:9" s="292" customFormat="1" ht="27.75" thickBot="1" x14ac:dyDescent="0.3">
      <c r="C1213" s="172" t="s">
        <v>1</v>
      </c>
      <c r="D1213" s="175">
        <v>109363</v>
      </c>
      <c r="E1213" s="175">
        <v>109363</v>
      </c>
      <c r="F1213" s="175">
        <v>127442</v>
      </c>
      <c r="G1213" s="175">
        <v>127442</v>
      </c>
      <c r="H1213" s="296"/>
      <c r="I1213" s="296"/>
    </row>
    <row r="1214" spans="3:9" s="292" customFormat="1" ht="15" thickBot="1" x14ac:dyDescent="0.3">
      <c r="C1214" s="172" t="s">
        <v>2</v>
      </c>
      <c r="D1214" s="175"/>
      <c r="E1214" s="175"/>
      <c r="F1214" s="175"/>
      <c r="G1214" s="175"/>
    </row>
    <row r="1215" spans="3:9" s="292" customFormat="1" ht="27.75" thickBot="1" x14ac:dyDescent="0.3">
      <c r="C1215" s="172" t="s">
        <v>31</v>
      </c>
      <c r="D1215" s="175"/>
      <c r="E1215" s="175"/>
      <c r="F1215" s="175"/>
      <c r="G1215" s="175"/>
    </row>
    <row r="1216" spans="3:9" s="292" customFormat="1" ht="15" thickBot="1" x14ac:dyDescent="0.3">
      <c r="C1216" s="172" t="s">
        <v>33</v>
      </c>
      <c r="D1216" s="175"/>
      <c r="E1216" s="175"/>
      <c r="F1216" s="175"/>
      <c r="G1216" s="175"/>
    </row>
    <row r="1217" spans="3:7" s="292" customFormat="1" ht="27.75" thickBot="1" x14ac:dyDescent="0.3">
      <c r="C1217" s="172" t="s">
        <v>3</v>
      </c>
      <c r="D1217" s="175">
        <v>1293</v>
      </c>
      <c r="E1217" s="175">
        <v>1293</v>
      </c>
      <c r="F1217" s="175">
        <v>1293</v>
      </c>
      <c r="G1217" s="175">
        <v>1293</v>
      </c>
    </row>
    <row r="1218" spans="3:7" s="292" customFormat="1" ht="15" thickBot="1" x14ac:dyDescent="0.3">
      <c r="C1218" s="178" t="s">
        <v>125</v>
      </c>
      <c r="D1218" s="175">
        <f>D1217+D1216+D1215+D1214+D1213+D1212+D1211</f>
        <v>206650</v>
      </c>
      <c r="E1218" s="175">
        <f>E1217+E1216+E1215+E1214+E1213+E1212+E1211</f>
        <v>206650</v>
      </c>
      <c r="F1218" s="175">
        <f>F1217+F1216+F1215+F1214+F1213+F1212+F1211</f>
        <v>224729</v>
      </c>
      <c r="G1218" s="175">
        <f>G1217+G1216+G1215+G1214+G1213+G1212+G1211</f>
        <v>224729</v>
      </c>
    </row>
    <row r="1219" spans="3:7" s="292" customFormat="1" ht="15" thickBot="1" x14ac:dyDescent="0.3">
      <c r="C1219" s="178" t="s">
        <v>69</v>
      </c>
      <c r="D1219" s="179">
        <f>IF(D1218-D1203=0,0,"Error")</f>
        <v>0</v>
      </c>
      <c r="E1219" s="179">
        <f>IF(E1218-E1203=0,0,"Error")</f>
        <v>0</v>
      </c>
      <c r="F1219" s="179">
        <f>IF(F1218-F1203=0,0,"Error")</f>
        <v>0</v>
      </c>
      <c r="G1219" s="179">
        <f>IF(G1218-G1203=0,0,"Error")</f>
        <v>0</v>
      </c>
    </row>
    <row r="1220" spans="3:7" s="292" customFormat="1" ht="29.25" customHeight="1" thickBot="1" x14ac:dyDescent="0.3">
      <c r="C1220" s="159" t="s">
        <v>24</v>
      </c>
      <c r="D1220" s="601" t="s">
        <v>585</v>
      </c>
      <c r="E1220" s="602"/>
      <c r="F1220" s="602"/>
      <c r="G1220" s="603"/>
    </row>
    <row r="1221" spans="3:7" s="292" customFormat="1" ht="18.75" customHeight="1" thickBot="1" x14ac:dyDescent="0.3">
      <c r="C1221" s="593" t="s">
        <v>25</v>
      </c>
      <c r="D1221" s="594"/>
      <c r="E1221" s="594"/>
      <c r="F1221" s="594"/>
      <c r="G1221" s="595"/>
    </row>
    <row r="1222" spans="3:7" s="292" customFormat="1" ht="27.75" thickBot="1" x14ac:dyDescent="0.3">
      <c r="C1222" s="162" t="s">
        <v>586</v>
      </c>
      <c r="D1222" s="297" t="s">
        <v>587</v>
      </c>
      <c r="E1222" s="297" t="s">
        <v>588</v>
      </c>
      <c r="F1222" s="297" t="s">
        <v>589</v>
      </c>
      <c r="G1222" s="297" t="s">
        <v>590</v>
      </c>
    </row>
    <row r="1223" spans="3:7" s="292" customFormat="1" ht="27.75" thickBot="1" x14ac:dyDescent="0.3">
      <c r="C1223" s="164" t="s">
        <v>591</v>
      </c>
      <c r="D1223" s="297" t="s">
        <v>592</v>
      </c>
      <c r="E1223" s="297" t="s">
        <v>593</v>
      </c>
      <c r="F1223" s="297" t="s">
        <v>594</v>
      </c>
      <c r="G1223" s="297" t="s">
        <v>595</v>
      </c>
    </row>
    <row r="1224" spans="3:7" s="292" customFormat="1" ht="27" x14ac:dyDescent="0.25">
      <c r="C1224" s="157" t="s">
        <v>596</v>
      </c>
      <c r="D1224" s="163">
        <v>82</v>
      </c>
      <c r="E1224" s="163" t="s">
        <v>597</v>
      </c>
      <c r="F1224" s="191" t="s">
        <v>598</v>
      </c>
      <c r="G1224" s="191" t="s">
        <v>599</v>
      </c>
    </row>
    <row r="1225" spans="3:7" s="292" customFormat="1" ht="27" x14ac:dyDescent="0.25">
      <c r="C1225" s="157" t="s">
        <v>600</v>
      </c>
      <c r="D1225" s="163">
        <v>82</v>
      </c>
      <c r="E1225" s="163" t="s">
        <v>597</v>
      </c>
      <c r="F1225" s="191" t="s">
        <v>598</v>
      </c>
      <c r="G1225" s="191" t="s">
        <v>599</v>
      </c>
    </row>
    <row r="1226" spans="3:7" s="292" customFormat="1" ht="41.25" thickBot="1" x14ac:dyDescent="0.3">
      <c r="C1226" s="157" t="s">
        <v>601</v>
      </c>
      <c r="D1226" s="163">
        <v>20</v>
      </c>
      <c r="E1226" s="163" t="s">
        <v>602</v>
      </c>
      <c r="F1226" s="191" t="s">
        <v>603</v>
      </c>
      <c r="G1226" s="163" t="s">
        <v>604</v>
      </c>
    </row>
    <row r="1227" spans="3:7" s="292" customFormat="1" ht="15" thickBot="1" x14ac:dyDescent="0.3">
      <c r="C1227" s="619" t="s">
        <v>67</v>
      </c>
      <c r="D1227" s="620"/>
      <c r="E1227" s="620"/>
      <c r="F1227" s="620"/>
      <c r="G1227" s="621"/>
    </row>
    <row r="1228" spans="3:7" s="292" customFormat="1" ht="15" thickBot="1" x14ac:dyDescent="0.3">
      <c r="C1228" s="622" t="s">
        <v>77</v>
      </c>
      <c r="D1228" s="623"/>
      <c r="E1228" s="623"/>
      <c r="F1228" s="623"/>
      <c r="G1228" s="624"/>
    </row>
    <row r="1229" spans="3:7" s="292" customFormat="1" ht="14.25" x14ac:dyDescent="0.25">
      <c r="C1229" s="599"/>
      <c r="D1229" s="167">
        <v>2018</v>
      </c>
      <c r="E1229" s="167">
        <v>2019</v>
      </c>
      <c r="F1229" s="167">
        <v>2020</v>
      </c>
      <c r="G1229" s="167">
        <v>2021</v>
      </c>
    </row>
    <row r="1230" spans="3:7" s="292" customFormat="1" ht="15" thickBot="1" x14ac:dyDescent="0.3">
      <c r="C1230" s="600"/>
      <c r="D1230" s="168" t="s">
        <v>6</v>
      </c>
      <c r="E1230" s="168" t="s">
        <v>7</v>
      </c>
      <c r="F1230" s="168" t="s">
        <v>7</v>
      </c>
      <c r="G1230" s="168" t="s">
        <v>7</v>
      </c>
    </row>
    <row r="1231" spans="3:7" s="292" customFormat="1" ht="15" thickBot="1" x14ac:dyDescent="0.3">
      <c r="C1231" s="166" t="s">
        <v>41</v>
      </c>
      <c r="D1231" s="590" t="s">
        <v>605</v>
      </c>
      <c r="E1231" s="591"/>
      <c r="F1231" s="591"/>
      <c r="G1231" s="592"/>
    </row>
    <row r="1232" spans="3:7" s="292" customFormat="1" ht="14.25" thickBot="1" x14ac:dyDescent="0.3">
      <c r="C1232" s="164" t="s">
        <v>10</v>
      </c>
      <c r="D1232" s="593" t="s">
        <v>606</v>
      </c>
      <c r="E1232" s="594"/>
      <c r="F1232" s="594"/>
      <c r="G1232" s="595"/>
    </row>
    <row r="1233" spans="3:7" s="292" customFormat="1" ht="14.25" thickBot="1" x14ac:dyDescent="0.3">
      <c r="C1233" s="164" t="s">
        <v>15</v>
      </c>
      <c r="D1233" s="596" t="s">
        <v>607</v>
      </c>
      <c r="E1233" s="597"/>
      <c r="F1233" s="597"/>
      <c r="G1233" s="598"/>
    </row>
    <row r="1234" spans="3:7" s="292" customFormat="1" ht="14.25" x14ac:dyDescent="0.25">
      <c r="C1234" s="599"/>
      <c r="D1234" s="167">
        <v>2018</v>
      </c>
      <c r="E1234" s="167">
        <v>2019</v>
      </c>
      <c r="F1234" s="167">
        <v>2020</v>
      </c>
      <c r="G1234" s="167">
        <v>2021</v>
      </c>
    </row>
    <row r="1235" spans="3:7" s="292" customFormat="1" ht="15" thickBot="1" x14ac:dyDescent="0.3">
      <c r="C1235" s="600"/>
      <c r="D1235" s="168" t="s">
        <v>6</v>
      </c>
      <c r="E1235" s="168" t="s">
        <v>7</v>
      </c>
      <c r="F1235" s="168" t="s">
        <v>7</v>
      </c>
      <c r="G1235" s="168" t="s">
        <v>7</v>
      </c>
    </row>
    <row r="1236" spans="3:7" s="292" customFormat="1" ht="14.25" thickBot="1" x14ac:dyDescent="0.3">
      <c r="C1236" s="164" t="s">
        <v>9</v>
      </c>
      <c r="D1236" s="169">
        <v>15694896</v>
      </c>
      <c r="E1236" s="182">
        <v>16082978</v>
      </c>
      <c r="F1236" s="182">
        <v>16349455</v>
      </c>
      <c r="G1236" s="182">
        <v>16439263</v>
      </c>
    </row>
    <row r="1237" spans="3:7" s="292" customFormat="1" ht="14.25" thickBot="1" x14ac:dyDescent="0.3">
      <c r="C1237" s="164" t="s">
        <v>16</v>
      </c>
      <c r="D1237" s="169">
        <f>D1254</f>
        <v>893392</v>
      </c>
      <c r="E1237" s="169">
        <f t="shared" ref="E1237:G1237" si="203">E1254</f>
        <v>893392</v>
      </c>
      <c r="F1237" s="169">
        <f t="shared" si="203"/>
        <v>911534</v>
      </c>
      <c r="G1237" s="169">
        <f t="shared" si="203"/>
        <v>911534</v>
      </c>
    </row>
    <row r="1238" spans="3:7" s="292" customFormat="1" ht="27.75" thickBot="1" x14ac:dyDescent="0.3">
      <c r="C1238" s="164" t="s">
        <v>26</v>
      </c>
      <c r="D1238" s="169">
        <f>D1237/D1236</f>
        <v>5.6922454280678256E-2</v>
      </c>
      <c r="E1238" s="169">
        <f t="shared" ref="E1238:G1238" si="204">E1237/E1236</f>
        <v>5.5548916376059208E-2</v>
      </c>
      <c r="F1238" s="169">
        <f t="shared" si="204"/>
        <v>5.5753173423823604E-2</v>
      </c>
      <c r="G1238" s="169">
        <f t="shared" si="204"/>
        <v>5.5448592798837758E-2</v>
      </c>
    </row>
    <row r="1239" spans="3:7" s="292" customFormat="1" ht="14.25" thickBot="1" x14ac:dyDescent="0.3">
      <c r="C1239" s="164" t="s">
        <v>17</v>
      </c>
      <c r="D1239" s="170"/>
      <c r="E1239" s="171">
        <f>E1236/D1236-1</f>
        <v>2.4726637245636951E-2</v>
      </c>
      <c r="F1239" s="171">
        <f t="shared" ref="F1239:G1241" si="205">F1236/E1236-1</f>
        <v>1.6568884195451883E-2</v>
      </c>
      <c r="G1239" s="171">
        <f t="shared" si="205"/>
        <v>5.4930271376019135E-3</v>
      </c>
    </row>
    <row r="1240" spans="3:7" s="292" customFormat="1" ht="27.75" thickBot="1" x14ac:dyDescent="0.3">
      <c r="C1240" s="164" t="s">
        <v>18</v>
      </c>
      <c r="D1240" s="170"/>
      <c r="E1240" s="171">
        <f>E1237/D1237-1</f>
        <v>0</v>
      </c>
      <c r="F1240" s="171">
        <f t="shared" si="205"/>
        <v>2.0306875369378696E-2</v>
      </c>
      <c r="G1240" s="171">
        <f t="shared" si="205"/>
        <v>0</v>
      </c>
    </row>
    <row r="1241" spans="3:7" s="292" customFormat="1" ht="27.75" thickBot="1" x14ac:dyDescent="0.3">
      <c r="C1241" s="164" t="s">
        <v>19</v>
      </c>
      <c r="D1241" s="170"/>
      <c r="E1241" s="171">
        <f>E1238/D1238-1</f>
        <v>-2.4129983887312467E-2</v>
      </c>
      <c r="F1241" s="171">
        <f t="shared" si="205"/>
        <v>3.6770662884151317E-3</v>
      </c>
      <c r="G1241" s="171">
        <f t="shared" si="205"/>
        <v>-5.463018628024785E-3</v>
      </c>
    </row>
    <row r="1242" spans="3:7" s="292" customFormat="1" ht="14.25" x14ac:dyDescent="0.25">
      <c r="C1242" s="599"/>
      <c r="D1242" s="167">
        <v>2018</v>
      </c>
      <c r="E1242" s="167">
        <v>2019</v>
      </c>
      <c r="F1242" s="167">
        <v>2020</v>
      </c>
      <c r="G1242" s="167">
        <v>2021</v>
      </c>
    </row>
    <row r="1243" spans="3:7" s="292" customFormat="1" ht="15" thickBot="1" x14ac:dyDescent="0.3">
      <c r="C1243" s="600"/>
      <c r="D1243" s="168" t="s">
        <v>6</v>
      </c>
      <c r="E1243" s="168" t="s">
        <v>7</v>
      </c>
      <c r="F1243" s="168" t="s">
        <v>7</v>
      </c>
      <c r="G1243" s="168" t="s">
        <v>7</v>
      </c>
    </row>
    <row r="1244" spans="3:7" s="292" customFormat="1" ht="15" thickBot="1" x14ac:dyDescent="0.3">
      <c r="C1244" s="601" t="s">
        <v>460</v>
      </c>
      <c r="D1244" s="602"/>
      <c r="E1244" s="602"/>
      <c r="F1244" s="602"/>
      <c r="G1244" s="603"/>
    </row>
    <row r="1245" spans="3:7" s="292" customFormat="1" ht="14.25" x14ac:dyDescent="0.25">
      <c r="C1245" s="599"/>
      <c r="D1245" s="167">
        <v>2018</v>
      </c>
      <c r="E1245" s="167">
        <v>2019</v>
      </c>
      <c r="F1245" s="167">
        <v>2020</v>
      </c>
      <c r="G1245" s="167">
        <v>2021</v>
      </c>
    </row>
    <row r="1246" spans="3:7" s="292" customFormat="1" ht="15" thickBot="1" x14ac:dyDescent="0.3">
      <c r="C1246" s="600"/>
      <c r="D1246" s="168" t="s">
        <v>6</v>
      </c>
      <c r="E1246" s="168" t="s">
        <v>7</v>
      </c>
      <c r="F1246" s="168" t="s">
        <v>7</v>
      </c>
      <c r="G1246" s="168" t="s">
        <v>7</v>
      </c>
    </row>
    <row r="1247" spans="3:7" s="292" customFormat="1" ht="14.25" thickBot="1" x14ac:dyDescent="0.3">
      <c r="C1247" s="172" t="s">
        <v>0</v>
      </c>
      <c r="D1247" s="173">
        <v>610000</v>
      </c>
      <c r="E1247" s="173">
        <v>610000</v>
      </c>
      <c r="F1247" s="173">
        <v>610000</v>
      </c>
      <c r="G1247" s="173">
        <v>610000</v>
      </c>
    </row>
    <row r="1248" spans="3:7" s="292" customFormat="1" ht="27.75" thickBot="1" x14ac:dyDescent="0.3">
      <c r="C1248" s="172" t="s">
        <v>48</v>
      </c>
      <c r="D1248" s="173">
        <v>105100</v>
      </c>
      <c r="E1248" s="173">
        <v>105100</v>
      </c>
      <c r="F1248" s="173">
        <v>105100</v>
      </c>
      <c r="G1248" s="173">
        <v>105100</v>
      </c>
    </row>
    <row r="1249" spans="3:7" s="292" customFormat="1" ht="27.75" thickBot="1" x14ac:dyDescent="0.3">
      <c r="C1249" s="172" t="s">
        <v>1</v>
      </c>
      <c r="D1249" s="175">
        <v>171300</v>
      </c>
      <c r="E1249" s="175">
        <v>171300</v>
      </c>
      <c r="F1249" s="175">
        <v>189442</v>
      </c>
      <c r="G1249" s="175">
        <v>189442</v>
      </c>
    </row>
    <row r="1250" spans="3:7" s="292" customFormat="1" ht="15" thickBot="1" x14ac:dyDescent="0.3">
      <c r="C1250" s="172" t="s">
        <v>2</v>
      </c>
      <c r="D1250" s="175"/>
      <c r="E1250" s="175"/>
      <c r="F1250" s="175"/>
      <c r="G1250" s="175"/>
    </row>
    <row r="1251" spans="3:7" s="292" customFormat="1" ht="27.75" thickBot="1" x14ac:dyDescent="0.3">
      <c r="C1251" s="172" t="s">
        <v>31</v>
      </c>
      <c r="D1251" s="175"/>
      <c r="E1251" s="175"/>
      <c r="F1251" s="175"/>
      <c r="G1251" s="175"/>
    </row>
    <row r="1252" spans="3:7" s="292" customFormat="1" ht="15" thickBot="1" x14ac:dyDescent="0.3">
      <c r="C1252" s="172" t="s">
        <v>33</v>
      </c>
      <c r="D1252" s="175"/>
      <c r="E1252" s="175"/>
      <c r="F1252" s="175"/>
      <c r="G1252" s="175"/>
    </row>
    <row r="1253" spans="3:7" s="292" customFormat="1" ht="27.75" thickBot="1" x14ac:dyDescent="0.3">
      <c r="C1253" s="172" t="s">
        <v>3</v>
      </c>
      <c r="D1253" s="175">
        <v>6992</v>
      </c>
      <c r="E1253" s="175">
        <v>6992</v>
      </c>
      <c r="F1253" s="175">
        <v>6992</v>
      </c>
      <c r="G1253" s="175">
        <v>6992</v>
      </c>
    </row>
    <row r="1254" spans="3:7" s="292" customFormat="1" ht="29.25" thickBot="1" x14ac:dyDescent="0.3">
      <c r="C1254" s="178" t="s">
        <v>71</v>
      </c>
      <c r="D1254" s="183">
        <f>D1253+D1252+D1251+D1250+D1249+D1248+D1247</f>
        <v>893392</v>
      </c>
      <c r="E1254" s="183">
        <f t="shared" ref="E1254:G1254" si="206">E1253+E1252+E1251+E1250+E1249+E1248+E1247</f>
        <v>893392</v>
      </c>
      <c r="F1254" s="183">
        <f t="shared" si="206"/>
        <v>911534</v>
      </c>
      <c r="G1254" s="183">
        <f t="shared" si="206"/>
        <v>911534</v>
      </c>
    </row>
    <row r="1255" spans="3:7" s="292" customFormat="1" ht="15" thickBot="1" x14ac:dyDescent="0.3">
      <c r="C1255" s="178" t="s">
        <v>69</v>
      </c>
      <c r="D1255" s="179">
        <f>IF(D1254-D1237=0,0,"Error")</f>
        <v>0</v>
      </c>
      <c r="E1255" s="179">
        <f>IF(E1254-E1237=0,0,"Error")</f>
        <v>0</v>
      </c>
      <c r="F1255" s="179">
        <f>IF(F1254-F1237=0,0,"Error")</f>
        <v>0</v>
      </c>
      <c r="G1255" s="179">
        <f>IF(G1254-G1237=0,0,"Error")</f>
        <v>0</v>
      </c>
    </row>
    <row r="1256" spans="3:7" s="292" customFormat="1" ht="15" thickBot="1" x14ac:dyDescent="0.3">
      <c r="C1256" s="180" t="s">
        <v>123</v>
      </c>
      <c r="D1256" s="590" t="s">
        <v>608</v>
      </c>
      <c r="E1256" s="591"/>
      <c r="F1256" s="591"/>
      <c r="G1256" s="592"/>
    </row>
    <row r="1257" spans="3:7" s="292" customFormat="1" ht="14.25" thickBot="1" x14ac:dyDescent="0.3">
      <c r="C1257" s="164" t="s">
        <v>10</v>
      </c>
      <c r="D1257" s="593" t="s">
        <v>609</v>
      </c>
      <c r="E1257" s="594"/>
      <c r="F1257" s="594"/>
      <c r="G1257" s="595"/>
    </row>
    <row r="1258" spans="3:7" s="292" customFormat="1" ht="14.25" thickBot="1" x14ac:dyDescent="0.3">
      <c r="C1258" s="164" t="s">
        <v>15</v>
      </c>
      <c r="D1258" s="596" t="s">
        <v>610</v>
      </c>
      <c r="E1258" s="597"/>
      <c r="F1258" s="597"/>
      <c r="G1258" s="598"/>
    </row>
    <row r="1259" spans="3:7" s="292" customFormat="1" ht="14.25" x14ac:dyDescent="0.25">
      <c r="C1259" s="599"/>
      <c r="D1259" s="167">
        <v>2018</v>
      </c>
      <c r="E1259" s="167">
        <v>2019</v>
      </c>
      <c r="F1259" s="167">
        <v>2020</v>
      </c>
      <c r="G1259" s="167">
        <v>2021</v>
      </c>
    </row>
    <row r="1260" spans="3:7" s="292" customFormat="1" ht="15" thickBot="1" x14ac:dyDescent="0.3">
      <c r="C1260" s="600"/>
      <c r="D1260" s="168" t="s">
        <v>6</v>
      </c>
      <c r="E1260" s="168" t="s">
        <v>7</v>
      </c>
      <c r="F1260" s="168" t="s">
        <v>7</v>
      </c>
      <c r="G1260" s="168" t="s">
        <v>7</v>
      </c>
    </row>
    <row r="1261" spans="3:7" s="292" customFormat="1" ht="14.25" thickBot="1" x14ac:dyDescent="0.3">
      <c r="C1261" s="164" t="s">
        <v>9</v>
      </c>
      <c r="D1261" s="163">
        <v>196</v>
      </c>
      <c r="E1261" s="163">
        <v>198</v>
      </c>
      <c r="F1261" s="163">
        <v>200</v>
      </c>
      <c r="G1261" s="379">
        <v>200</v>
      </c>
    </row>
    <row r="1262" spans="3:7" s="292" customFormat="1" ht="14.25" thickBot="1" x14ac:dyDescent="0.3">
      <c r="C1262" s="164" t="s">
        <v>16</v>
      </c>
      <c r="D1262" s="169">
        <f>D1277</f>
        <v>53009</v>
      </c>
      <c r="E1262" s="169">
        <f t="shared" ref="E1262:G1262" si="207">E1277</f>
        <v>53009</v>
      </c>
      <c r="F1262" s="169">
        <f t="shared" si="207"/>
        <v>54009</v>
      </c>
      <c r="G1262" s="169">
        <f t="shared" si="207"/>
        <v>54009</v>
      </c>
    </row>
    <row r="1263" spans="3:7" s="292" customFormat="1" ht="27.75" thickBot="1" x14ac:dyDescent="0.3">
      <c r="C1263" s="164" t="s">
        <v>26</v>
      </c>
      <c r="D1263" s="169">
        <f>D1262/D1261</f>
        <v>270.45408163265307</v>
      </c>
      <c r="E1263" s="169">
        <f t="shared" ref="E1263:G1263" si="208">E1262/E1261</f>
        <v>267.72222222222223</v>
      </c>
      <c r="F1263" s="169">
        <f t="shared" si="208"/>
        <v>270.04500000000002</v>
      </c>
      <c r="G1263" s="169">
        <f t="shared" si="208"/>
        <v>270.04500000000002</v>
      </c>
    </row>
    <row r="1264" spans="3:7" s="292" customFormat="1" ht="14.25" thickBot="1" x14ac:dyDescent="0.3">
      <c r="C1264" s="164" t="s">
        <v>17</v>
      </c>
      <c r="D1264" s="170"/>
      <c r="E1264" s="171">
        <f>E1261/D1261-1</f>
        <v>1.0204081632652962E-2</v>
      </c>
      <c r="F1264" s="171">
        <f t="shared" ref="F1264:G1266" si="209">F1261/E1261-1</f>
        <v>1.0101010101010166E-2</v>
      </c>
      <c r="G1264" s="171">
        <f t="shared" si="209"/>
        <v>0</v>
      </c>
    </row>
    <row r="1265" spans="3:7" s="292" customFormat="1" ht="27.75" thickBot="1" x14ac:dyDescent="0.3">
      <c r="C1265" s="164" t="s">
        <v>18</v>
      </c>
      <c r="D1265" s="170"/>
      <c r="E1265" s="171">
        <f>E1262/D1262-1</f>
        <v>0</v>
      </c>
      <c r="F1265" s="171">
        <f t="shared" si="209"/>
        <v>1.8864721085098735E-2</v>
      </c>
      <c r="G1265" s="171">
        <f t="shared" si="209"/>
        <v>0</v>
      </c>
    </row>
    <row r="1266" spans="3:7" s="292" customFormat="1" ht="27.75" thickBot="1" x14ac:dyDescent="0.3">
      <c r="C1266" s="164" t="s">
        <v>19</v>
      </c>
      <c r="D1266" s="170"/>
      <c r="E1266" s="171">
        <f>E1263/D1263-1</f>
        <v>-1.0101010101010166E-2</v>
      </c>
      <c r="F1266" s="171">
        <f t="shared" si="209"/>
        <v>8.6760738742477361E-3</v>
      </c>
      <c r="G1266" s="171">
        <f t="shared" si="209"/>
        <v>0</v>
      </c>
    </row>
    <row r="1267" spans="3:7" s="292" customFormat="1" ht="15" thickBot="1" x14ac:dyDescent="0.3">
      <c r="C1267" s="601" t="s">
        <v>813</v>
      </c>
      <c r="D1267" s="602"/>
      <c r="E1267" s="602"/>
      <c r="F1267" s="602"/>
      <c r="G1267" s="603"/>
    </row>
    <row r="1268" spans="3:7" s="292" customFormat="1" ht="14.25" x14ac:dyDescent="0.25">
      <c r="C1268" s="599"/>
      <c r="D1268" s="167">
        <v>2018</v>
      </c>
      <c r="E1268" s="167">
        <v>2019</v>
      </c>
      <c r="F1268" s="167">
        <v>2020</v>
      </c>
      <c r="G1268" s="167">
        <v>2021</v>
      </c>
    </row>
    <row r="1269" spans="3:7" s="292" customFormat="1" ht="15" thickBot="1" x14ac:dyDescent="0.3">
      <c r="C1269" s="600"/>
      <c r="D1269" s="168" t="s">
        <v>6</v>
      </c>
      <c r="E1269" s="168" t="s">
        <v>7</v>
      </c>
      <c r="F1269" s="168" t="s">
        <v>7</v>
      </c>
      <c r="G1269" s="168" t="s">
        <v>7</v>
      </c>
    </row>
    <row r="1270" spans="3:7" s="292" customFormat="1" ht="14.25" thickBot="1" x14ac:dyDescent="0.3">
      <c r="C1270" s="172" t="s">
        <v>0</v>
      </c>
      <c r="D1270" s="173">
        <v>34665</v>
      </c>
      <c r="E1270" s="173">
        <v>34665</v>
      </c>
      <c r="F1270" s="173">
        <v>34665</v>
      </c>
      <c r="G1270" s="173">
        <v>34665</v>
      </c>
    </row>
    <row r="1271" spans="3:7" s="292" customFormat="1" ht="27.75" thickBot="1" x14ac:dyDescent="0.3">
      <c r="C1271" s="172" t="s">
        <v>48</v>
      </c>
      <c r="D1271" s="173">
        <v>5870</v>
      </c>
      <c r="E1271" s="173">
        <v>5870</v>
      </c>
      <c r="F1271" s="173">
        <v>5870</v>
      </c>
      <c r="G1271" s="173">
        <v>5870</v>
      </c>
    </row>
    <row r="1272" spans="3:7" s="292" customFormat="1" ht="27.75" thickBot="1" x14ac:dyDescent="0.3">
      <c r="C1272" s="172" t="s">
        <v>1</v>
      </c>
      <c r="D1272" s="175">
        <v>12156</v>
      </c>
      <c r="E1272" s="175">
        <v>12156</v>
      </c>
      <c r="F1272" s="175">
        <v>13156</v>
      </c>
      <c r="G1272" s="175">
        <v>13156</v>
      </c>
    </row>
    <row r="1273" spans="3:7" s="292" customFormat="1" ht="15" thickBot="1" x14ac:dyDescent="0.3">
      <c r="C1273" s="172" t="s">
        <v>2</v>
      </c>
      <c r="D1273" s="175"/>
      <c r="E1273" s="175"/>
      <c r="F1273" s="175"/>
      <c r="G1273" s="175"/>
    </row>
    <row r="1274" spans="3:7" s="292" customFormat="1" ht="27.75" thickBot="1" x14ac:dyDescent="0.3">
      <c r="C1274" s="172" t="s">
        <v>31</v>
      </c>
      <c r="D1274" s="175"/>
      <c r="E1274" s="175"/>
      <c r="F1274" s="175"/>
      <c r="G1274" s="175"/>
    </row>
    <row r="1275" spans="3:7" s="292" customFormat="1" ht="15" thickBot="1" x14ac:dyDescent="0.3">
      <c r="C1275" s="172" t="s">
        <v>33</v>
      </c>
      <c r="D1275" s="175"/>
      <c r="E1275" s="175"/>
      <c r="F1275" s="175"/>
      <c r="G1275" s="175"/>
    </row>
    <row r="1276" spans="3:7" s="292" customFormat="1" ht="27.75" thickBot="1" x14ac:dyDescent="0.3">
      <c r="C1276" s="172" t="s">
        <v>3</v>
      </c>
      <c r="D1276" s="175">
        <v>318</v>
      </c>
      <c r="E1276" s="175">
        <v>318</v>
      </c>
      <c r="F1276" s="175">
        <v>318</v>
      </c>
      <c r="G1276" s="175">
        <v>318</v>
      </c>
    </row>
    <row r="1277" spans="3:7" s="292" customFormat="1" ht="29.25" thickBot="1" x14ac:dyDescent="0.3">
      <c r="C1277" s="178" t="s">
        <v>71</v>
      </c>
      <c r="D1277" s="184">
        <f>D1276+D1274+D1275+D1273+D1272+D1271+D1270</f>
        <v>53009</v>
      </c>
      <c r="E1277" s="184">
        <f t="shared" ref="E1277:G1277" si="210">E1276+E1274+E1275+E1273+E1272+E1271+E1270</f>
        <v>53009</v>
      </c>
      <c r="F1277" s="184">
        <f t="shared" si="210"/>
        <v>54009</v>
      </c>
      <c r="G1277" s="184">
        <f t="shared" si="210"/>
        <v>54009</v>
      </c>
    </row>
    <row r="1278" spans="3:7" s="292" customFormat="1" ht="15" thickBot="1" x14ac:dyDescent="0.3">
      <c r="C1278" s="178" t="s">
        <v>69</v>
      </c>
      <c r="D1278" s="179">
        <f>IF(D1277-D1262=0,0,"Error")</f>
        <v>0</v>
      </c>
      <c r="E1278" s="179">
        <f>IF(E1277-E1262=0,0,"Error")</f>
        <v>0</v>
      </c>
      <c r="F1278" s="179">
        <f>IF(F1277-F1262=0,0,"Error")</f>
        <v>0</v>
      </c>
      <c r="G1278" s="179">
        <f>IF(G1277-G1262=0,0,"Error")</f>
        <v>0</v>
      </c>
    </row>
    <row r="1279" spans="3:7" s="292" customFormat="1" ht="15" thickBot="1" x14ac:dyDescent="0.3">
      <c r="C1279" s="607" t="s">
        <v>78</v>
      </c>
      <c r="D1279" s="608"/>
      <c r="E1279" s="608"/>
      <c r="F1279" s="608"/>
      <c r="G1279" s="609"/>
    </row>
    <row r="1280" spans="3:7" s="292" customFormat="1" ht="15" thickBot="1" x14ac:dyDescent="0.3">
      <c r="C1280" s="607" t="s">
        <v>79</v>
      </c>
      <c r="D1280" s="608"/>
      <c r="E1280" s="608"/>
      <c r="F1280" s="608"/>
      <c r="G1280" s="609"/>
    </row>
    <row r="1281" spans="3:13" s="292" customFormat="1" ht="27.75" hidden="1" thickBot="1" x14ac:dyDescent="0.3">
      <c r="C1281" s="181" t="s">
        <v>44</v>
      </c>
      <c r="D1281" s="604" t="s">
        <v>43</v>
      </c>
      <c r="E1281" s="605"/>
      <c r="F1281" s="605"/>
      <c r="G1281" s="606"/>
    </row>
    <row r="1282" spans="3:13" s="292" customFormat="1" ht="15" hidden="1" thickBot="1" x14ac:dyDescent="0.3">
      <c r="C1282" s="166" t="s">
        <v>41</v>
      </c>
      <c r="D1282" s="590" t="s">
        <v>39</v>
      </c>
      <c r="E1282" s="591"/>
      <c r="F1282" s="591"/>
      <c r="G1282" s="592"/>
    </row>
    <row r="1283" spans="3:13" s="292" customFormat="1" ht="17.25" hidden="1" customHeight="1" thickBot="1" x14ac:dyDescent="0.3">
      <c r="C1283" s="164" t="s">
        <v>10</v>
      </c>
      <c r="D1283" s="593" t="s">
        <v>39</v>
      </c>
      <c r="E1283" s="594"/>
      <c r="F1283" s="594"/>
      <c r="G1283" s="595"/>
    </row>
    <row r="1284" spans="3:13" s="292" customFormat="1" ht="14.25" hidden="1" thickBot="1" x14ac:dyDescent="0.3">
      <c r="C1284" s="164" t="s">
        <v>15</v>
      </c>
      <c r="D1284" s="596" t="s">
        <v>39</v>
      </c>
      <c r="E1284" s="597"/>
      <c r="F1284" s="597"/>
      <c r="G1284" s="598"/>
    </row>
    <row r="1285" spans="3:13" s="292" customFormat="1" ht="12.75" hidden="1" customHeight="1" x14ac:dyDescent="0.25">
      <c r="C1285" s="599"/>
      <c r="D1285" s="167">
        <v>2018</v>
      </c>
      <c r="E1285" s="167">
        <v>2019</v>
      </c>
      <c r="F1285" s="167">
        <v>2020</v>
      </c>
      <c r="G1285" s="167">
        <v>2021</v>
      </c>
    </row>
    <row r="1286" spans="3:13" s="292" customFormat="1" ht="16.5" hidden="1" customHeight="1" thickBot="1" x14ac:dyDescent="0.3">
      <c r="C1286" s="600"/>
      <c r="D1286" s="168" t="s">
        <v>6</v>
      </c>
      <c r="E1286" s="168" t="s">
        <v>7</v>
      </c>
      <c r="F1286" s="168" t="s">
        <v>7</v>
      </c>
      <c r="G1286" s="168" t="s">
        <v>7</v>
      </c>
    </row>
    <row r="1287" spans="3:13" s="292" customFormat="1" ht="14.25" hidden="1" thickBot="1" x14ac:dyDescent="0.3">
      <c r="C1287" s="164" t="s">
        <v>9</v>
      </c>
      <c r="D1287" s="169"/>
      <c r="E1287" s="169"/>
      <c r="F1287" s="169"/>
      <c r="G1287" s="169"/>
    </row>
    <row r="1288" spans="3:13" s="292" customFormat="1" ht="14.25" hidden="1" thickBot="1" x14ac:dyDescent="0.3">
      <c r="C1288" s="164" t="s">
        <v>16</v>
      </c>
      <c r="D1288" s="169"/>
      <c r="E1288" s="169"/>
      <c r="F1288" s="169"/>
      <c r="G1288" s="169"/>
    </row>
    <row r="1289" spans="3:13" s="292" customFormat="1" ht="27.75" hidden="1" thickBot="1" x14ac:dyDescent="0.3">
      <c r="C1289" s="164" t="s">
        <v>26</v>
      </c>
      <c r="D1289" s="169" t="e">
        <f>D1288/D1287</f>
        <v>#DIV/0!</v>
      </c>
      <c r="E1289" s="169" t="e">
        <f t="shared" ref="E1289:G1289" si="211">E1288/E1287</f>
        <v>#DIV/0!</v>
      </c>
      <c r="F1289" s="169" t="e">
        <f t="shared" si="211"/>
        <v>#DIV/0!</v>
      </c>
      <c r="G1289" s="169" t="e">
        <f t="shared" si="211"/>
        <v>#DIV/0!</v>
      </c>
    </row>
    <row r="1290" spans="3:13" s="292" customFormat="1" ht="14.25" hidden="1" thickBot="1" x14ac:dyDescent="0.3">
      <c r="C1290" s="164" t="s">
        <v>17</v>
      </c>
      <c r="D1290" s="170" t="s">
        <v>23</v>
      </c>
      <c r="E1290" s="171" t="e">
        <f>E1287/D1287-1</f>
        <v>#DIV/0!</v>
      </c>
      <c r="F1290" s="171" t="e">
        <f t="shared" ref="F1290:G1292" si="212">F1287/E1287-1</f>
        <v>#DIV/0!</v>
      </c>
      <c r="G1290" s="171" t="e">
        <f t="shared" si="212"/>
        <v>#DIV/0!</v>
      </c>
      <c r="I1290" s="295"/>
      <c r="J1290" s="295"/>
      <c r="K1290" s="295"/>
      <c r="L1290" s="295"/>
      <c r="M1290" s="295"/>
    </row>
    <row r="1291" spans="3:13" s="292" customFormat="1" ht="27.75" hidden="1" thickBot="1" x14ac:dyDescent="0.3">
      <c r="C1291" s="164" t="s">
        <v>18</v>
      </c>
      <c r="D1291" s="170" t="s">
        <v>23</v>
      </c>
      <c r="E1291" s="171" t="e">
        <f>E1288/D1288-1</f>
        <v>#DIV/0!</v>
      </c>
      <c r="F1291" s="171" t="e">
        <f t="shared" si="212"/>
        <v>#DIV/0!</v>
      </c>
      <c r="G1291" s="171" t="e">
        <f t="shared" si="212"/>
        <v>#DIV/0!</v>
      </c>
    </row>
    <row r="1292" spans="3:13" s="292" customFormat="1" ht="27.75" hidden="1" thickBot="1" x14ac:dyDescent="0.3">
      <c r="C1292" s="164" t="s">
        <v>19</v>
      </c>
      <c r="D1292" s="170" t="s">
        <v>23</v>
      </c>
      <c r="E1292" s="171" t="e">
        <f>E1289/D1289-1</f>
        <v>#DIV/0!</v>
      </c>
      <c r="F1292" s="171" t="e">
        <f t="shared" si="212"/>
        <v>#DIV/0!</v>
      </c>
      <c r="G1292" s="171" t="e">
        <f t="shared" si="212"/>
        <v>#DIV/0!</v>
      </c>
    </row>
    <row r="1293" spans="3:13" s="292" customFormat="1" ht="15" hidden="1" thickBot="1" x14ac:dyDescent="0.3">
      <c r="C1293" s="601" t="s">
        <v>408</v>
      </c>
      <c r="D1293" s="602"/>
      <c r="E1293" s="602"/>
      <c r="F1293" s="602"/>
      <c r="G1293" s="603"/>
    </row>
    <row r="1294" spans="3:13" s="292" customFormat="1" ht="12.75" hidden="1" customHeight="1" x14ac:dyDescent="0.25">
      <c r="C1294" s="599"/>
      <c r="D1294" s="167">
        <v>2018</v>
      </c>
      <c r="E1294" s="167">
        <v>2019</v>
      </c>
      <c r="F1294" s="167">
        <v>2020</v>
      </c>
      <c r="G1294" s="167">
        <v>2021</v>
      </c>
    </row>
    <row r="1295" spans="3:13" s="292" customFormat="1" ht="15" hidden="1" customHeight="1" thickBot="1" x14ac:dyDescent="0.3">
      <c r="C1295" s="600"/>
      <c r="D1295" s="168" t="s">
        <v>6</v>
      </c>
      <c r="E1295" s="168" t="s">
        <v>7</v>
      </c>
      <c r="F1295" s="168" t="s">
        <v>7</v>
      </c>
      <c r="G1295" s="168" t="s">
        <v>7</v>
      </c>
    </row>
    <row r="1296" spans="3:13" s="292" customFormat="1" ht="27.75" hidden="1" thickBot="1" x14ac:dyDescent="0.3">
      <c r="C1296" s="172" t="s">
        <v>83</v>
      </c>
      <c r="D1296" s="173"/>
      <c r="E1296" s="173"/>
      <c r="F1296" s="173"/>
      <c r="G1296" s="173"/>
    </row>
    <row r="1297" spans="3:13" s="292" customFormat="1" ht="15" hidden="1" thickBot="1" x14ac:dyDescent="0.3">
      <c r="C1297" s="172" t="s">
        <v>84</v>
      </c>
      <c r="D1297" s="175"/>
      <c r="E1297" s="173"/>
      <c r="F1297" s="173"/>
      <c r="G1297" s="173"/>
    </row>
    <row r="1298" spans="3:13" s="292" customFormat="1" ht="28.5" hidden="1" x14ac:dyDescent="0.25">
      <c r="C1298" s="177" t="s">
        <v>68</v>
      </c>
      <c r="D1298" s="298">
        <f>D1297+D1296</f>
        <v>0</v>
      </c>
      <c r="E1298" s="298">
        <f t="shared" ref="E1298:G1298" si="213">E1297+E1296</f>
        <v>0</v>
      </c>
      <c r="F1298" s="298">
        <f t="shared" si="213"/>
        <v>0</v>
      </c>
      <c r="G1298" s="298">
        <f t="shared" si="213"/>
        <v>0</v>
      </c>
    </row>
    <row r="1299" spans="3:13" s="292" customFormat="1" ht="27.75" thickBot="1" x14ac:dyDescent="0.3">
      <c r="C1299" s="299" t="s">
        <v>611</v>
      </c>
      <c r="D1299" s="616" t="s">
        <v>557</v>
      </c>
      <c r="E1299" s="617"/>
      <c r="F1299" s="617"/>
      <c r="G1299" s="618"/>
    </row>
    <row r="1300" spans="3:13" s="292" customFormat="1" ht="15" thickBot="1" x14ac:dyDescent="0.3">
      <c r="C1300" s="166" t="s">
        <v>41</v>
      </c>
      <c r="D1300" s="590" t="s">
        <v>782</v>
      </c>
      <c r="E1300" s="591"/>
      <c r="F1300" s="591"/>
      <c r="G1300" s="592"/>
    </row>
    <row r="1301" spans="3:13" s="292" customFormat="1" ht="17.25" customHeight="1" thickBot="1" x14ac:dyDescent="0.3">
      <c r="C1301" s="164" t="s">
        <v>10</v>
      </c>
      <c r="D1301" s="610" t="s">
        <v>783</v>
      </c>
      <c r="E1301" s="611"/>
      <c r="F1301" s="611"/>
      <c r="G1301" s="612"/>
    </row>
    <row r="1302" spans="3:13" s="292" customFormat="1" ht="14.25" thickBot="1" x14ac:dyDescent="0.3">
      <c r="C1302" s="164" t="s">
        <v>15</v>
      </c>
      <c r="D1302" s="613" t="s">
        <v>392</v>
      </c>
      <c r="E1302" s="614"/>
      <c r="F1302" s="614"/>
      <c r="G1302" s="615"/>
    </row>
    <row r="1303" spans="3:13" s="292" customFormat="1" ht="12.75" customHeight="1" x14ac:dyDescent="0.25">
      <c r="C1303" s="599"/>
      <c r="D1303" s="167">
        <v>2018</v>
      </c>
      <c r="E1303" s="167">
        <v>2019</v>
      </c>
      <c r="F1303" s="167">
        <v>2020</v>
      </c>
      <c r="G1303" s="167">
        <v>2021</v>
      </c>
    </row>
    <row r="1304" spans="3:13" s="292" customFormat="1" ht="11.25" customHeight="1" thickBot="1" x14ac:dyDescent="0.3">
      <c r="C1304" s="600"/>
      <c r="D1304" s="168" t="s">
        <v>6</v>
      </c>
      <c r="E1304" s="168" t="s">
        <v>7</v>
      </c>
      <c r="F1304" s="168" t="s">
        <v>7</v>
      </c>
      <c r="G1304" s="168" t="s">
        <v>7</v>
      </c>
    </row>
    <row r="1305" spans="3:13" s="292" customFormat="1" ht="14.25" thickBot="1" x14ac:dyDescent="0.3">
      <c r="C1305" s="164" t="s">
        <v>9</v>
      </c>
      <c r="D1305" s="169"/>
      <c r="E1305" s="169">
        <v>239</v>
      </c>
      <c r="F1305" s="169"/>
      <c r="G1305" s="169"/>
    </row>
    <row r="1306" spans="3:13" s="292" customFormat="1" ht="14.25" thickBot="1" x14ac:dyDescent="0.3">
      <c r="C1306" s="164" t="s">
        <v>16</v>
      </c>
      <c r="D1306" s="169">
        <f>D1315</f>
        <v>0</v>
      </c>
      <c r="E1306" s="169">
        <f t="shared" ref="E1306:G1306" si="214">E1315</f>
        <v>7000</v>
      </c>
      <c r="F1306" s="169">
        <f t="shared" si="214"/>
        <v>0</v>
      </c>
      <c r="G1306" s="169">
        <f t="shared" si="214"/>
        <v>0</v>
      </c>
    </row>
    <row r="1307" spans="3:13" s="292" customFormat="1" ht="27.75" thickBot="1" x14ac:dyDescent="0.3">
      <c r="C1307" s="164" t="s">
        <v>26</v>
      </c>
      <c r="D1307" s="169" t="e">
        <f>D1306/D1305</f>
        <v>#DIV/0!</v>
      </c>
      <c r="E1307" s="185">
        <f t="shared" ref="E1307:G1307" si="215">E1306/E1305</f>
        <v>29.288702928870293</v>
      </c>
      <c r="F1307" s="169" t="e">
        <f t="shared" si="215"/>
        <v>#DIV/0!</v>
      </c>
      <c r="G1307" s="169" t="e">
        <f t="shared" si="215"/>
        <v>#DIV/0!</v>
      </c>
    </row>
    <row r="1308" spans="3:13" s="292" customFormat="1" ht="14.25" thickBot="1" x14ac:dyDescent="0.3">
      <c r="C1308" s="164" t="s">
        <v>17</v>
      </c>
      <c r="D1308" s="170" t="s">
        <v>23</v>
      </c>
      <c r="E1308" s="171" t="e">
        <f>E1305/D1305-1</f>
        <v>#DIV/0!</v>
      </c>
      <c r="F1308" s="171">
        <f t="shared" ref="F1308:G1310" si="216">F1305/E1305-1</f>
        <v>-1</v>
      </c>
      <c r="G1308" s="171" t="e">
        <f t="shared" si="216"/>
        <v>#DIV/0!</v>
      </c>
      <c r="I1308" s="295"/>
      <c r="J1308" s="295"/>
      <c r="K1308" s="295"/>
      <c r="L1308" s="295"/>
      <c r="M1308" s="295"/>
    </row>
    <row r="1309" spans="3:13" s="292" customFormat="1" ht="27.75" thickBot="1" x14ac:dyDescent="0.3">
      <c r="C1309" s="164" t="s">
        <v>18</v>
      </c>
      <c r="D1309" s="170" t="s">
        <v>23</v>
      </c>
      <c r="E1309" s="171" t="e">
        <f>E1306/D1306-1</f>
        <v>#DIV/0!</v>
      </c>
      <c r="F1309" s="171">
        <f t="shared" si="216"/>
        <v>-1</v>
      </c>
      <c r="G1309" s="171" t="e">
        <f t="shared" si="216"/>
        <v>#DIV/0!</v>
      </c>
    </row>
    <row r="1310" spans="3:13" s="292" customFormat="1" ht="27.75" thickBot="1" x14ac:dyDescent="0.3">
      <c r="C1310" s="164" t="s">
        <v>19</v>
      </c>
      <c r="D1310" s="170" t="s">
        <v>23</v>
      </c>
      <c r="E1310" s="171" t="e">
        <f>E1307/D1307-1</f>
        <v>#DIV/0!</v>
      </c>
      <c r="F1310" s="171" t="e">
        <f t="shared" si="216"/>
        <v>#DIV/0!</v>
      </c>
      <c r="G1310" s="171" t="e">
        <f t="shared" si="216"/>
        <v>#DIV/0!</v>
      </c>
    </row>
    <row r="1311" spans="3:13" s="292" customFormat="1" ht="15" thickBot="1" x14ac:dyDescent="0.3">
      <c r="C1311" s="601" t="s">
        <v>408</v>
      </c>
      <c r="D1311" s="602"/>
      <c r="E1311" s="602"/>
      <c r="F1311" s="602"/>
      <c r="G1311" s="603"/>
    </row>
    <row r="1312" spans="3:13" s="292" customFormat="1" ht="12.75" customHeight="1" x14ac:dyDescent="0.25">
      <c r="C1312" s="599"/>
      <c r="D1312" s="167">
        <v>2018</v>
      </c>
      <c r="E1312" s="167">
        <v>2019</v>
      </c>
      <c r="F1312" s="167">
        <v>2020</v>
      </c>
      <c r="G1312" s="167">
        <v>2021</v>
      </c>
    </row>
    <row r="1313" spans="3:13" s="292" customFormat="1" ht="9" customHeight="1" thickBot="1" x14ac:dyDescent="0.3">
      <c r="C1313" s="600"/>
      <c r="D1313" s="168" t="s">
        <v>6</v>
      </c>
      <c r="E1313" s="168" t="s">
        <v>7</v>
      </c>
      <c r="F1313" s="168" t="s">
        <v>7</v>
      </c>
      <c r="G1313" s="168" t="s">
        <v>7</v>
      </c>
    </row>
    <row r="1314" spans="3:13" s="292" customFormat="1" ht="27.75" thickBot="1" x14ac:dyDescent="0.3">
      <c r="C1314" s="172" t="s">
        <v>83</v>
      </c>
      <c r="D1314" s="173"/>
      <c r="E1314" s="173"/>
      <c r="F1314" s="173"/>
      <c r="G1314" s="173"/>
    </row>
    <row r="1315" spans="3:13" s="292" customFormat="1" ht="15" thickBot="1" x14ac:dyDescent="0.3">
      <c r="C1315" s="172" t="s">
        <v>84</v>
      </c>
      <c r="D1315" s="175"/>
      <c r="E1315" s="173">
        <v>7000</v>
      </c>
      <c r="F1315" s="173"/>
      <c r="G1315" s="173"/>
    </row>
    <row r="1316" spans="3:13" s="292" customFormat="1" ht="15" thickBot="1" x14ac:dyDescent="0.3">
      <c r="C1316" s="178" t="s">
        <v>68</v>
      </c>
      <c r="D1316" s="175">
        <f>D1315+D1314</f>
        <v>0</v>
      </c>
      <c r="E1316" s="175">
        <f t="shared" ref="E1316:G1316" si="217">E1315+E1314</f>
        <v>7000</v>
      </c>
      <c r="F1316" s="175">
        <f t="shared" si="217"/>
        <v>0</v>
      </c>
      <c r="G1316" s="175">
        <f t="shared" si="217"/>
        <v>0</v>
      </c>
    </row>
    <row r="1317" spans="3:13" s="292" customFormat="1" ht="15" thickBot="1" x14ac:dyDescent="0.3">
      <c r="C1317" s="607" t="s">
        <v>78</v>
      </c>
      <c r="D1317" s="608"/>
      <c r="E1317" s="608"/>
      <c r="F1317" s="608"/>
      <c r="G1317" s="609"/>
    </row>
    <row r="1318" spans="3:13" s="292" customFormat="1" ht="15" thickBot="1" x14ac:dyDescent="0.3">
      <c r="C1318" s="607" t="s">
        <v>85</v>
      </c>
      <c r="D1318" s="608"/>
      <c r="E1318" s="608"/>
      <c r="F1318" s="608"/>
      <c r="G1318" s="609"/>
    </row>
    <row r="1319" spans="3:13" s="292" customFormat="1" ht="41.25" thickBot="1" x14ac:dyDescent="0.3">
      <c r="C1319" s="181" t="s">
        <v>784</v>
      </c>
      <c r="D1319" s="604" t="s">
        <v>613</v>
      </c>
      <c r="E1319" s="605"/>
      <c r="F1319" s="605"/>
      <c r="G1319" s="606"/>
    </row>
    <row r="1320" spans="3:13" s="292" customFormat="1" ht="15" thickBot="1" x14ac:dyDescent="0.3">
      <c r="C1320" s="166" t="s">
        <v>41</v>
      </c>
      <c r="D1320" s="604" t="s">
        <v>614</v>
      </c>
      <c r="E1320" s="605"/>
      <c r="F1320" s="605"/>
      <c r="G1320" s="606"/>
    </row>
    <row r="1321" spans="3:13" s="292" customFormat="1" ht="17.25" customHeight="1" thickBot="1" x14ac:dyDescent="0.3">
      <c r="C1321" s="164" t="s">
        <v>10</v>
      </c>
      <c r="D1321" s="593" t="s">
        <v>615</v>
      </c>
      <c r="E1321" s="594"/>
      <c r="F1321" s="594"/>
      <c r="G1321" s="595"/>
    </row>
    <row r="1322" spans="3:13" s="292" customFormat="1" ht="14.25" thickBot="1" x14ac:dyDescent="0.3">
      <c r="C1322" s="164" t="s">
        <v>15</v>
      </c>
      <c r="D1322" s="596" t="s">
        <v>616</v>
      </c>
      <c r="E1322" s="597"/>
      <c r="F1322" s="597"/>
      <c r="G1322" s="598"/>
    </row>
    <row r="1323" spans="3:13" s="292" customFormat="1" ht="12.75" customHeight="1" x14ac:dyDescent="0.25">
      <c r="C1323" s="599"/>
      <c r="D1323" s="167">
        <v>2018</v>
      </c>
      <c r="E1323" s="167">
        <v>2019</v>
      </c>
      <c r="F1323" s="167">
        <v>2020</v>
      </c>
      <c r="G1323" s="167">
        <v>2021</v>
      </c>
    </row>
    <row r="1324" spans="3:13" s="292" customFormat="1" ht="9" customHeight="1" thickBot="1" x14ac:dyDescent="0.3">
      <c r="C1324" s="600"/>
      <c r="D1324" s="168" t="s">
        <v>6</v>
      </c>
      <c r="E1324" s="168" t="s">
        <v>7</v>
      </c>
      <c r="F1324" s="168" t="s">
        <v>7</v>
      </c>
      <c r="G1324" s="168" t="s">
        <v>7</v>
      </c>
    </row>
    <row r="1325" spans="3:13" s="292" customFormat="1" ht="14.25" thickBot="1" x14ac:dyDescent="0.3">
      <c r="C1325" s="164" t="s">
        <v>9</v>
      </c>
      <c r="D1325" s="169">
        <v>1415</v>
      </c>
      <c r="E1325" s="169"/>
      <c r="F1325" s="169"/>
      <c r="G1325" s="169"/>
    </row>
    <row r="1326" spans="3:13" s="292" customFormat="1" ht="14.25" thickBot="1" x14ac:dyDescent="0.3">
      <c r="C1326" s="164" t="s">
        <v>16</v>
      </c>
      <c r="D1326" s="169">
        <f>D1335</f>
        <v>146880</v>
      </c>
      <c r="E1326" s="169">
        <f t="shared" ref="E1326:G1326" si="218">E1335</f>
        <v>0</v>
      </c>
      <c r="F1326" s="169">
        <f t="shared" si="218"/>
        <v>0</v>
      </c>
      <c r="G1326" s="169">
        <f t="shared" si="218"/>
        <v>0</v>
      </c>
    </row>
    <row r="1327" spans="3:13" s="292" customFormat="1" ht="27.75" thickBot="1" x14ac:dyDescent="0.3">
      <c r="C1327" s="164" t="s">
        <v>26</v>
      </c>
      <c r="D1327" s="185">
        <f>D1326/D1325</f>
        <v>103.80212014134275</v>
      </c>
      <c r="E1327" s="169" t="e">
        <f t="shared" ref="E1327:G1327" si="219">E1326/E1325</f>
        <v>#DIV/0!</v>
      </c>
      <c r="F1327" s="169" t="e">
        <f t="shared" si="219"/>
        <v>#DIV/0!</v>
      </c>
      <c r="G1327" s="169" t="e">
        <f t="shared" si="219"/>
        <v>#DIV/0!</v>
      </c>
    </row>
    <row r="1328" spans="3:13" s="292" customFormat="1" ht="14.25" thickBot="1" x14ac:dyDescent="0.3">
      <c r="C1328" s="164" t="s">
        <v>17</v>
      </c>
      <c r="D1328" s="170" t="s">
        <v>23</v>
      </c>
      <c r="E1328" s="171">
        <f>E1325/D1325-1</f>
        <v>-1</v>
      </c>
      <c r="F1328" s="171" t="e">
        <f t="shared" ref="F1328:G1330" si="220">F1325/E1325-1</f>
        <v>#DIV/0!</v>
      </c>
      <c r="G1328" s="171" t="e">
        <f t="shared" si="220"/>
        <v>#DIV/0!</v>
      </c>
      <c r="I1328" s="295"/>
      <c r="J1328" s="295"/>
      <c r="K1328" s="295"/>
      <c r="L1328" s="295"/>
      <c r="M1328" s="295"/>
    </row>
    <row r="1329" spans="3:7" s="292" customFormat="1" ht="27.75" thickBot="1" x14ac:dyDescent="0.3">
      <c r="C1329" s="164" t="s">
        <v>18</v>
      </c>
      <c r="D1329" s="170" t="s">
        <v>23</v>
      </c>
      <c r="E1329" s="171">
        <f>E1326/D1326-1</f>
        <v>-1</v>
      </c>
      <c r="F1329" s="171" t="e">
        <f t="shared" si="220"/>
        <v>#DIV/0!</v>
      </c>
      <c r="G1329" s="171" t="e">
        <f t="shared" si="220"/>
        <v>#DIV/0!</v>
      </c>
    </row>
    <row r="1330" spans="3:7" s="292" customFormat="1" ht="27.75" thickBot="1" x14ac:dyDescent="0.3">
      <c r="C1330" s="164" t="s">
        <v>19</v>
      </c>
      <c r="D1330" s="170" t="s">
        <v>23</v>
      </c>
      <c r="E1330" s="171" t="e">
        <f>E1327/D1327-1</f>
        <v>#DIV/0!</v>
      </c>
      <c r="F1330" s="171" t="e">
        <f t="shared" si="220"/>
        <v>#DIV/0!</v>
      </c>
      <c r="G1330" s="171" t="e">
        <f t="shared" si="220"/>
        <v>#DIV/0!</v>
      </c>
    </row>
    <row r="1331" spans="3:7" s="292" customFormat="1" ht="15" thickBot="1" x14ac:dyDescent="0.3">
      <c r="C1331" s="601" t="s">
        <v>408</v>
      </c>
      <c r="D1331" s="602"/>
      <c r="E1331" s="602"/>
      <c r="F1331" s="602"/>
      <c r="G1331" s="603"/>
    </row>
    <row r="1332" spans="3:7" s="292" customFormat="1" ht="14.25" x14ac:dyDescent="0.25">
      <c r="C1332" s="599"/>
      <c r="D1332" s="167">
        <v>2018</v>
      </c>
      <c r="E1332" s="167">
        <v>2019</v>
      </c>
      <c r="F1332" s="167">
        <v>2020</v>
      </c>
      <c r="G1332" s="167">
        <v>2021</v>
      </c>
    </row>
    <row r="1333" spans="3:7" s="292" customFormat="1" ht="15" thickBot="1" x14ac:dyDescent="0.3">
      <c r="C1333" s="600"/>
      <c r="D1333" s="168" t="s">
        <v>6</v>
      </c>
      <c r="E1333" s="168" t="s">
        <v>7</v>
      </c>
      <c r="F1333" s="168" t="s">
        <v>7</v>
      </c>
      <c r="G1333" s="168" t="s">
        <v>7</v>
      </c>
    </row>
    <row r="1334" spans="3:7" s="292" customFormat="1" ht="27.75" thickBot="1" x14ac:dyDescent="0.3">
      <c r="C1334" s="172" t="s">
        <v>83</v>
      </c>
      <c r="D1334" s="173"/>
      <c r="E1334" s="173"/>
      <c r="F1334" s="173"/>
      <c r="G1334" s="173"/>
    </row>
    <row r="1335" spans="3:7" s="292" customFormat="1" ht="15" thickBot="1" x14ac:dyDescent="0.3">
      <c r="C1335" s="172" t="s">
        <v>84</v>
      </c>
      <c r="D1335" s="175">
        <v>146880</v>
      </c>
      <c r="E1335" s="173"/>
      <c r="F1335" s="173"/>
      <c r="G1335" s="173"/>
    </row>
    <row r="1336" spans="3:7" s="292" customFormat="1" ht="15" thickBot="1" x14ac:dyDescent="0.3">
      <c r="C1336" s="178" t="s">
        <v>68</v>
      </c>
      <c r="D1336" s="175">
        <f>D1335+D1334</f>
        <v>146880</v>
      </c>
      <c r="E1336" s="175">
        <f t="shared" ref="E1336:G1336" si="221">E1335+E1334</f>
        <v>0</v>
      </c>
      <c r="F1336" s="175">
        <f t="shared" si="221"/>
        <v>0</v>
      </c>
      <c r="G1336" s="175">
        <f t="shared" si="221"/>
        <v>0</v>
      </c>
    </row>
    <row r="1337" spans="3:7" s="292" customFormat="1" ht="27.75" thickBot="1" x14ac:dyDescent="0.3">
      <c r="C1337" s="181" t="s">
        <v>785</v>
      </c>
      <c r="D1337" s="604" t="s">
        <v>557</v>
      </c>
      <c r="E1337" s="605"/>
      <c r="F1337" s="605"/>
      <c r="G1337" s="606"/>
    </row>
    <row r="1338" spans="3:7" s="292" customFormat="1" ht="15" thickBot="1" x14ac:dyDescent="0.3">
      <c r="C1338" s="166" t="s">
        <v>123</v>
      </c>
      <c r="D1338" s="590" t="s">
        <v>840</v>
      </c>
      <c r="E1338" s="591"/>
      <c r="F1338" s="591"/>
      <c r="G1338" s="592"/>
    </row>
    <row r="1339" spans="3:7" s="292" customFormat="1" ht="14.25" thickBot="1" x14ac:dyDescent="0.3">
      <c r="C1339" s="164" t="s">
        <v>617</v>
      </c>
      <c r="D1339" s="593" t="s">
        <v>618</v>
      </c>
      <c r="E1339" s="594"/>
      <c r="F1339" s="594"/>
      <c r="G1339" s="595"/>
    </row>
    <row r="1340" spans="3:7" s="292" customFormat="1" ht="14.25" thickBot="1" x14ac:dyDescent="0.3">
      <c r="C1340" s="164" t="s">
        <v>15</v>
      </c>
      <c r="D1340" s="596" t="s">
        <v>392</v>
      </c>
      <c r="E1340" s="597"/>
      <c r="F1340" s="597"/>
      <c r="G1340" s="598"/>
    </row>
    <row r="1341" spans="3:7" s="292" customFormat="1" ht="14.25" x14ac:dyDescent="0.25">
      <c r="C1341" s="599"/>
      <c r="D1341" s="167">
        <v>2018</v>
      </c>
      <c r="E1341" s="167">
        <v>2019</v>
      </c>
      <c r="F1341" s="167">
        <v>2020</v>
      </c>
      <c r="G1341" s="167">
        <v>2021</v>
      </c>
    </row>
    <row r="1342" spans="3:7" s="292" customFormat="1" ht="15" thickBot="1" x14ac:dyDescent="0.3">
      <c r="C1342" s="600"/>
      <c r="D1342" s="168" t="s">
        <v>6</v>
      </c>
      <c r="E1342" s="168" t="s">
        <v>7</v>
      </c>
      <c r="F1342" s="168" t="s">
        <v>7</v>
      </c>
      <c r="G1342" s="168" t="s">
        <v>7</v>
      </c>
    </row>
    <row r="1343" spans="3:7" s="292" customFormat="1" ht="14.25" thickBot="1" x14ac:dyDescent="0.3">
      <c r="C1343" s="164" t="s">
        <v>9</v>
      </c>
      <c r="D1343" s="169">
        <v>6</v>
      </c>
      <c r="E1343" s="169"/>
      <c r="F1343" s="169"/>
      <c r="G1343" s="169">
        <v>9</v>
      </c>
    </row>
    <row r="1344" spans="3:7" s="292" customFormat="1" ht="14.25" thickBot="1" x14ac:dyDescent="0.3">
      <c r="C1344" s="164" t="s">
        <v>16</v>
      </c>
      <c r="D1344" s="169">
        <f>D1354</f>
        <v>20000</v>
      </c>
      <c r="E1344" s="169">
        <f t="shared" ref="E1344:G1344" si="222">E1354</f>
        <v>0</v>
      </c>
      <c r="F1344" s="169">
        <f t="shared" si="222"/>
        <v>0</v>
      </c>
      <c r="G1344" s="169">
        <f t="shared" si="222"/>
        <v>20000</v>
      </c>
    </row>
    <row r="1345" spans="3:13" s="292" customFormat="1" ht="27.75" thickBot="1" x14ac:dyDescent="0.3">
      <c r="C1345" s="164" t="s">
        <v>26</v>
      </c>
      <c r="D1345" s="169">
        <f>D1344/D1343</f>
        <v>3333.3333333333335</v>
      </c>
      <c r="E1345" s="169" t="e">
        <f t="shared" ref="E1345:G1345" si="223">E1344/E1343</f>
        <v>#DIV/0!</v>
      </c>
      <c r="F1345" s="169" t="e">
        <f t="shared" si="223"/>
        <v>#DIV/0!</v>
      </c>
      <c r="G1345" s="169">
        <f t="shared" si="223"/>
        <v>2222.2222222222222</v>
      </c>
    </row>
    <row r="1346" spans="3:13" s="292" customFormat="1" ht="14.25" thickBot="1" x14ac:dyDescent="0.3">
      <c r="C1346" s="164" t="s">
        <v>17</v>
      </c>
      <c r="D1346" s="170" t="s">
        <v>23</v>
      </c>
      <c r="E1346" s="171">
        <f>E1343/D1343-1</f>
        <v>-1</v>
      </c>
      <c r="F1346" s="171" t="e">
        <f t="shared" ref="F1346:G1348" si="224">F1343/E1343-1</f>
        <v>#DIV/0!</v>
      </c>
      <c r="G1346" s="171" t="e">
        <f t="shared" si="224"/>
        <v>#DIV/0!</v>
      </c>
      <c r="I1346" s="295"/>
      <c r="J1346" s="295"/>
      <c r="K1346" s="295"/>
      <c r="L1346" s="295"/>
      <c r="M1346" s="295"/>
    </row>
    <row r="1347" spans="3:13" s="292" customFormat="1" ht="27.75" thickBot="1" x14ac:dyDescent="0.3">
      <c r="C1347" s="164" t="s">
        <v>18</v>
      </c>
      <c r="D1347" s="170" t="s">
        <v>23</v>
      </c>
      <c r="E1347" s="171">
        <f>E1344/D1344-1</f>
        <v>-1</v>
      </c>
      <c r="F1347" s="171" t="e">
        <f t="shared" si="224"/>
        <v>#DIV/0!</v>
      </c>
      <c r="G1347" s="171" t="e">
        <f t="shared" si="224"/>
        <v>#DIV/0!</v>
      </c>
    </row>
    <row r="1348" spans="3:13" s="292" customFormat="1" ht="27.75" thickBot="1" x14ac:dyDescent="0.3">
      <c r="C1348" s="164" t="s">
        <v>19</v>
      </c>
      <c r="D1348" s="170" t="s">
        <v>23</v>
      </c>
      <c r="E1348" s="171" t="e">
        <f>E1345/D1345-1</f>
        <v>#DIV/0!</v>
      </c>
      <c r="F1348" s="171" t="e">
        <f t="shared" si="224"/>
        <v>#DIV/0!</v>
      </c>
      <c r="G1348" s="171" t="e">
        <f t="shared" si="224"/>
        <v>#DIV/0!</v>
      </c>
    </row>
    <row r="1349" spans="3:13" s="292" customFormat="1" ht="15" thickBot="1" x14ac:dyDescent="0.3">
      <c r="C1349" s="601" t="s">
        <v>813</v>
      </c>
      <c r="D1349" s="602"/>
      <c r="E1349" s="602"/>
      <c r="F1349" s="602"/>
      <c r="G1349" s="603"/>
    </row>
    <row r="1350" spans="3:13" s="292" customFormat="1" ht="12.75" customHeight="1" x14ac:dyDescent="0.25">
      <c r="C1350" s="599"/>
      <c r="D1350" s="167">
        <v>2018</v>
      </c>
      <c r="E1350" s="167">
        <v>2019</v>
      </c>
      <c r="F1350" s="167">
        <v>2020</v>
      </c>
      <c r="G1350" s="167">
        <v>2021</v>
      </c>
    </row>
    <row r="1351" spans="3:13" s="292" customFormat="1" ht="18.75" customHeight="1" thickBot="1" x14ac:dyDescent="0.3">
      <c r="C1351" s="600"/>
      <c r="D1351" s="168" t="s">
        <v>6</v>
      </c>
      <c r="E1351" s="168" t="s">
        <v>7</v>
      </c>
      <c r="F1351" s="168" t="s">
        <v>7</v>
      </c>
      <c r="G1351" s="168" t="s">
        <v>7</v>
      </c>
    </row>
    <row r="1352" spans="3:13" s="292" customFormat="1" ht="27.75" thickBot="1" x14ac:dyDescent="0.3">
      <c r="C1352" s="172" t="s">
        <v>83</v>
      </c>
      <c r="D1352" s="173"/>
      <c r="E1352" s="173"/>
      <c r="F1352" s="173"/>
      <c r="G1352" s="173"/>
    </row>
    <row r="1353" spans="3:13" s="292" customFormat="1" ht="15" thickBot="1" x14ac:dyDescent="0.3">
      <c r="C1353" s="172" t="s">
        <v>84</v>
      </c>
      <c r="D1353" s="175">
        <v>20000</v>
      </c>
      <c r="E1353" s="173"/>
      <c r="F1353" s="173"/>
      <c r="G1353" s="173">
        <v>20000</v>
      </c>
    </row>
    <row r="1354" spans="3:13" s="292" customFormat="1" ht="15" thickBot="1" x14ac:dyDescent="0.3">
      <c r="C1354" s="178" t="s">
        <v>125</v>
      </c>
      <c r="D1354" s="175">
        <f>D1353+D1352</f>
        <v>20000</v>
      </c>
      <c r="E1354" s="175">
        <f t="shared" ref="E1354:G1354" si="225">E1353+E1352</f>
        <v>0</v>
      </c>
      <c r="F1354" s="175">
        <f t="shared" si="225"/>
        <v>0</v>
      </c>
      <c r="G1354" s="175">
        <f t="shared" si="225"/>
        <v>20000</v>
      </c>
    </row>
    <row r="1355" spans="3:13" s="292" customFormat="1" ht="27.75" thickBot="1" x14ac:dyDescent="0.3">
      <c r="C1355" s="181" t="s">
        <v>620</v>
      </c>
      <c r="D1355" s="604" t="s">
        <v>557</v>
      </c>
      <c r="E1355" s="605"/>
      <c r="F1355" s="605"/>
      <c r="G1355" s="606"/>
    </row>
    <row r="1356" spans="3:13" s="292" customFormat="1" ht="20.25" customHeight="1" thickBot="1" x14ac:dyDescent="0.3">
      <c r="C1356" s="166" t="s">
        <v>126</v>
      </c>
      <c r="D1356" s="593" t="s">
        <v>330</v>
      </c>
      <c r="E1356" s="594"/>
      <c r="F1356" s="594"/>
      <c r="G1356" s="595"/>
    </row>
    <row r="1357" spans="3:13" s="292" customFormat="1" ht="26.25" customHeight="1" thickBot="1" x14ac:dyDescent="0.3">
      <c r="C1357" s="164" t="s">
        <v>617</v>
      </c>
      <c r="D1357" s="593" t="s">
        <v>621</v>
      </c>
      <c r="E1357" s="594"/>
      <c r="F1357" s="594"/>
      <c r="G1357" s="595"/>
    </row>
    <row r="1358" spans="3:13" s="292" customFormat="1" ht="14.25" thickBot="1" x14ac:dyDescent="0.3">
      <c r="C1358" s="164" t="s">
        <v>15</v>
      </c>
      <c r="D1358" s="596" t="s">
        <v>619</v>
      </c>
      <c r="E1358" s="597"/>
      <c r="F1358" s="597"/>
      <c r="G1358" s="598"/>
    </row>
    <row r="1359" spans="3:13" s="292" customFormat="1" ht="14.25" x14ac:dyDescent="0.25">
      <c r="C1359" s="599"/>
      <c r="D1359" s="167">
        <v>2018</v>
      </c>
      <c r="E1359" s="167">
        <v>2019</v>
      </c>
      <c r="F1359" s="167">
        <v>2020</v>
      </c>
      <c r="G1359" s="167">
        <v>2021</v>
      </c>
    </row>
    <row r="1360" spans="3:13" s="292" customFormat="1" ht="15" thickBot="1" x14ac:dyDescent="0.3">
      <c r="C1360" s="600"/>
      <c r="D1360" s="168" t="s">
        <v>6</v>
      </c>
      <c r="E1360" s="168" t="s">
        <v>7</v>
      </c>
      <c r="F1360" s="168" t="s">
        <v>7</v>
      </c>
      <c r="G1360" s="168" t="s">
        <v>7</v>
      </c>
    </row>
    <row r="1361" spans="3:7" s="292" customFormat="1" ht="14.25" thickBot="1" x14ac:dyDescent="0.3">
      <c r="C1361" s="164" t="s">
        <v>9</v>
      </c>
      <c r="D1361" s="169">
        <v>1</v>
      </c>
      <c r="E1361" s="169"/>
      <c r="F1361" s="169"/>
      <c r="G1361" s="169">
        <v>1</v>
      </c>
    </row>
    <row r="1362" spans="3:7" s="292" customFormat="1" ht="14.25" thickBot="1" x14ac:dyDescent="0.3">
      <c r="C1362" s="164" t="s">
        <v>16</v>
      </c>
      <c r="D1362" s="169">
        <f>D1372</f>
        <v>40000</v>
      </c>
      <c r="E1362" s="169">
        <f t="shared" ref="E1362:F1362" si="226">E1372</f>
        <v>0</v>
      </c>
      <c r="F1362" s="169">
        <f t="shared" si="226"/>
        <v>0</v>
      </c>
      <c r="G1362" s="169">
        <v>20000</v>
      </c>
    </row>
    <row r="1363" spans="3:7" s="292" customFormat="1" ht="27.75" thickBot="1" x14ac:dyDescent="0.3">
      <c r="C1363" s="164" t="s">
        <v>26</v>
      </c>
      <c r="D1363" s="169">
        <f>D1362/D1361</f>
        <v>40000</v>
      </c>
      <c r="E1363" s="169" t="e">
        <f t="shared" ref="E1363:G1363" si="227">E1362/E1361</f>
        <v>#DIV/0!</v>
      </c>
      <c r="F1363" s="169" t="e">
        <f t="shared" si="227"/>
        <v>#DIV/0!</v>
      </c>
      <c r="G1363" s="169">
        <f t="shared" si="227"/>
        <v>20000</v>
      </c>
    </row>
    <row r="1364" spans="3:7" s="292" customFormat="1" ht="14.25" thickBot="1" x14ac:dyDescent="0.3">
      <c r="C1364" s="164" t="s">
        <v>17</v>
      </c>
      <c r="D1364" s="170" t="s">
        <v>23</v>
      </c>
      <c r="E1364" s="171">
        <f>E1361/D1361-1</f>
        <v>-1</v>
      </c>
      <c r="F1364" s="171" t="e">
        <f t="shared" ref="F1364:G1366" si="228">F1361/E1361-1</f>
        <v>#DIV/0!</v>
      </c>
      <c r="G1364" s="171" t="e">
        <f t="shared" si="228"/>
        <v>#DIV/0!</v>
      </c>
    </row>
    <row r="1365" spans="3:7" s="292" customFormat="1" ht="27.75" thickBot="1" x14ac:dyDescent="0.3">
      <c r="C1365" s="164" t="s">
        <v>18</v>
      </c>
      <c r="D1365" s="170" t="s">
        <v>23</v>
      </c>
      <c r="E1365" s="171">
        <f>E1362/D1362-1</f>
        <v>-1</v>
      </c>
      <c r="F1365" s="171" t="e">
        <f t="shared" si="228"/>
        <v>#DIV/0!</v>
      </c>
      <c r="G1365" s="171" t="e">
        <f t="shared" si="228"/>
        <v>#DIV/0!</v>
      </c>
    </row>
    <row r="1366" spans="3:7" s="292" customFormat="1" ht="27.75" thickBot="1" x14ac:dyDescent="0.3">
      <c r="C1366" s="164" t="s">
        <v>19</v>
      </c>
      <c r="D1366" s="170" t="s">
        <v>23</v>
      </c>
      <c r="E1366" s="171" t="e">
        <f>E1363/D1363-1</f>
        <v>#DIV/0!</v>
      </c>
      <c r="F1366" s="171" t="e">
        <f t="shared" si="228"/>
        <v>#DIV/0!</v>
      </c>
      <c r="G1366" s="171" t="e">
        <f t="shared" si="228"/>
        <v>#DIV/0!</v>
      </c>
    </row>
    <row r="1367" spans="3:7" s="292" customFormat="1" ht="15" thickBot="1" x14ac:dyDescent="0.3">
      <c r="C1367" s="601" t="s">
        <v>814</v>
      </c>
      <c r="D1367" s="602"/>
      <c r="E1367" s="602"/>
      <c r="F1367" s="602"/>
      <c r="G1367" s="603"/>
    </row>
    <row r="1368" spans="3:7" s="292" customFormat="1" ht="14.25" x14ac:dyDescent="0.25">
      <c r="C1368" s="599"/>
      <c r="D1368" s="167">
        <v>2018</v>
      </c>
      <c r="E1368" s="167">
        <v>2019</v>
      </c>
      <c r="F1368" s="167">
        <v>2020</v>
      </c>
      <c r="G1368" s="167">
        <v>2021</v>
      </c>
    </row>
    <row r="1369" spans="3:7" s="292" customFormat="1" ht="15" thickBot="1" x14ac:dyDescent="0.3">
      <c r="C1369" s="600"/>
      <c r="D1369" s="168" t="s">
        <v>6</v>
      </c>
      <c r="E1369" s="168" t="s">
        <v>7</v>
      </c>
      <c r="F1369" s="168" t="s">
        <v>7</v>
      </c>
      <c r="G1369" s="168" t="s">
        <v>7</v>
      </c>
    </row>
    <row r="1370" spans="3:7" s="292" customFormat="1" ht="27.75" thickBot="1" x14ac:dyDescent="0.3">
      <c r="C1370" s="172" t="s">
        <v>83</v>
      </c>
      <c r="D1370" s="173"/>
      <c r="E1370" s="173"/>
      <c r="F1370" s="173"/>
      <c r="G1370" s="173"/>
    </row>
    <row r="1371" spans="3:7" s="292" customFormat="1" ht="15" thickBot="1" x14ac:dyDescent="0.3">
      <c r="C1371" s="172" t="s">
        <v>84</v>
      </c>
      <c r="D1371" s="175">
        <v>40000</v>
      </c>
      <c r="E1371" s="173"/>
      <c r="F1371" s="173"/>
      <c r="G1371" s="173">
        <v>20000</v>
      </c>
    </row>
    <row r="1372" spans="3:7" s="292" customFormat="1" ht="15" thickBot="1" x14ac:dyDescent="0.3">
      <c r="C1372" s="178" t="s">
        <v>128</v>
      </c>
      <c r="D1372" s="175">
        <f>D1371+D1370</f>
        <v>40000</v>
      </c>
      <c r="E1372" s="175">
        <f t="shared" ref="E1372:G1372" si="229">E1371+E1370</f>
        <v>0</v>
      </c>
      <c r="F1372" s="175">
        <f t="shared" si="229"/>
        <v>0</v>
      </c>
      <c r="G1372" s="175">
        <f t="shared" si="229"/>
        <v>20000</v>
      </c>
    </row>
    <row r="1373" spans="3:7" s="292" customFormat="1" ht="27.75" thickBot="1" x14ac:dyDescent="0.3">
      <c r="C1373" s="181" t="s">
        <v>622</v>
      </c>
      <c r="D1373" s="604" t="s">
        <v>557</v>
      </c>
      <c r="E1373" s="605"/>
      <c r="F1373" s="605"/>
      <c r="G1373" s="606"/>
    </row>
    <row r="1374" spans="3:7" s="292" customFormat="1" ht="15" thickBot="1" x14ac:dyDescent="0.3">
      <c r="C1374" s="166" t="s">
        <v>164</v>
      </c>
      <c r="D1374" s="593" t="s">
        <v>623</v>
      </c>
      <c r="E1374" s="594"/>
      <c r="F1374" s="594"/>
      <c r="G1374" s="595"/>
    </row>
    <row r="1375" spans="3:7" s="292" customFormat="1" ht="14.25" thickBot="1" x14ac:dyDescent="0.3">
      <c r="C1375" s="164" t="s">
        <v>10</v>
      </c>
      <c r="D1375" s="593" t="s">
        <v>624</v>
      </c>
      <c r="E1375" s="594"/>
      <c r="F1375" s="594"/>
      <c r="G1375" s="595"/>
    </row>
    <row r="1376" spans="3:7" s="292" customFormat="1" ht="14.25" thickBot="1" x14ac:dyDescent="0.3">
      <c r="C1376" s="164" t="s">
        <v>15</v>
      </c>
      <c r="D1376" s="596" t="s">
        <v>612</v>
      </c>
      <c r="E1376" s="597"/>
      <c r="F1376" s="597"/>
      <c r="G1376" s="598"/>
    </row>
    <row r="1377" spans="1:8" s="292" customFormat="1" ht="14.25" x14ac:dyDescent="0.25">
      <c r="C1377" s="599"/>
      <c r="D1377" s="167">
        <v>2018</v>
      </c>
      <c r="E1377" s="167">
        <v>2019</v>
      </c>
      <c r="F1377" s="167">
        <v>2020</v>
      </c>
      <c r="G1377" s="167">
        <v>2021</v>
      </c>
    </row>
    <row r="1378" spans="1:8" s="292" customFormat="1" ht="15" thickBot="1" x14ac:dyDescent="0.3">
      <c r="C1378" s="600"/>
      <c r="D1378" s="168" t="s">
        <v>6</v>
      </c>
      <c r="E1378" s="168" t="s">
        <v>7</v>
      </c>
      <c r="F1378" s="168" t="s">
        <v>7</v>
      </c>
      <c r="G1378" s="168" t="s">
        <v>7</v>
      </c>
    </row>
    <row r="1379" spans="1:8" s="292" customFormat="1" ht="14.25" thickBot="1" x14ac:dyDescent="0.3">
      <c r="C1379" s="164" t="s">
        <v>9</v>
      </c>
      <c r="D1379" s="169"/>
      <c r="E1379" s="155">
        <v>27</v>
      </c>
      <c r="F1379" s="155">
        <v>48</v>
      </c>
      <c r="G1379" s="169"/>
    </row>
    <row r="1380" spans="1:8" s="292" customFormat="1" ht="14.25" thickBot="1" x14ac:dyDescent="0.3">
      <c r="C1380" s="164" t="s">
        <v>16</v>
      </c>
      <c r="D1380" s="169">
        <f>D1390</f>
        <v>0</v>
      </c>
      <c r="E1380" s="169">
        <f t="shared" ref="E1380:G1380" si="230">E1390</f>
        <v>9000</v>
      </c>
      <c r="F1380" s="169">
        <f t="shared" si="230"/>
        <v>16200</v>
      </c>
      <c r="G1380" s="169">
        <f t="shared" si="230"/>
        <v>0</v>
      </c>
    </row>
    <row r="1381" spans="1:8" s="292" customFormat="1" ht="27.75" thickBot="1" x14ac:dyDescent="0.3">
      <c r="C1381" s="164" t="s">
        <v>26</v>
      </c>
      <c r="D1381" s="169" t="e">
        <f>D1380/D1379</f>
        <v>#DIV/0!</v>
      </c>
      <c r="E1381" s="169">
        <f t="shared" ref="E1381:G1381" si="231">E1380/E1379</f>
        <v>333.33333333333331</v>
      </c>
      <c r="F1381" s="169">
        <f t="shared" si="231"/>
        <v>337.5</v>
      </c>
      <c r="G1381" s="169" t="e">
        <f t="shared" si="231"/>
        <v>#DIV/0!</v>
      </c>
    </row>
    <row r="1382" spans="1:8" s="292" customFormat="1" ht="14.25" thickBot="1" x14ac:dyDescent="0.3">
      <c r="C1382" s="164" t="s">
        <v>17</v>
      </c>
      <c r="D1382" s="170" t="s">
        <v>23</v>
      </c>
      <c r="E1382" s="171" t="e">
        <f>E1379/D1379-1</f>
        <v>#DIV/0!</v>
      </c>
      <c r="F1382" s="171">
        <f t="shared" ref="F1382:G1384" si="232">F1379/E1379-1</f>
        <v>0.77777777777777768</v>
      </c>
      <c r="G1382" s="171">
        <f t="shared" si="232"/>
        <v>-1</v>
      </c>
    </row>
    <row r="1383" spans="1:8" s="292" customFormat="1" ht="27.75" thickBot="1" x14ac:dyDescent="0.3">
      <c r="C1383" s="164" t="s">
        <v>18</v>
      </c>
      <c r="D1383" s="170" t="s">
        <v>23</v>
      </c>
      <c r="E1383" s="171" t="e">
        <f>E1380/D1380-1</f>
        <v>#DIV/0!</v>
      </c>
      <c r="F1383" s="171">
        <f t="shared" si="232"/>
        <v>0.8</v>
      </c>
      <c r="G1383" s="171">
        <f t="shared" si="232"/>
        <v>-1</v>
      </c>
    </row>
    <row r="1384" spans="1:8" s="292" customFormat="1" ht="27.75" thickBot="1" x14ac:dyDescent="0.35">
      <c r="A1384" s="283"/>
      <c r="B1384" s="284"/>
      <c r="C1384" s="164" t="s">
        <v>19</v>
      </c>
      <c r="D1384" s="170" t="s">
        <v>23</v>
      </c>
      <c r="E1384" s="171" t="e">
        <f>E1381/D1381-1</f>
        <v>#DIV/0!</v>
      </c>
      <c r="F1384" s="171">
        <f t="shared" si="232"/>
        <v>1.2499999999999956E-2</v>
      </c>
      <c r="G1384" s="171" t="e">
        <f t="shared" si="232"/>
        <v>#DIV/0!</v>
      </c>
    </row>
    <row r="1385" spans="1:8" s="292" customFormat="1" ht="15" thickBot="1" x14ac:dyDescent="0.35">
      <c r="A1385" s="283"/>
      <c r="B1385" s="284"/>
      <c r="C1385" s="601" t="s">
        <v>815</v>
      </c>
      <c r="D1385" s="602"/>
      <c r="E1385" s="602"/>
      <c r="F1385" s="602"/>
      <c r="G1385" s="603"/>
    </row>
    <row r="1386" spans="1:8" s="292" customFormat="1" ht="14.25" x14ac:dyDescent="0.3">
      <c r="A1386" s="283"/>
      <c r="B1386" s="284"/>
      <c r="C1386" s="599"/>
      <c r="D1386" s="167">
        <v>2018</v>
      </c>
      <c r="E1386" s="167">
        <v>2019</v>
      </c>
      <c r="F1386" s="167">
        <v>2020</v>
      </c>
      <c r="G1386" s="167">
        <v>2021</v>
      </c>
    </row>
    <row r="1387" spans="1:8" s="292" customFormat="1" ht="15" thickBot="1" x14ac:dyDescent="0.35">
      <c r="A1387" s="283"/>
      <c r="B1387" s="284"/>
      <c r="C1387" s="600"/>
      <c r="D1387" s="168" t="s">
        <v>6</v>
      </c>
      <c r="E1387" s="168" t="s">
        <v>7</v>
      </c>
      <c r="F1387" s="168" t="s">
        <v>7</v>
      </c>
      <c r="G1387" s="168" t="s">
        <v>7</v>
      </c>
    </row>
    <row r="1388" spans="1:8" s="292" customFormat="1" ht="27.75" thickBot="1" x14ac:dyDescent="0.35">
      <c r="C1388" s="172" t="s">
        <v>83</v>
      </c>
      <c r="D1388" s="173"/>
      <c r="E1388" s="173"/>
      <c r="F1388" s="173"/>
      <c r="G1388" s="173"/>
      <c r="H1388" s="285"/>
    </row>
    <row r="1389" spans="1:8" s="292" customFormat="1" ht="15" thickBot="1" x14ac:dyDescent="0.35">
      <c r="C1389" s="172" t="s">
        <v>84</v>
      </c>
      <c r="D1389" s="175"/>
      <c r="E1389" s="173">
        <v>9000</v>
      </c>
      <c r="F1389" s="173">
        <v>16200</v>
      </c>
      <c r="G1389" s="173"/>
      <c r="H1389" s="285"/>
    </row>
    <row r="1390" spans="1:8" s="292" customFormat="1" ht="15" thickBot="1" x14ac:dyDescent="0.35">
      <c r="C1390" s="178" t="s">
        <v>169</v>
      </c>
      <c r="D1390" s="175">
        <f>D1389+D1388</f>
        <v>0</v>
      </c>
      <c r="E1390" s="175">
        <f t="shared" ref="E1390:G1390" si="233">E1389+E1388</f>
        <v>9000</v>
      </c>
      <c r="F1390" s="175">
        <f t="shared" si="233"/>
        <v>16200</v>
      </c>
      <c r="G1390" s="175">
        <f t="shared" si="233"/>
        <v>0</v>
      </c>
      <c r="H1390" s="286"/>
    </row>
    <row r="1391" spans="1:8" s="292" customFormat="1" ht="27.75" thickBot="1" x14ac:dyDescent="0.3">
      <c r="C1391" s="181" t="s">
        <v>625</v>
      </c>
      <c r="D1391" s="590" t="s">
        <v>626</v>
      </c>
      <c r="E1391" s="591"/>
      <c r="F1391" s="591"/>
      <c r="G1391" s="592"/>
    </row>
    <row r="1392" spans="1:8" s="292" customFormat="1" ht="15" thickBot="1" x14ac:dyDescent="0.3">
      <c r="C1392" s="166" t="s">
        <v>171</v>
      </c>
      <c r="D1392" s="590" t="s">
        <v>627</v>
      </c>
      <c r="E1392" s="591"/>
      <c r="F1392" s="591"/>
      <c r="G1392" s="592"/>
    </row>
    <row r="1393" spans="3:12" s="292" customFormat="1" ht="15.75" customHeight="1" thickBot="1" x14ac:dyDescent="0.3">
      <c r="C1393" s="164" t="s">
        <v>617</v>
      </c>
      <c r="D1393" s="593" t="s">
        <v>628</v>
      </c>
      <c r="E1393" s="594"/>
      <c r="F1393" s="594"/>
      <c r="G1393" s="595"/>
    </row>
    <row r="1394" spans="3:12" s="292" customFormat="1" ht="14.25" thickBot="1" x14ac:dyDescent="0.3">
      <c r="C1394" s="164" t="s">
        <v>15</v>
      </c>
      <c r="D1394" s="596" t="s">
        <v>629</v>
      </c>
      <c r="E1394" s="597"/>
      <c r="F1394" s="597"/>
      <c r="G1394" s="598"/>
    </row>
    <row r="1395" spans="3:12" s="292" customFormat="1" ht="14.25" x14ac:dyDescent="0.25">
      <c r="C1395" s="599"/>
      <c r="D1395" s="167">
        <v>2018</v>
      </c>
      <c r="E1395" s="167">
        <v>2019</v>
      </c>
      <c r="F1395" s="167">
        <v>2020</v>
      </c>
      <c r="G1395" s="167">
        <v>2021</v>
      </c>
    </row>
    <row r="1396" spans="3:12" s="292" customFormat="1" ht="15" thickBot="1" x14ac:dyDescent="0.3">
      <c r="C1396" s="600"/>
      <c r="D1396" s="168" t="s">
        <v>6</v>
      </c>
      <c r="E1396" s="168" t="s">
        <v>7</v>
      </c>
      <c r="F1396" s="168" t="s">
        <v>7</v>
      </c>
      <c r="G1396" s="168" t="s">
        <v>7</v>
      </c>
    </row>
    <row r="1397" spans="3:12" s="292" customFormat="1" ht="14.25" thickBot="1" x14ac:dyDescent="0.3">
      <c r="C1397" s="164" t="s">
        <v>9</v>
      </c>
      <c r="D1397" s="169"/>
      <c r="E1397" s="169"/>
      <c r="F1397" s="169"/>
      <c r="G1397" s="169">
        <v>10</v>
      </c>
    </row>
    <row r="1398" spans="3:12" s="292" customFormat="1" ht="14.25" thickBot="1" x14ac:dyDescent="0.3">
      <c r="C1398" s="164" t="s">
        <v>16</v>
      </c>
      <c r="D1398" s="169">
        <f>D1408</f>
        <v>0</v>
      </c>
      <c r="E1398" s="169">
        <f t="shared" ref="E1398:F1398" si="234">E1408</f>
        <v>0</v>
      </c>
      <c r="F1398" s="169">
        <f t="shared" si="234"/>
        <v>0</v>
      </c>
      <c r="G1398" s="169">
        <v>3000</v>
      </c>
    </row>
    <row r="1399" spans="3:12" s="292" customFormat="1" ht="27.75" thickBot="1" x14ac:dyDescent="0.3">
      <c r="C1399" s="164" t="s">
        <v>26</v>
      </c>
      <c r="D1399" s="169" t="e">
        <f>D1398/D1397</f>
        <v>#DIV/0!</v>
      </c>
      <c r="E1399" s="169" t="e">
        <f t="shared" ref="E1399:G1399" si="235">E1398/E1397</f>
        <v>#DIV/0!</v>
      </c>
      <c r="F1399" s="169" t="e">
        <f t="shared" si="235"/>
        <v>#DIV/0!</v>
      </c>
      <c r="G1399" s="169">
        <f t="shared" si="235"/>
        <v>300</v>
      </c>
    </row>
    <row r="1400" spans="3:12" s="292" customFormat="1" ht="14.25" thickBot="1" x14ac:dyDescent="0.3">
      <c r="C1400" s="164" t="s">
        <v>17</v>
      </c>
      <c r="D1400" s="170" t="s">
        <v>23</v>
      </c>
      <c r="E1400" s="171" t="e">
        <f>E1397/D1397-1</f>
        <v>#DIV/0!</v>
      </c>
      <c r="F1400" s="171" t="e">
        <f t="shared" ref="F1400:G1402" si="236">F1397/E1397-1</f>
        <v>#DIV/0!</v>
      </c>
      <c r="G1400" s="171" t="e">
        <f t="shared" si="236"/>
        <v>#DIV/0!</v>
      </c>
    </row>
    <row r="1401" spans="3:12" s="292" customFormat="1" ht="27.75" thickBot="1" x14ac:dyDescent="0.3">
      <c r="C1401" s="164" t="s">
        <v>18</v>
      </c>
      <c r="D1401" s="170" t="s">
        <v>23</v>
      </c>
      <c r="E1401" s="171" t="e">
        <f>E1398/D1398-1</f>
        <v>#DIV/0!</v>
      </c>
      <c r="F1401" s="171" t="e">
        <f t="shared" si="236"/>
        <v>#DIV/0!</v>
      </c>
      <c r="G1401" s="171" t="e">
        <f t="shared" si="236"/>
        <v>#DIV/0!</v>
      </c>
    </row>
    <row r="1402" spans="3:12" s="292" customFormat="1" ht="27.75" thickBot="1" x14ac:dyDescent="0.3">
      <c r="C1402" s="164" t="s">
        <v>19</v>
      </c>
      <c r="D1402" s="170" t="s">
        <v>23</v>
      </c>
      <c r="E1402" s="171" t="e">
        <f>E1399/D1399-1</f>
        <v>#DIV/0!</v>
      </c>
      <c r="F1402" s="171" t="e">
        <f t="shared" si="236"/>
        <v>#DIV/0!</v>
      </c>
      <c r="G1402" s="171" t="e">
        <f t="shared" si="236"/>
        <v>#DIV/0!</v>
      </c>
    </row>
    <row r="1403" spans="3:12" s="292" customFormat="1" ht="15" thickBot="1" x14ac:dyDescent="0.3">
      <c r="C1403" s="601" t="s">
        <v>809</v>
      </c>
      <c r="D1403" s="602"/>
      <c r="E1403" s="602"/>
      <c r="F1403" s="602"/>
      <c r="G1403" s="603"/>
    </row>
    <row r="1404" spans="3:12" s="292" customFormat="1" ht="14.25" x14ac:dyDescent="0.25">
      <c r="C1404" s="599"/>
      <c r="D1404" s="167">
        <v>2018</v>
      </c>
      <c r="E1404" s="167">
        <v>2019</v>
      </c>
      <c r="F1404" s="167">
        <v>2020</v>
      </c>
      <c r="G1404" s="167">
        <v>2021</v>
      </c>
    </row>
    <row r="1405" spans="3:12" s="292" customFormat="1" ht="15" thickBot="1" x14ac:dyDescent="0.3">
      <c r="C1405" s="600"/>
      <c r="D1405" s="168" t="s">
        <v>6</v>
      </c>
      <c r="E1405" s="168" t="s">
        <v>7</v>
      </c>
      <c r="F1405" s="168" t="s">
        <v>7</v>
      </c>
      <c r="G1405" s="168" t="s">
        <v>7</v>
      </c>
    </row>
    <row r="1406" spans="3:12" s="292" customFormat="1" ht="27.75" thickBot="1" x14ac:dyDescent="0.3">
      <c r="C1406" s="172" t="s">
        <v>83</v>
      </c>
      <c r="D1406" s="173"/>
      <c r="E1406" s="173"/>
      <c r="F1406" s="173"/>
      <c r="G1406" s="173"/>
    </row>
    <row r="1407" spans="3:12" s="292" customFormat="1" ht="15" thickBot="1" x14ac:dyDescent="0.3">
      <c r="C1407" s="172" t="s">
        <v>84</v>
      </c>
      <c r="D1407" s="175"/>
      <c r="E1407" s="173"/>
      <c r="F1407" s="173"/>
      <c r="G1407" s="173">
        <v>3000</v>
      </c>
    </row>
    <row r="1408" spans="3:12" s="292" customFormat="1" ht="15" thickBot="1" x14ac:dyDescent="0.3">
      <c r="C1408" s="178" t="s">
        <v>176</v>
      </c>
      <c r="D1408" s="175">
        <f>D1407+D1406</f>
        <v>0</v>
      </c>
      <c r="E1408" s="175">
        <f t="shared" ref="E1408:G1408" si="237">E1407+E1406</f>
        <v>0</v>
      </c>
      <c r="F1408" s="175">
        <f t="shared" si="237"/>
        <v>0</v>
      </c>
      <c r="G1408" s="175">
        <f t="shared" si="237"/>
        <v>3000</v>
      </c>
      <c r="J1408" s="295"/>
      <c r="K1408" s="295"/>
      <c r="L1408" s="295"/>
    </row>
    <row r="1409" spans="3:7" s="292" customFormat="1" ht="15" thickBot="1" x14ac:dyDescent="0.3">
      <c r="C1409" s="300"/>
      <c r="D1409" s="301"/>
      <c r="E1409" s="301"/>
      <c r="F1409" s="301"/>
      <c r="G1409" s="301"/>
    </row>
    <row r="1410" spans="3:7" s="292" customFormat="1" ht="43.5" thickBot="1" x14ac:dyDescent="0.3">
      <c r="C1410" s="165" t="s">
        <v>88</v>
      </c>
      <c r="D1410" s="302">
        <f>D1344+D1326+D1306+D1288+D1262+D1237+D1203+D1180+D1362+D1380+D1398</f>
        <v>2521339</v>
      </c>
      <c r="E1410" s="302">
        <f>E1344+E1326+E1306+E1288+E1262+E1237+E1203+E1180+E1362+E1380+E1398</f>
        <v>2330459</v>
      </c>
      <c r="F1410" s="302">
        <f>F1344+F1326+F1306+F1288+F1262+F1237+F1203+F1180+F1362+F1380+F1398</f>
        <v>2379066</v>
      </c>
      <c r="G1410" s="302">
        <f>G1344+G1326+G1306+G1288+G1262+G1237+G1203+G1180+G1362+G1380+G1398</f>
        <v>2405866</v>
      </c>
    </row>
    <row r="1411" spans="3:7" s="292" customFormat="1" ht="43.5" thickBot="1" x14ac:dyDescent="0.3">
      <c r="C1411" s="165" t="s">
        <v>89</v>
      </c>
      <c r="D1411" s="302">
        <f>D1413+D1415+D1417+D1419+D1421+D1423+D1425+D1427+D1429</f>
        <v>2521339</v>
      </c>
      <c r="E1411" s="302">
        <f t="shared" ref="E1411:G1411" si="238">E1413+E1415+E1417+E1419+E1421+E1423+E1425+E1427+E1429</f>
        <v>2330459</v>
      </c>
      <c r="F1411" s="302">
        <f t="shared" si="238"/>
        <v>2379066</v>
      </c>
      <c r="G1411" s="302">
        <f t="shared" si="238"/>
        <v>2405866</v>
      </c>
    </row>
    <row r="1412" spans="3:7" s="292" customFormat="1" ht="29.25" thickBot="1" x14ac:dyDescent="0.3">
      <c r="C1412" s="287" t="s">
        <v>27</v>
      </c>
      <c r="D1412" s="303"/>
      <c r="E1412" s="304">
        <f>E1411/D1411-1</f>
        <v>-7.5705805526349312E-2</v>
      </c>
      <c r="F1412" s="304">
        <f t="shared" ref="F1412:G1412" si="239">F1411/E1411-1</f>
        <v>2.0857264598948211E-2</v>
      </c>
      <c r="G1412" s="304">
        <f t="shared" si="239"/>
        <v>1.126492497475895E-2</v>
      </c>
    </row>
    <row r="1413" spans="3:7" s="292" customFormat="1" ht="14.25" thickBot="1" x14ac:dyDescent="0.3">
      <c r="C1413" s="172" t="s">
        <v>0</v>
      </c>
      <c r="D1413" s="173">
        <f>D1270+D1247+D1211+D1188</f>
        <v>1591659</v>
      </c>
      <c r="E1413" s="173">
        <f>E1270+E1247+E1211+E1188</f>
        <v>1591659</v>
      </c>
      <c r="F1413" s="173">
        <f>F1270+F1247+F1211+F1188</f>
        <v>1591659</v>
      </c>
      <c r="G1413" s="173">
        <f>G1270+G1247+G1211+G1188</f>
        <v>1591659</v>
      </c>
    </row>
    <row r="1414" spans="3:7" s="292" customFormat="1" ht="15" thickBot="1" x14ac:dyDescent="0.3">
      <c r="C1414" s="174" t="s">
        <v>28</v>
      </c>
      <c r="D1414" s="175"/>
      <c r="E1414" s="176">
        <f>E1413/D1413-1</f>
        <v>0</v>
      </c>
      <c r="F1414" s="176">
        <f t="shared" ref="F1414:G1414" si="240">F1413/E1413-1</f>
        <v>0</v>
      </c>
      <c r="G1414" s="176">
        <f t="shared" si="240"/>
        <v>0</v>
      </c>
    </row>
    <row r="1415" spans="3:7" s="292" customFormat="1" ht="27.75" thickBot="1" x14ac:dyDescent="0.3">
      <c r="C1415" s="172" t="s">
        <v>48</v>
      </c>
      <c r="D1415" s="173">
        <f>D1271+D1248+D1212+D1189</f>
        <v>268970</v>
      </c>
      <c r="E1415" s="173">
        <f>E1271+E1248+E1212+E1189</f>
        <v>268970</v>
      </c>
      <c r="F1415" s="173">
        <f>F1271+F1248+F1212+F1189</f>
        <v>268970</v>
      </c>
      <c r="G1415" s="173">
        <f>G1271+G1248+G1212+G1189</f>
        <v>268970</v>
      </c>
    </row>
    <row r="1416" spans="3:7" s="292" customFormat="1" ht="43.5" thickBot="1" x14ac:dyDescent="0.3">
      <c r="C1416" s="174" t="s">
        <v>49</v>
      </c>
      <c r="D1416" s="175"/>
      <c r="E1416" s="176">
        <f>E1415/D1415-1</f>
        <v>0</v>
      </c>
      <c r="F1416" s="176">
        <f t="shared" ref="F1416:G1416" si="241">F1415/E1415-1</f>
        <v>0</v>
      </c>
      <c r="G1416" s="176">
        <f t="shared" si="241"/>
        <v>0</v>
      </c>
    </row>
    <row r="1417" spans="3:7" s="292" customFormat="1" ht="27.75" thickBot="1" x14ac:dyDescent="0.3">
      <c r="C1417" s="172" t="s">
        <v>1</v>
      </c>
      <c r="D1417" s="173">
        <f>D1272+D1249+D1213+D1190</f>
        <v>428869</v>
      </c>
      <c r="E1417" s="173">
        <f>E1272+E1249+E1213+E1190</f>
        <v>428869</v>
      </c>
      <c r="F1417" s="173">
        <f>F1272+F1249+F1213+F1190</f>
        <v>477276</v>
      </c>
      <c r="G1417" s="173">
        <f>G1272+G1249+G1213+G1190</f>
        <v>477276</v>
      </c>
    </row>
    <row r="1418" spans="3:7" s="292" customFormat="1" ht="29.25" thickBot="1" x14ac:dyDescent="0.3">
      <c r="C1418" s="174" t="s">
        <v>29</v>
      </c>
      <c r="D1418" s="175"/>
      <c r="E1418" s="176">
        <f>E1417/D1417-1</f>
        <v>0</v>
      </c>
      <c r="F1418" s="176">
        <f t="shared" ref="F1418:G1418" si="242">F1417/E1417-1</f>
        <v>0.11287129636322524</v>
      </c>
      <c r="G1418" s="176">
        <f t="shared" si="242"/>
        <v>0</v>
      </c>
    </row>
    <row r="1419" spans="3:7" s="292" customFormat="1" ht="14.25" thickBot="1" x14ac:dyDescent="0.3">
      <c r="C1419" s="172" t="s">
        <v>2</v>
      </c>
      <c r="D1419" s="173">
        <f>D1273+D1250+D1214+D1191</f>
        <v>0</v>
      </c>
      <c r="E1419" s="173">
        <f>E1273+E1250+E1214+E1191</f>
        <v>0</v>
      </c>
      <c r="F1419" s="173">
        <f>F1273+F1250+F1214+F1191</f>
        <v>0</v>
      </c>
      <c r="G1419" s="173">
        <f>G1273+G1250+G1214+G1191</f>
        <v>0</v>
      </c>
    </row>
    <row r="1420" spans="3:7" s="292" customFormat="1" ht="29.25" thickBot="1" x14ac:dyDescent="0.3">
      <c r="C1420" s="174" t="s">
        <v>30</v>
      </c>
      <c r="D1420" s="175"/>
      <c r="E1420" s="176" t="e">
        <f>E1419/D1419-1</f>
        <v>#DIV/0!</v>
      </c>
      <c r="F1420" s="176" t="e">
        <f t="shared" ref="F1420:G1420" si="243">F1419/E1419-1</f>
        <v>#DIV/0!</v>
      </c>
      <c r="G1420" s="176" t="e">
        <f t="shared" si="243"/>
        <v>#DIV/0!</v>
      </c>
    </row>
    <row r="1421" spans="3:7" s="292" customFormat="1" ht="27.75" thickBot="1" x14ac:dyDescent="0.3">
      <c r="C1421" s="172" t="s">
        <v>31</v>
      </c>
      <c r="D1421" s="173">
        <f>D1274+D1251+D1215+D1192</f>
        <v>0</v>
      </c>
      <c r="E1421" s="173">
        <f>E1274+E1251+E1215+E1192</f>
        <v>0</v>
      </c>
      <c r="F1421" s="173">
        <f>F1274+F1251+F1215+F1192</f>
        <v>0</v>
      </c>
      <c r="G1421" s="173">
        <f>G1274+G1251+G1215+G1192</f>
        <v>0</v>
      </c>
    </row>
    <row r="1422" spans="3:7" s="292" customFormat="1" ht="29.25" thickBot="1" x14ac:dyDescent="0.3">
      <c r="C1422" s="174" t="s">
        <v>32</v>
      </c>
      <c r="D1422" s="175"/>
      <c r="E1422" s="176" t="e">
        <f>E1421/D1421-1</f>
        <v>#DIV/0!</v>
      </c>
      <c r="F1422" s="176" t="e">
        <f t="shared" ref="F1422:G1422" si="244">F1421/E1421-1</f>
        <v>#DIV/0!</v>
      </c>
      <c r="G1422" s="176" t="e">
        <f t="shared" si="244"/>
        <v>#DIV/0!</v>
      </c>
    </row>
    <row r="1423" spans="3:7" s="292" customFormat="1" ht="14.25" thickBot="1" x14ac:dyDescent="0.3">
      <c r="C1423" s="172" t="s">
        <v>33</v>
      </c>
      <c r="D1423" s="173">
        <f>D1275+D1252+D1216+D1193</f>
        <v>0</v>
      </c>
      <c r="E1423" s="173">
        <f>E1275+E1252+E1216+E1193</f>
        <v>0</v>
      </c>
      <c r="F1423" s="173">
        <f>F1275+F1252+F1216+F1193</f>
        <v>0</v>
      </c>
      <c r="G1423" s="173">
        <f>G1275+G1252+G1216+G1193</f>
        <v>0</v>
      </c>
    </row>
    <row r="1424" spans="3:7" s="292" customFormat="1" ht="29.25" thickBot="1" x14ac:dyDescent="0.3">
      <c r="C1424" s="174" t="s">
        <v>34</v>
      </c>
      <c r="D1424" s="175"/>
      <c r="E1424" s="176" t="e">
        <f>E1423/D1423-1</f>
        <v>#DIV/0!</v>
      </c>
      <c r="F1424" s="176" t="e">
        <f t="shared" ref="F1424:G1424" si="245">F1423/E1423-1</f>
        <v>#DIV/0!</v>
      </c>
      <c r="G1424" s="176" t="e">
        <f t="shared" si="245"/>
        <v>#DIV/0!</v>
      </c>
    </row>
    <row r="1425" spans="3:8" s="292" customFormat="1" ht="27.75" thickBot="1" x14ac:dyDescent="0.3">
      <c r="C1425" s="172" t="s">
        <v>3</v>
      </c>
      <c r="D1425" s="173">
        <f>D1276+D1253+D1217+D1194</f>
        <v>24961</v>
      </c>
      <c r="E1425" s="173">
        <f>E1276+E1253+E1217+E1194</f>
        <v>24961</v>
      </c>
      <c r="F1425" s="173">
        <f>F1276+F1253+F1217+F1194</f>
        <v>24961</v>
      </c>
      <c r="G1425" s="173">
        <f>G1276+G1253+G1217+G1194</f>
        <v>24961</v>
      </c>
    </row>
    <row r="1426" spans="3:8" s="292" customFormat="1" ht="43.5" thickBot="1" x14ac:dyDescent="0.3">
      <c r="C1426" s="174" t="s">
        <v>35</v>
      </c>
      <c r="D1426" s="175"/>
      <c r="E1426" s="176">
        <f>E1425/D1425-1</f>
        <v>0</v>
      </c>
      <c r="F1426" s="176">
        <f t="shared" ref="F1426:G1426" si="246">F1425/E1425-1</f>
        <v>0</v>
      </c>
      <c r="G1426" s="176">
        <f t="shared" si="246"/>
        <v>0</v>
      </c>
    </row>
    <row r="1427" spans="3:8" s="292" customFormat="1" ht="27.75" thickBot="1" x14ac:dyDescent="0.3">
      <c r="C1427" s="172" t="s">
        <v>20</v>
      </c>
      <c r="D1427" s="173">
        <f>D1296+D1314+D1334+D1352</f>
        <v>0</v>
      </c>
      <c r="E1427" s="173">
        <f t="shared" ref="E1427:G1427" si="247">E1296+E1314+E1334+E1352</f>
        <v>0</v>
      </c>
      <c r="F1427" s="173">
        <f t="shared" si="247"/>
        <v>0</v>
      </c>
      <c r="G1427" s="173">
        <f t="shared" si="247"/>
        <v>0</v>
      </c>
    </row>
    <row r="1428" spans="3:8" s="292" customFormat="1" ht="29.25" thickBot="1" x14ac:dyDescent="0.3">
      <c r="C1428" s="174" t="s">
        <v>36</v>
      </c>
      <c r="D1428" s="175"/>
      <c r="E1428" s="176" t="e">
        <f>E1427/D1427-1</f>
        <v>#DIV/0!</v>
      </c>
      <c r="F1428" s="176" t="e">
        <f t="shared" ref="F1428:G1428" si="248">F1427/E1427-1</f>
        <v>#DIV/0!</v>
      </c>
      <c r="G1428" s="176" t="e">
        <f t="shared" si="248"/>
        <v>#DIV/0!</v>
      </c>
    </row>
    <row r="1429" spans="3:8" s="292" customFormat="1" ht="14.25" thickBot="1" x14ac:dyDescent="0.3">
      <c r="C1429" s="172" t="s">
        <v>21</v>
      </c>
      <c r="D1429" s="173">
        <f>D1297+D1315+D1335+D1353+D1371+D1389</f>
        <v>206880</v>
      </c>
      <c r="E1429" s="173">
        <f t="shared" ref="E1429:F1429" si="249">E1297+E1315+E1335+E1353+E1371+E1389</f>
        <v>16000</v>
      </c>
      <c r="F1429" s="173">
        <f t="shared" si="249"/>
        <v>16200</v>
      </c>
      <c r="G1429" s="173">
        <f>G1297+G1315+G1335+G1353+G1371+G1389+G1407</f>
        <v>43000</v>
      </c>
    </row>
    <row r="1430" spans="3:8" s="292" customFormat="1" ht="29.25" thickBot="1" x14ac:dyDescent="0.3">
      <c r="C1430" s="174" t="s">
        <v>37</v>
      </c>
      <c r="D1430" s="175"/>
      <c r="E1430" s="176">
        <f>E1429/D1429-1</f>
        <v>-0.92266047950502705</v>
      </c>
      <c r="F1430" s="176">
        <f t="shared" ref="F1430:G1430" si="250">F1429/E1429-1</f>
        <v>1.2499999999999956E-2</v>
      </c>
      <c r="G1430" s="176">
        <f t="shared" si="250"/>
        <v>1.6543209876543208</v>
      </c>
    </row>
    <row r="1431" spans="3:8" s="292" customFormat="1" ht="15" thickBot="1" x14ac:dyDescent="0.3">
      <c r="C1431" s="178" t="s">
        <v>69</v>
      </c>
      <c r="D1431" s="179">
        <f>IF(D1411-D1410=0,0,"Error")</f>
        <v>0</v>
      </c>
      <c r="E1431" s="179">
        <f t="shared" ref="E1431:G1431" si="251">IF(E1411-E1410=0,0,"Error")</f>
        <v>0</v>
      </c>
      <c r="F1431" s="179">
        <f t="shared" si="251"/>
        <v>0</v>
      </c>
      <c r="G1431" s="179">
        <f t="shared" si="251"/>
        <v>0</v>
      </c>
    </row>
    <row r="1432" spans="3:8" s="292" customFormat="1" ht="43.5" thickBot="1" x14ac:dyDescent="0.3">
      <c r="C1432" s="291" t="s">
        <v>54</v>
      </c>
      <c r="D1432" s="156">
        <v>1645</v>
      </c>
      <c r="E1432" s="156">
        <v>1811</v>
      </c>
      <c r="F1432" s="156">
        <v>1860</v>
      </c>
      <c r="G1432" s="156">
        <v>1860</v>
      </c>
    </row>
    <row r="1433" spans="3:8" s="292" customFormat="1" ht="43.5" thickBot="1" x14ac:dyDescent="0.3">
      <c r="C1433" s="291" t="s">
        <v>65</v>
      </c>
      <c r="D1433" s="173" t="s">
        <v>23</v>
      </c>
      <c r="E1433" s="173" t="s">
        <v>23</v>
      </c>
      <c r="F1433" s="173" t="s">
        <v>23</v>
      </c>
      <c r="G1433" s="173" t="s">
        <v>23</v>
      </c>
    </row>
    <row r="1437" spans="3:8" s="306" customFormat="1" ht="12.75" x14ac:dyDescent="0.2">
      <c r="C1437" s="521" t="s">
        <v>93</v>
      </c>
      <c r="D1437" s="521"/>
      <c r="E1437" s="521"/>
      <c r="F1437" s="521"/>
      <c r="G1437" s="521"/>
      <c r="H1437" s="305"/>
    </row>
    <row r="1438" spans="3:8" s="306" customFormat="1" thickBot="1" x14ac:dyDescent="0.25"/>
    <row r="1439" spans="3:8" s="306" customFormat="1" ht="26.25" thickBot="1" x14ac:dyDescent="0.25">
      <c r="C1439" s="22" t="s">
        <v>22</v>
      </c>
      <c r="D1439" s="583" t="s">
        <v>344</v>
      </c>
      <c r="E1439" s="583"/>
      <c r="F1439" s="583"/>
      <c r="G1439" s="583"/>
    </row>
    <row r="1440" spans="3:8" s="306" customFormat="1" thickBot="1" x14ac:dyDescent="0.25">
      <c r="C1440" s="22" t="s">
        <v>4</v>
      </c>
      <c r="D1440" s="584" t="s">
        <v>345</v>
      </c>
      <c r="E1440" s="585"/>
      <c r="F1440" s="585"/>
      <c r="G1440" s="586"/>
    </row>
    <row r="1441" spans="3:12" s="306" customFormat="1" ht="26.25" thickBot="1" x14ac:dyDescent="0.25">
      <c r="C1441" s="22" t="s">
        <v>38</v>
      </c>
      <c r="D1441" s="547" t="s">
        <v>5</v>
      </c>
      <c r="E1441" s="548"/>
      <c r="F1441" s="548"/>
      <c r="G1441" s="549"/>
    </row>
    <row r="1442" spans="3:12" s="306" customFormat="1" ht="19.5" customHeight="1" thickBot="1" x14ac:dyDescent="0.25">
      <c r="C1442" s="587" t="s">
        <v>8</v>
      </c>
      <c r="D1442" s="588"/>
      <c r="E1442" s="588"/>
      <c r="F1442" s="588"/>
      <c r="G1442" s="589"/>
    </row>
    <row r="1443" spans="3:12" s="306" customFormat="1" thickBot="1" x14ac:dyDescent="0.25">
      <c r="C1443" s="577" t="s">
        <v>630</v>
      </c>
      <c r="D1443" s="578"/>
      <c r="E1443" s="578"/>
      <c r="F1443" s="578"/>
      <c r="G1443" s="579"/>
    </row>
    <row r="1444" spans="3:12" s="306" customFormat="1" ht="21" customHeight="1" thickBot="1" x14ac:dyDescent="0.25">
      <c r="C1444" s="577"/>
      <c r="D1444" s="578"/>
      <c r="E1444" s="578"/>
      <c r="F1444" s="578"/>
      <c r="G1444" s="579"/>
    </row>
    <row r="1445" spans="3:12" s="306" customFormat="1" thickBot="1" x14ac:dyDescent="0.25">
      <c r="C1445" s="577"/>
      <c r="D1445" s="578"/>
      <c r="E1445" s="578"/>
      <c r="F1445" s="578"/>
      <c r="G1445" s="579"/>
    </row>
    <row r="1446" spans="3:12" s="306" customFormat="1" ht="48" customHeight="1" thickBot="1" x14ac:dyDescent="0.25">
      <c r="C1446" s="21" t="s">
        <v>11</v>
      </c>
      <c r="D1446" s="580" t="s">
        <v>904</v>
      </c>
      <c r="E1446" s="581"/>
      <c r="F1446" s="581"/>
      <c r="G1446" s="582"/>
    </row>
    <row r="1447" spans="3:12" s="306" customFormat="1" ht="12.75" x14ac:dyDescent="0.2">
      <c r="C1447" s="530" t="s">
        <v>90</v>
      </c>
      <c r="D1447" s="307">
        <v>2018</v>
      </c>
      <c r="E1447" s="307">
        <v>2019</v>
      </c>
      <c r="F1447" s="307">
        <v>2020</v>
      </c>
      <c r="G1447" s="307">
        <v>2021</v>
      </c>
    </row>
    <row r="1448" spans="3:12" s="306" customFormat="1" thickBot="1" x14ac:dyDescent="0.25">
      <c r="C1448" s="531"/>
      <c r="D1448" s="308" t="s">
        <v>6</v>
      </c>
      <c r="E1448" s="308" t="s">
        <v>7</v>
      </c>
      <c r="F1448" s="308" t="s">
        <v>7</v>
      </c>
      <c r="G1448" s="308" t="s">
        <v>7</v>
      </c>
    </row>
    <row r="1449" spans="3:12" s="306" customFormat="1" thickBot="1" x14ac:dyDescent="0.25">
      <c r="C1449" s="309"/>
      <c r="D1449" s="310"/>
      <c r="E1449" s="310"/>
      <c r="F1449" s="310"/>
      <c r="G1449" s="310"/>
    </row>
    <row r="1450" spans="3:12" s="306" customFormat="1" ht="26.25" thickBot="1" x14ac:dyDescent="0.25">
      <c r="C1450" s="311" t="s">
        <v>13</v>
      </c>
      <c r="D1450" s="544" t="s">
        <v>786</v>
      </c>
      <c r="E1450" s="545"/>
      <c r="F1450" s="545"/>
      <c r="G1450" s="546"/>
    </row>
    <row r="1451" spans="3:12" s="306" customFormat="1" ht="22.5" customHeight="1" thickBot="1" x14ac:dyDescent="0.25">
      <c r="C1451" s="547" t="s">
        <v>91</v>
      </c>
      <c r="D1451" s="548"/>
      <c r="E1451" s="548"/>
      <c r="F1451" s="548"/>
      <c r="G1451" s="549"/>
      <c r="I1451" s="312"/>
      <c r="J1451" s="313"/>
      <c r="L1451" s="313"/>
    </row>
    <row r="1452" spans="3:12" s="306" customFormat="1" ht="27" x14ac:dyDescent="0.25">
      <c r="C1452" s="231" t="s">
        <v>631</v>
      </c>
      <c r="D1452" s="314">
        <v>1</v>
      </c>
      <c r="E1452" s="314">
        <v>1</v>
      </c>
      <c r="F1452" s="314">
        <v>1</v>
      </c>
      <c r="G1452" s="314">
        <v>1</v>
      </c>
      <c r="I1452" s="315"/>
    </row>
    <row r="1453" spans="3:12" s="306" customFormat="1" ht="39" x14ac:dyDescent="0.25">
      <c r="C1453" s="316" t="s">
        <v>632</v>
      </c>
      <c r="D1453" s="317" t="s">
        <v>633</v>
      </c>
      <c r="E1453" s="317" t="s">
        <v>634</v>
      </c>
      <c r="F1453" s="317" t="s">
        <v>635</v>
      </c>
      <c r="G1453" s="317" t="s">
        <v>636</v>
      </c>
      <c r="I1453" s="315"/>
    </row>
    <row r="1454" spans="3:12" s="306" customFormat="1" ht="25.5" x14ac:dyDescent="0.2">
      <c r="C1454" s="318" t="s">
        <v>787</v>
      </c>
      <c r="D1454" s="319" t="s">
        <v>788</v>
      </c>
      <c r="E1454" s="319" t="s">
        <v>789</v>
      </c>
      <c r="F1454" s="319" t="s">
        <v>790</v>
      </c>
      <c r="G1454" s="319" t="s">
        <v>791</v>
      </c>
      <c r="I1454" s="320"/>
    </row>
    <row r="1455" spans="3:12" s="306" customFormat="1" ht="25.5" x14ac:dyDescent="0.2">
      <c r="C1455" s="318" t="s">
        <v>637</v>
      </c>
      <c r="D1455" s="317">
        <v>1513</v>
      </c>
      <c r="E1455" s="317">
        <v>1566</v>
      </c>
      <c r="F1455" s="317">
        <v>1616</v>
      </c>
      <c r="G1455" s="317">
        <v>1666</v>
      </c>
      <c r="I1455" s="320"/>
    </row>
    <row r="1456" spans="3:12" s="306" customFormat="1" ht="39" thickBot="1" x14ac:dyDescent="0.25">
      <c r="C1456" s="318" t="s">
        <v>638</v>
      </c>
      <c r="D1456" s="321" t="s">
        <v>639</v>
      </c>
      <c r="E1456" s="321" t="s">
        <v>639</v>
      </c>
      <c r="F1456" s="321" t="s">
        <v>640</v>
      </c>
      <c r="G1456" s="321" t="s">
        <v>641</v>
      </c>
      <c r="I1456" s="320"/>
    </row>
    <row r="1457" spans="3:13" s="306" customFormat="1" thickBot="1" x14ac:dyDescent="0.25">
      <c r="C1457" s="553" t="s">
        <v>66</v>
      </c>
      <c r="D1457" s="554"/>
      <c r="E1457" s="554"/>
      <c r="F1457" s="554"/>
      <c r="G1457" s="555"/>
    </row>
    <row r="1458" spans="3:13" s="306" customFormat="1" thickBot="1" x14ac:dyDescent="0.25">
      <c r="C1458" s="553" t="s">
        <v>92</v>
      </c>
      <c r="D1458" s="554"/>
      <c r="E1458" s="554"/>
      <c r="F1458" s="554"/>
      <c r="G1458" s="555"/>
    </row>
    <row r="1459" spans="3:13" s="306" customFormat="1" ht="17.25" customHeight="1" thickBot="1" x14ac:dyDescent="0.25">
      <c r="C1459" s="322" t="s">
        <v>41</v>
      </c>
      <c r="D1459" s="568" t="s">
        <v>642</v>
      </c>
      <c r="E1459" s="569"/>
      <c r="F1459" s="569"/>
      <c r="G1459" s="570"/>
    </row>
    <row r="1460" spans="3:13" s="306" customFormat="1" thickBot="1" x14ac:dyDescent="0.25">
      <c r="C1460" s="323" t="s">
        <v>10</v>
      </c>
      <c r="D1460" s="547" t="s">
        <v>643</v>
      </c>
      <c r="E1460" s="548"/>
      <c r="F1460" s="548"/>
      <c r="G1460" s="549"/>
      <c r="H1460" s="324"/>
    </row>
    <row r="1461" spans="3:13" s="306" customFormat="1" thickBot="1" x14ac:dyDescent="0.25">
      <c r="C1461" s="323" t="s">
        <v>15</v>
      </c>
      <c r="D1461" s="541" t="s">
        <v>644</v>
      </c>
      <c r="E1461" s="542"/>
      <c r="F1461" s="542"/>
      <c r="G1461" s="543"/>
    </row>
    <row r="1462" spans="3:13" s="306" customFormat="1" ht="12.75" x14ac:dyDescent="0.2">
      <c r="C1462" s="530"/>
      <c r="D1462" s="325">
        <v>2018</v>
      </c>
      <c r="E1462" s="325">
        <v>2019</v>
      </c>
      <c r="F1462" s="325">
        <v>2020</v>
      </c>
      <c r="G1462" s="325">
        <v>2021</v>
      </c>
    </row>
    <row r="1463" spans="3:13" s="306" customFormat="1" thickBot="1" x14ac:dyDescent="0.25">
      <c r="C1463" s="531"/>
      <c r="D1463" s="326" t="s">
        <v>6</v>
      </c>
      <c r="E1463" s="326" t="s">
        <v>7</v>
      </c>
      <c r="F1463" s="326" t="s">
        <v>7</v>
      </c>
      <c r="G1463" s="326" t="s">
        <v>7</v>
      </c>
    </row>
    <row r="1464" spans="3:13" s="306" customFormat="1" thickBot="1" x14ac:dyDescent="0.25">
      <c r="C1464" s="323" t="s">
        <v>9</v>
      </c>
      <c r="D1464" s="327">
        <v>370</v>
      </c>
      <c r="E1464" s="327">
        <v>309</v>
      </c>
      <c r="F1464" s="327">
        <v>198</v>
      </c>
      <c r="G1464" s="327">
        <v>150</v>
      </c>
      <c r="H1464" s="324"/>
    </row>
    <row r="1465" spans="3:13" s="306" customFormat="1" thickBot="1" x14ac:dyDescent="0.25">
      <c r="C1465" s="323" t="s">
        <v>16</v>
      </c>
      <c r="D1465" s="327">
        <f>D1480</f>
        <v>122492</v>
      </c>
      <c r="E1465" s="327">
        <f t="shared" ref="E1465:G1465" si="252">E1480</f>
        <v>122492</v>
      </c>
      <c r="F1465" s="327">
        <f t="shared" si="252"/>
        <v>90492</v>
      </c>
      <c r="G1465" s="327">
        <f t="shared" si="252"/>
        <v>90492</v>
      </c>
    </row>
    <row r="1466" spans="3:13" s="306" customFormat="1" thickBot="1" x14ac:dyDescent="0.25">
      <c r="C1466" s="323" t="s">
        <v>26</v>
      </c>
      <c r="D1466" s="327">
        <f>D1465/D1464</f>
        <v>331.05945945945945</v>
      </c>
      <c r="E1466" s="327">
        <f t="shared" ref="E1466:G1466" si="253">E1465/E1464</f>
        <v>396.41423948220063</v>
      </c>
      <c r="F1466" s="327">
        <f t="shared" si="253"/>
        <v>457.030303030303</v>
      </c>
      <c r="G1466" s="327">
        <f t="shared" si="253"/>
        <v>603.28</v>
      </c>
    </row>
    <row r="1467" spans="3:13" s="306" customFormat="1" thickBot="1" x14ac:dyDescent="0.25">
      <c r="C1467" s="323" t="s">
        <v>17</v>
      </c>
      <c r="D1467" s="328" t="s">
        <v>23</v>
      </c>
      <c r="E1467" s="329">
        <f>E1464/D1464-1</f>
        <v>-0.16486486486486485</v>
      </c>
      <c r="F1467" s="329">
        <f t="shared" ref="F1467:G1469" si="254">F1464/E1464-1</f>
        <v>-0.35922330097087374</v>
      </c>
      <c r="G1467" s="329">
        <f t="shared" si="254"/>
        <v>-0.24242424242424243</v>
      </c>
      <c r="I1467" s="330"/>
      <c r="J1467" s="330"/>
      <c r="K1467" s="330"/>
      <c r="L1467" s="330"/>
      <c r="M1467" s="330"/>
    </row>
    <row r="1468" spans="3:13" s="306" customFormat="1" ht="26.25" thickBot="1" x14ac:dyDescent="0.25">
      <c r="C1468" s="323" t="s">
        <v>18</v>
      </c>
      <c r="D1468" s="328" t="s">
        <v>23</v>
      </c>
      <c r="E1468" s="329">
        <f>E1465/D1465-1</f>
        <v>0</v>
      </c>
      <c r="F1468" s="329">
        <f t="shared" si="254"/>
        <v>-0.26124155046860198</v>
      </c>
      <c r="G1468" s="329">
        <f t="shared" si="254"/>
        <v>0</v>
      </c>
    </row>
    <row r="1469" spans="3:13" s="306" customFormat="1" ht="26.25" thickBot="1" x14ac:dyDescent="0.25">
      <c r="C1469" s="323" t="s">
        <v>19</v>
      </c>
      <c r="D1469" s="328" t="s">
        <v>23</v>
      </c>
      <c r="E1469" s="329">
        <f>E1466/D1466-1</f>
        <v>0.19741100323624594</v>
      </c>
      <c r="F1469" s="329">
        <f t="shared" si="254"/>
        <v>0.15291091366263632</v>
      </c>
      <c r="G1469" s="329">
        <f t="shared" si="254"/>
        <v>0.32000000000000006</v>
      </c>
    </row>
    <row r="1470" spans="3:13" s="306" customFormat="1" thickBot="1" x14ac:dyDescent="0.25">
      <c r="C1470" s="532" t="s">
        <v>792</v>
      </c>
      <c r="D1470" s="533"/>
      <c r="E1470" s="533"/>
      <c r="F1470" s="533"/>
      <c r="G1470" s="534"/>
    </row>
    <row r="1471" spans="3:13" s="306" customFormat="1" ht="12.75" customHeight="1" x14ac:dyDescent="0.2">
      <c r="C1471" s="530"/>
      <c r="D1471" s="325">
        <v>2018</v>
      </c>
      <c r="E1471" s="325">
        <v>2019</v>
      </c>
      <c r="F1471" s="325">
        <v>2020</v>
      </c>
      <c r="G1471" s="325">
        <v>2021</v>
      </c>
    </row>
    <row r="1472" spans="3:13" s="306" customFormat="1" ht="15.75" customHeight="1" thickBot="1" x14ac:dyDescent="0.25">
      <c r="C1472" s="531"/>
      <c r="D1472" s="326" t="s">
        <v>6</v>
      </c>
      <c r="E1472" s="326" t="s">
        <v>7</v>
      </c>
      <c r="F1472" s="326" t="s">
        <v>7</v>
      </c>
      <c r="G1472" s="326" t="s">
        <v>7</v>
      </c>
    </row>
    <row r="1473" spans="3:8" s="306" customFormat="1" thickBot="1" x14ac:dyDescent="0.25">
      <c r="C1473" s="331" t="s">
        <v>0</v>
      </c>
      <c r="D1473" s="245">
        <v>77642</v>
      </c>
      <c r="E1473" s="245">
        <v>77642</v>
      </c>
      <c r="F1473" s="245">
        <v>77642</v>
      </c>
      <c r="G1473" s="245">
        <v>77642</v>
      </c>
    </row>
    <row r="1474" spans="3:8" s="306" customFormat="1" ht="26.25" thickBot="1" x14ac:dyDescent="0.25">
      <c r="C1474" s="331" t="s">
        <v>48</v>
      </c>
      <c r="D1474" s="245">
        <v>12850</v>
      </c>
      <c r="E1474" s="245">
        <v>12850</v>
      </c>
      <c r="F1474" s="245">
        <v>12850</v>
      </c>
      <c r="G1474" s="245">
        <v>12850</v>
      </c>
    </row>
    <row r="1475" spans="3:8" s="306" customFormat="1" thickBot="1" x14ac:dyDescent="0.25">
      <c r="C1475" s="331" t="s">
        <v>1</v>
      </c>
      <c r="D1475" s="332">
        <v>32000</v>
      </c>
      <c r="E1475" s="332">
        <v>32000</v>
      </c>
      <c r="F1475" s="332"/>
      <c r="G1475" s="332"/>
    </row>
    <row r="1476" spans="3:8" s="306" customFormat="1" thickBot="1" x14ac:dyDescent="0.25">
      <c r="C1476" s="331" t="s">
        <v>2</v>
      </c>
      <c r="D1476" s="332"/>
      <c r="E1476" s="332"/>
      <c r="F1476" s="332"/>
      <c r="G1476" s="332"/>
    </row>
    <row r="1477" spans="3:8" s="306" customFormat="1" ht="26.25" thickBot="1" x14ac:dyDescent="0.25">
      <c r="C1477" s="331" t="s">
        <v>31</v>
      </c>
      <c r="D1477" s="332"/>
      <c r="E1477" s="332"/>
      <c r="F1477" s="332"/>
      <c r="G1477" s="332"/>
    </row>
    <row r="1478" spans="3:8" s="306" customFormat="1" thickBot="1" x14ac:dyDescent="0.25">
      <c r="C1478" s="331" t="s">
        <v>33</v>
      </c>
      <c r="D1478" s="332"/>
      <c r="E1478" s="332"/>
      <c r="F1478" s="332"/>
      <c r="G1478" s="332"/>
    </row>
    <row r="1479" spans="3:8" s="306" customFormat="1" ht="26.25" thickBot="1" x14ac:dyDescent="0.25">
      <c r="C1479" s="331" t="s">
        <v>3</v>
      </c>
      <c r="D1479" s="332">
        <v>0</v>
      </c>
      <c r="E1479" s="332">
        <v>0</v>
      </c>
      <c r="F1479" s="332">
        <v>0</v>
      </c>
      <c r="G1479" s="332">
        <v>0</v>
      </c>
    </row>
    <row r="1480" spans="3:8" s="306" customFormat="1" thickBot="1" x14ac:dyDescent="0.25">
      <c r="C1480" s="334" t="s">
        <v>68</v>
      </c>
      <c r="D1480" s="332">
        <f>D1479+D1478+D1477+D1476+D1475+D1474+D1473</f>
        <v>122492</v>
      </c>
      <c r="E1480" s="332">
        <f>E1479+E1478+E1477+E1476+E1475+E1474+E1473</f>
        <v>122492</v>
      </c>
      <c r="F1480" s="332">
        <f>F1479+F1478+F1477+F1476+F1475+F1474+F1473</f>
        <v>90492</v>
      </c>
      <c r="G1480" s="332">
        <f>G1479+G1478+G1477+G1476+G1475+G1474+G1473</f>
        <v>90492</v>
      </c>
    </row>
    <row r="1481" spans="3:8" s="306" customFormat="1" thickBot="1" x14ac:dyDescent="0.25">
      <c r="C1481" s="334" t="s">
        <v>69</v>
      </c>
      <c r="D1481" s="335">
        <f>IF(D1480-D1465=0,0,"Error")</f>
        <v>0</v>
      </c>
      <c r="E1481" s="335">
        <f>IF(E1480-E1465=0,0,"Error")</f>
        <v>0</v>
      </c>
      <c r="F1481" s="335">
        <f>IF(F1480-F1465=0,0,"Error")</f>
        <v>0</v>
      </c>
      <c r="G1481" s="335">
        <f>IF(G1480-G1465=0,0,"Error")</f>
        <v>0</v>
      </c>
    </row>
    <row r="1482" spans="3:8" s="306" customFormat="1" thickBot="1" x14ac:dyDescent="0.25">
      <c r="C1482" s="336" t="s">
        <v>123</v>
      </c>
      <c r="D1482" s="568" t="s">
        <v>645</v>
      </c>
      <c r="E1482" s="569"/>
      <c r="F1482" s="569"/>
      <c r="G1482" s="570"/>
    </row>
    <row r="1483" spans="3:8" s="306" customFormat="1" thickBot="1" x14ac:dyDescent="0.25">
      <c r="C1483" s="323" t="s">
        <v>10</v>
      </c>
      <c r="D1483" s="547" t="s">
        <v>646</v>
      </c>
      <c r="E1483" s="548"/>
      <c r="F1483" s="548"/>
      <c r="G1483" s="549"/>
      <c r="H1483" s="324"/>
    </row>
    <row r="1484" spans="3:8" s="306" customFormat="1" thickBot="1" x14ac:dyDescent="0.25">
      <c r="C1484" s="323" t="s">
        <v>15</v>
      </c>
      <c r="D1484" s="541" t="s">
        <v>793</v>
      </c>
      <c r="E1484" s="542"/>
      <c r="F1484" s="542"/>
      <c r="G1484" s="543"/>
    </row>
    <row r="1485" spans="3:8" s="306" customFormat="1" thickBot="1" x14ac:dyDescent="0.25">
      <c r="C1485" s="323" t="s">
        <v>9</v>
      </c>
      <c r="D1485" s="327">
        <v>200</v>
      </c>
      <c r="E1485" s="327">
        <v>392</v>
      </c>
      <c r="F1485" s="327">
        <v>230</v>
      </c>
      <c r="G1485" s="327">
        <v>220</v>
      </c>
      <c r="H1485" s="324"/>
    </row>
    <row r="1486" spans="3:8" s="306" customFormat="1" ht="12.75" x14ac:dyDescent="0.2">
      <c r="C1486" s="530"/>
      <c r="D1486" s="325">
        <v>2018</v>
      </c>
      <c r="E1486" s="325">
        <v>2019</v>
      </c>
      <c r="F1486" s="325">
        <v>2020</v>
      </c>
      <c r="G1486" s="325">
        <v>2021</v>
      </c>
    </row>
    <row r="1487" spans="3:8" s="306" customFormat="1" thickBot="1" x14ac:dyDescent="0.25">
      <c r="C1487" s="531"/>
      <c r="D1487" s="326" t="s">
        <v>6</v>
      </c>
      <c r="E1487" s="326" t="s">
        <v>7</v>
      </c>
      <c r="F1487" s="326" t="s">
        <v>7</v>
      </c>
      <c r="G1487" s="326" t="s">
        <v>7</v>
      </c>
    </row>
    <row r="1488" spans="3:8" s="306" customFormat="1" thickBot="1" x14ac:dyDescent="0.25">
      <c r="C1488" s="323" t="s">
        <v>16</v>
      </c>
      <c r="D1488" s="327">
        <f>D1503</f>
        <v>117265</v>
      </c>
      <c r="E1488" s="327">
        <f t="shared" ref="E1488:G1488" si="255">E1503</f>
        <v>117265</v>
      </c>
      <c r="F1488" s="327">
        <f t="shared" si="255"/>
        <v>121617</v>
      </c>
      <c r="G1488" s="327">
        <f t="shared" si="255"/>
        <v>121617</v>
      </c>
    </row>
    <row r="1489" spans="3:7" s="306" customFormat="1" thickBot="1" x14ac:dyDescent="0.25">
      <c r="C1489" s="323" t="s">
        <v>26</v>
      </c>
      <c r="D1489" s="327">
        <f>D1488/D1485</f>
        <v>586.32500000000005</v>
      </c>
      <c r="E1489" s="327">
        <f>E1488/E1485</f>
        <v>299.1454081632653</v>
      </c>
      <c r="F1489" s="327">
        <f>F1488/F1485</f>
        <v>528.76956521739135</v>
      </c>
      <c r="G1489" s="327">
        <f>G1488/G1485</f>
        <v>552.8045454545454</v>
      </c>
    </row>
    <row r="1490" spans="3:7" s="306" customFormat="1" thickBot="1" x14ac:dyDescent="0.25">
      <c r="C1490" s="323" t="s">
        <v>17</v>
      </c>
      <c r="D1490" s="328"/>
      <c r="E1490" s="329">
        <f>E1485/D1485-1</f>
        <v>0.96</v>
      </c>
      <c r="F1490" s="329">
        <f>F1485/E1485-1</f>
        <v>-0.41326530612244894</v>
      </c>
      <c r="G1490" s="329">
        <f>G1485/F1485-1</f>
        <v>-4.3478260869565188E-2</v>
      </c>
    </row>
    <row r="1491" spans="3:7" s="306" customFormat="1" ht="26.25" thickBot="1" x14ac:dyDescent="0.25">
      <c r="C1491" s="323" t="s">
        <v>18</v>
      </c>
      <c r="D1491" s="328"/>
      <c r="E1491" s="329">
        <f>E1488/D1488-1</f>
        <v>0</v>
      </c>
      <c r="F1491" s="329">
        <f t="shared" ref="F1491:G1492" si="256">F1488/E1488-1</f>
        <v>3.7112522918176793E-2</v>
      </c>
      <c r="G1491" s="329">
        <f t="shared" si="256"/>
        <v>0</v>
      </c>
    </row>
    <row r="1492" spans="3:7" s="306" customFormat="1" ht="26.25" thickBot="1" x14ac:dyDescent="0.25">
      <c r="C1492" s="323" t="s">
        <v>19</v>
      </c>
      <c r="D1492" s="328"/>
      <c r="E1492" s="329">
        <f>E1489/D1489-1</f>
        <v>-0.48979591836734704</v>
      </c>
      <c r="F1492" s="329">
        <f t="shared" si="256"/>
        <v>0.76760047384315366</v>
      </c>
      <c r="G1492" s="329">
        <f t="shared" si="256"/>
        <v>4.5454545454545192E-2</v>
      </c>
    </row>
    <row r="1493" spans="3:7" s="306" customFormat="1" thickBot="1" x14ac:dyDescent="0.25">
      <c r="C1493" s="532" t="s">
        <v>887</v>
      </c>
      <c r="D1493" s="533"/>
      <c r="E1493" s="533"/>
      <c r="F1493" s="533"/>
      <c r="G1493" s="534"/>
    </row>
    <row r="1494" spans="3:7" s="306" customFormat="1" ht="12.75" x14ac:dyDescent="0.2">
      <c r="C1494" s="530"/>
      <c r="D1494" s="325">
        <v>2018</v>
      </c>
      <c r="E1494" s="325">
        <v>2019</v>
      </c>
      <c r="F1494" s="325">
        <v>2020</v>
      </c>
      <c r="G1494" s="325">
        <v>2021</v>
      </c>
    </row>
    <row r="1495" spans="3:7" s="306" customFormat="1" thickBot="1" x14ac:dyDescent="0.25">
      <c r="C1495" s="531"/>
      <c r="D1495" s="326" t="s">
        <v>6</v>
      </c>
      <c r="E1495" s="326" t="s">
        <v>7</v>
      </c>
      <c r="F1495" s="326" t="s">
        <v>7</v>
      </c>
      <c r="G1495" s="326" t="s">
        <v>7</v>
      </c>
    </row>
    <row r="1496" spans="3:7" s="306" customFormat="1" thickBot="1" x14ac:dyDescent="0.25">
      <c r="C1496" s="331" t="s">
        <v>0</v>
      </c>
      <c r="D1496" s="245">
        <v>63055</v>
      </c>
      <c r="E1496" s="245">
        <v>63055</v>
      </c>
      <c r="F1496" s="245">
        <v>63055</v>
      </c>
      <c r="G1496" s="245">
        <v>63055</v>
      </c>
    </row>
    <row r="1497" spans="3:7" s="306" customFormat="1" ht="26.25" thickBot="1" x14ac:dyDescent="0.25">
      <c r="C1497" s="331" t="s">
        <v>48</v>
      </c>
      <c r="D1497" s="245">
        <v>10290</v>
      </c>
      <c r="E1497" s="245">
        <v>10290</v>
      </c>
      <c r="F1497" s="245">
        <v>10290</v>
      </c>
      <c r="G1497" s="245">
        <v>10290</v>
      </c>
    </row>
    <row r="1498" spans="3:7" s="306" customFormat="1" thickBot="1" x14ac:dyDescent="0.25">
      <c r="C1498" s="331" t="s">
        <v>1</v>
      </c>
      <c r="D1498" s="332">
        <v>23520</v>
      </c>
      <c r="E1498" s="332">
        <v>23520</v>
      </c>
      <c r="F1498" s="337">
        <v>27872</v>
      </c>
      <c r="G1498" s="337">
        <v>27872</v>
      </c>
    </row>
    <row r="1499" spans="3:7" s="306" customFormat="1" thickBot="1" x14ac:dyDescent="0.25">
      <c r="C1499" s="331" t="s">
        <v>2</v>
      </c>
      <c r="D1499" s="332"/>
      <c r="E1499" s="332"/>
      <c r="F1499" s="332"/>
      <c r="G1499" s="332"/>
    </row>
    <row r="1500" spans="3:7" s="306" customFormat="1" ht="26.25" thickBot="1" x14ac:dyDescent="0.25">
      <c r="C1500" s="331" t="s">
        <v>31</v>
      </c>
      <c r="D1500" s="332"/>
      <c r="E1500" s="332"/>
      <c r="F1500" s="332"/>
      <c r="G1500" s="332"/>
    </row>
    <row r="1501" spans="3:7" s="306" customFormat="1" thickBot="1" x14ac:dyDescent="0.25">
      <c r="C1501" s="331" t="s">
        <v>33</v>
      </c>
      <c r="D1501" s="332"/>
      <c r="E1501" s="332"/>
      <c r="F1501" s="332"/>
      <c r="G1501" s="332"/>
    </row>
    <row r="1502" spans="3:7" s="306" customFormat="1" ht="26.25" thickBot="1" x14ac:dyDescent="0.25">
      <c r="C1502" s="331" t="s">
        <v>3</v>
      </c>
      <c r="D1502" s="332">
        <v>20400</v>
      </c>
      <c r="E1502" s="332">
        <v>20400</v>
      </c>
      <c r="F1502" s="332">
        <v>20400</v>
      </c>
      <c r="G1502" s="332">
        <v>20400</v>
      </c>
    </row>
    <row r="1503" spans="3:7" s="306" customFormat="1" thickBot="1" x14ac:dyDescent="0.25">
      <c r="C1503" s="334" t="s">
        <v>125</v>
      </c>
      <c r="D1503" s="335">
        <f>D1502+D1501+D1500+D1499+D1498+D1497+D1496</f>
        <v>117265</v>
      </c>
      <c r="E1503" s="335">
        <f>E1502+E1501+E1500+E1499+E1498+E1497+E1496</f>
        <v>117265</v>
      </c>
      <c r="F1503" s="335">
        <f>F1502+F1501+F1500+F1499+F1498+F1497+F1496</f>
        <v>121617</v>
      </c>
      <c r="G1503" s="335">
        <f>G1502+G1501+G1500+G1499+G1498+G1497+G1496</f>
        <v>121617</v>
      </c>
    </row>
    <row r="1504" spans="3:7" s="306" customFormat="1" thickBot="1" x14ac:dyDescent="0.25">
      <c r="C1504" s="334" t="s">
        <v>69</v>
      </c>
      <c r="D1504" s="335">
        <f>IF(D1503-D1488=0,0,"Error")</f>
        <v>0</v>
      </c>
      <c r="E1504" s="335">
        <f>IF(E1503-E1488=0,0,"Error")</f>
        <v>0</v>
      </c>
      <c r="F1504" s="335">
        <f>IF(F1503-F1488=0,0,"Error")</f>
        <v>0</v>
      </c>
      <c r="G1504" s="335">
        <f>IF(G1503-G1488=0,0,"Error")</f>
        <v>0</v>
      </c>
    </row>
    <row r="1505" spans="3:8" s="306" customFormat="1" ht="18" customHeight="1" thickBot="1" x14ac:dyDescent="0.25">
      <c r="C1505" s="336" t="s">
        <v>126</v>
      </c>
      <c r="D1505" s="568" t="s">
        <v>647</v>
      </c>
      <c r="E1505" s="569"/>
      <c r="F1505" s="569"/>
      <c r="G1505" s="570"/>
    </row>
    <row r="1506" spans="3:8" s="306" customFormat="1" ht="47.25" customHeight="1" thickBot="1" x14ac:dyDescent="0.25">
      <c r="C1506" s="323" t="s">
        <v>10</v>
      </c>
      <c r="D1506" s="547" t="s">
        <v>648</v>
      </c>
      <c r="E1506" s="548"/>
      <c r="F1506" s="548"/>
      <c r="G1506" s="549"/>
      <c r="H1506" s="324"/>
    </row>
    <row r="1507" spans="3:8" s="306" customFormat="1" thickBot="1" x14ac:dyDescent="0.25">
      <c r="C1507" s="323" t="s">
        <v>15</v>
      </c>
      <c r="D1507" s="541" t="s">
        <v>649</v>
      </c>
      <c r="E1507" s="542"/>
      <c r="F1507" s="542"/>
      <c r="G1507" s="543"/>
    </row>
    <row r="1508" spans="3:8" s="306" customFormat="1" thickBot="1" x14ac:dyDescent="0.25">
      <c r="C1508" s="323" t="s">
        <v>9</v>
      </c>
      <c r="D1508" s="327">
        <v>112</v>
      </c>
      <c r="E1508" s="327">
        <v>112</v>
      </c>
      <c r="F1508" s="327">
        <v>112</v>
      </c>
      <c r="G1508" s="327">
        <v>112</v>
      </c>
      <c r="H1508" s="324"/>
    </row>
    <row r="1509" spans="3:8" s="306" customFormat="1" ht="12.75" x14ac:dyDescent="0.2">
      <c r="C1509" s="530"/>
      <c r="D1509" s="325">
        <v>2018</v>
      </c>
      <c r="E1509" s="325">
        <v>2019</v>
      </c>
      <c r="F1509" s="325">
        <v>2020</v>
      </c>
      <c r="G1509" s="325">
        <v>2021</v>
      </c>
    </row>
    <row r="1510" spans="3:8" s="306" customFormat="1" thickBot="1" x14ac:dyDescent="0.25">
      <c r="C1510" s="531"/>
      <c r="D1510" s="326" t="s">
        <v>6</v>
      </c>
      <c r="E1510" s="326" t="s">
        <v>7</v>
      </c>
      <c r="F1510" s="326" t="s">
        <v>7</v>
      </c>
      <c r="G1510" s="326" t="s">
        <v>7</v>
      </c>
    </row>
    <row r="1511" spans="3:8" s="306" customFormat="1" thickBot="1" x14ac:dyDescent="0.25">
      <c r="C1511" s="323" t="s">
        <v>16</v>
      </c>
      <c r="D1511" s="327">
        <f>D1526</f>
        <v>39801</v>
      </c>
      <c r="E1511" s="327">
        <f t="shared" ref="E1511:G1511" si="257">E1526</f>
        <v>39801</v>
      </c>
      <c r="F1511" s="327">
        <f t="shared" si="257"/>
        <v>39801</v>
      </c>
      <c r="G1511" s="327">
        <f t="shared" si="257"/>
        <v>39801</v>
      </c>
    </row>
    <row r="1512" spans="3:8" s="306" customFormat="1" thickBot="1" x14ac:dyDescent="0.25">
      <c r="C1512" s="323" t="s">
        <v>26</v>
      </c>
      <c r="D1512" s="327">
        <f>D1511/D1508</f>
        <v>355.36607142857144</v>
      </c>
      <c r="E1512" s="327">
        <f>E1511/E1508</f>
        <v>355.36607142857144</v>
      </c>
      <c r="F1512" s="327">
        <f>F1511/F1508</f>
        <v>355.36607142857144</v>
      </c>
      <c r="G1512" s="327">
        <f>G1511/G1508</f>
        <v>355.36607142857144</v>
      </c>
    </row>
    <row r="1513" spans="3:8" s="306" customFormat="1" thickBot="1" x14ac:dyDescent="0.25">
      <c r="C1513" s="323" t="s">
        <v>17</v>
      </c>
      <c r="D1513" s="328"/>
      <c r="E1513" s="329">
        <f>E1508/D1508-1</f>
        <v>0</v>
      </c>
      <c r="F1513" s="329">
        <f>F1508/E1508-1</f>
        <v>0</v>
      </c>
      <c r="G1513" s="329">
        <f>G1508/F1508-1</f>
        <v>0</v>
      </c>
    </row>
    <row r="1514" spans="3:8" s="306" customFormat="1" ht="26.25" thickBot="1" x14ac:dyDescent="0.25">
      <c r="C1514" s="323" t="s">
        <v>18</v>
      </c>
      <c r="D1514" s="328"/>
      <c r="E1514" s="329">
        <f>E1511/D1511-1</f>
        <v>0</v>
      </c>
      <c r="F1514" s="329">
        <f t="shared" ref="F1514:G1515" si="258">F1511/E1511-1</f>
        <v>0</v>
      </c>
      <c r="G1514" s="329">
        <f t="shared" si="258"/>
        <v>0</v>
      </c>
    </row>
    <row r="1515" spans="3:8" s="306" customFormat="1" ht="26.25" thickBot="1" x14ac:dyDescent="0.25">
      <c r="C1515" s="323" t="s">
        <v>19</v>
      </c>
      <c r="D1515" s="328"/>
      <c r="E1515" s="329">
        <f>E1512/D1512-1</f>
        <v>0</v>
      </c>
      <c r="F1515" s="329">
        <f t="shared" si="258"/>
        <v>0</v>
      </c>
      <c r="G1515" s="329">
        <f t="shared" si="258"/>
        <v>0</v>
      </c>
    </row>
    <row r="1516" spans="3:8" s="306" customFormat="1" thickBot="1" x14ac:dyDescent="0.25">
      <c r="C1516" s="532" t="s">
        <v>888</v>
      </c>
      <c r="D1516" s="533"/>
      <c r="E1516" s="533"/>
      <c r="F1516" s="533"/>
      <c r="G1516" s="534"/>
    </row>
    <row r="1517" spans="3:8" s="306" customFormat="1" ht="12.75" x14ac:dyDescent="0.2">
      <c r="C1517" s="530"/>
      <c r="D1517" s="325">
        <v>2018</v>
      </c>
      <c r="E1517" s="325">
        <v>2019</v>
      </c>
      <c r="F1517" s="325">
        <v>2020</v>
      </c>
      <c r="G1517" s="325">
        <v>2021</v>
      </c>
    </row>
    <row r="1518" spans="3:8" s="306" customFormat="1" thickBot="1" x14ac:dyDescent="0.25">
      <c r="C1518" s="531"/>
      <c r="D1518" s="326" t="s">
        <v>6</v>
      </c>
      <c r="E1518" s="326" t="s">
        <v>7</v>
      </c>
      <c r="F1518" s="326" t="s">
        <v>7</v>
      </c>
      <c r="G1518" s="326" t="s">
        <v>7</v>
      </c>
    </row>
    <row r="1519" spans="3:8" s="306" customFormat="1" thickBot="1" x14ac:dyDescent="0.25">
      <c r="C1519" s="331" t="s">
        <v>0</v>
      </c>
      <c r="D1519" s="245"/>
      <c r="E1519" s="245"/>
      <c r="F1519" s="245"/>
      <c r="G1519" s="245"/>
    </row>
    <row r="1520" spans="3:8" s="306" customFormat="1" ht="26.25" thickBot="1" x14ac:dyDescent="0.25">
      <c r="C1520" s="331" t="s">
        <v>48</v>
      </c>
      <c r="D1520" s="245"/>
      <c r="E1520" s="245"/>
      <c r="F1520" s="245"/>
      <c r="G1520" s="245"/>
    </row>
    <row r="1521" spans="3:7" s="306" customFormat="1" thickBot="1" x14ac:dyDescent="0.25">
      <c r="C1521" s="331" t="s">
        <v>1</v>
      </c>
      <c r="D1521" s="332"/>
      <c r="E1521" s="245"/>
      <c r="F1521" s="245"/>
      <c r="G1521" s="245"/>
    </row>
    <row r="1522" spans="3:7" s="306" customFormat="1" thickBot="1" x14ac:dyDescent="0.25">
      <c r="C1522" s="331" t="s">
        <v>2</v>
      </c>
      <c r="D1522" s="332"/>
      <c r="E1522" s="245"/>
      <c r="F1522" s="245"/>
      <c r="G1522" s="245"/>
    </row>
    <row r="1523" spans="3:7" s="306" customFormat="1" ht="26.25" thickBot="1" x14ac:dyDescent="0.25">
      <c r="C1523" s="331" t="s">
        <v>31</v>
      </c>
      <c r="D1523" s="332"/>
      <c r="E1523" s="245"/>
      <c r="F1523" s="245"/>
      <c r="G1523" s="245"/>
    </row>
    <row r="1524" spans="3:7" s="306" customFormat="1" thickBot="1" x14ac:dyDescent="0.25">
      <c r="C1524" s="331" t="s">
        <v>33</v>
      </c>
      <c r="D1524" s="332"/>
      <c r="E1524" s="245"/>
      <c r="F1524" s="245"/>
      <c r="G1524" s="245"/>
    </row>
    <row r="1525" spans="3:7" s="306" customFormat="1" ht="26.25" thickBot="1" x14ac:dyDescent="0.25">
      <c r="C1525" s="331" t="s">
        <v>3</v>
      </c>
      <c r="D1525" s="332">
        <v>39801</v>
      </c>
      <c r="E1525" s="332">
        <v>39801</v>
      </c>
      <c r="F1525" s="332">
        <v>39801</v>
      </c>
      <c r="G1525" s="332">
        <v>39801</v>
      </c>
    </row>
    <row r="1526" spans="3:7" s="306" customFormat="1" thickBot="1" x14ac:dyDescent="0.25">
      <c r="C1526" s="334" t="s">
        <v>128</v>
      </c>
      <c r="D1526" s="332">
        <f>D1525+D1524+D1523+D1522+D1521+D1520+D1519</f>
        <v>39801</v>
      </c>
      <c r="E1526" s="332">
        <f>E1525+E1524+E1523+E1522+E1521+E1520+E1519</f>
        <v>39801</v>
      </c>
      <c r="F1526" s="332">
        <f>F1525+F1524+F1523+F1522+F1521+F1520+F1519</f>
        <v>39801</v>
      </c>
      <c r="G1526" s="332">
        <f>G1525+G1524+G1523+G1522+G1521+G1520+G1519</f>
        <v>39801</v>
      </c>
    </row>
    <row r="1527" spans="3:7" s="306" customFormat="1" thickBot="1" x14ac:dyDescent="0.25">
      <c r="C1527" s="334" t="s">
        <v>69</v>
      </c>
      <c r="D1527" s="335">
        <f>IF(D1526-D1511=0,0,"Error")</f>
        <v>0</v>
      </c>
      <c r="E1527" s="335">
        <f>IF(E1526-E1511=0,0,"Error")</f>
        <v>0</v>
      </c>
      <c r="F1527" s="335">
        <f>IF(F1526-F1511=0,0,"Error")</f>
        <v>0</v>
      </c>
      <c r="G1527" s="335">
        <f>IF(G1526-G1511=0,0,"Error")</f>
        <v>0</v>
      </c>
    </row>
    <row r="1528" spans="3:7" s="324" customFormat="1" thickBot="1" x14ac:dyDescent="0.25">
      <c r="C1528" s="338" t="s">
        <v>164</v>
      </c>
      <c r="D1528" s="541" t="s">
        <v>794</v>
      </c>
      <c r="E1528" s="542"/>
      <c r="F1528" s="542"/>
      <c r="G1528" s="543"/>
    </row>
    <row r="1529" spans="3:7" s="324" customFormat="1" ht="27.75" customHeight="1" thickBot="1" x14ac:dyDescent="0.25">
      <c r="C1529" s="323" t="s">
        <v>10</v>
      </c>
      <c r="D1529" s="393" t="s">
        <v>650</v>
      </c>
      <c r="E1529" s="394"/>
      <c r="F1529" s="394"/>
      <c r="G1529" s="395"/>
    </row>
    <row r="1530" spans="3:7" s="324" customFormat="1" thickBot="1" x14ac:dyDescent="0.25">
      <c r="C1530" s="323" t="s">
        <v>15</v>
      </c>
      <c r="D1530" s="541" t="s">
        <v>644</v>
      </c>
      <c r="E1530" s="542"/>
      <c r="F1530" s="542"/>
      <c r="G1530" s="543"/>
    </row>
    <row r="1531" spans="3:7" s="324" customFormat="1" thickBot="1" x14ac:dyDescent="0.25">
      <c r="C1531" s="323" t="s">
        <v>9</v>
      </c>
      <c r="D1531" s="327">
        <v>9867</v>
      </c>
      <c r="E1531" s="327">
        <v>9867</v>
      </c>
      <c r="F1531" s="327">
        <v>9867</v>
      </c>
      <c r="G1531" s="327">
        <v>9867</v>
      </c>
    </row>
    <row r="1532" spans="3:7" s="324" customFormat="1" ht="12.75" x14ac:dyDescent="0.2">
      <c r="C1532" s="530"/>
      <c r="D1532" s="325">
        <v>2018</v>
      </c>
      <c r="E1532" s="325">
        <v>2019</v>
      </c>
      <c r="F1532" s="325">
        <v>2020</v>
      </c>
      <c r="G1532" s="325">
        <v>2021</v>
      </c>
    </row>
    <row r="1533" spans="3:7" s="324" customFormat="1" thickBot="1" x14ac:dyDescent="0.25">
      <c r="C1533" s="531"/>
      <c r="D1533" s="326" t="s">
        <v>6</v>
      </c>
      <c r="E1533" s="326" t="s">
        <v>7</v>
      </c>
      <c r="F1533" s="326" t="s">
        <v>7</v>
      </c>
      <c r="G1533" s="326" t="s">
        <v>7</v>
      </c>
    </row>
    <row r="1534" spans="3:7" s="324" customFormat="1" thickBot="1" x14ac:dyDescent="0.25">
      <c r="C1534" s="323" t="s">
        <v>16</v>
      </c>
      <c r="D1534" s="327">
        <f>D1549</f>
        <v>85446</v>
      </c>
      <c r="E1534" s="327">
        <f t="shared" ref="E1534:G1534" si="259">E1549</f>
        <v>85446</v>
      </c>
      <c r="F1534" s="327">
        <f t="shared" si="259"/>
        <v>86267</v>
      </c>
      <c r="G1534" s="327">
        <f t="shared" si="259"/>
        <v>86267</v>
      </c>
    </row>
    <row r="1535" spans="3:7" s="324" customFormat="1" thickBot="1" x14ac:dyDescent="0.25">
      <c r="C1535" s="323" t="s">
        <v>26</v>
      </c>
      <c r="D1535" s="327">
        <f>D1534/D1531</f>
        <v>8.6597750076010946</v>
      </c>
      <c r="E1535" s="327">
        <f>E1534/E1531</f>
        <v>8.6597750076010946</v>
      </c>
      <c r="F1535" s="327">
        <f>F1534/F1531</f>
        <v>8.742981656025135</v>
      </c>
      <c r="G1535" s="327">
        <f>G1534/G1531</f>
        <v>8.742981656025135</v>
      </c>
    </row>
    <row r="1536" spans="3:7" s="324" customFormat="1" thickBot="1" x14ac:dyDescent="0.25">
      <c r="C1536" s="323" t="s">
        <v>17</v>
      </c>
      <c r="D1536" s="328"/>
      <c r="E1536" s="329">
        <f>E1531/D1531-1</f>
        <v>0</v>
      </c>
      <c r="F1536" s="329">
        <f>F1531/E1531-1</f>
        <v>0</v>
      </c>
      <c r="G1536" s="329">
        <f>G1531/F1531-1</f>
        <v>0</v>
      </c>
    </row>
    <row r="1537" spans="3:8" s="324" customFormat="1" ht="26.25" thickBot="1" x14ac:dyDescent="0.25">
      <c r="C1537" s="323" t="s">
        <v>18</v>
      </c>
      <c r="D1537" s="328"/>
      <c r="E1537" s="329">
        <f>E1534/D1534-1</f>
        <v>0</v>
      </c>
      <c r="F1537" s="329">
        <f t="shared" ref="F1537:G1538" si="260">F1534/E1534-1</f>
        <v>9.6084076492755077E-3</v>
      </c>
      <c r="G1537" s="329">
        <f t="shared" si="260"/>
        <v>0</v>
      </c>
    </row>
    <row r="1538" spans="3:8" s="324" customFormat="1" ht="26.25" thickBot="1" x14ac:dyDescent="0.25">
      <c r="C1538" s="323" t="s">
        <v>19</v>
      </c>
      <c r="D1538" s="328"/>
      <c r="E1538" s="329">
        <f>E1535/D1535-1</f>
        <v>0</v>
      </c>
      <c r="F1538" s="329">
        <f t="shared" si="260"/>
        <v>9.6084076492757298E-3</v>
      </c>
      <c r="G1538" s="329">
        <f t="shared" si="260"/>
        <v>0</v>
      </c>
    </row>
    <row r="1539" spans="3:8" s="324" customFormat="1" thickBot="1" x14ac:dyDescent="0.25">
      <c r="C1539" s="574" t="s">
        <v>889</v>
      </c>
      <c r="D1539" s="575"/>
      <c r="E1539" s="575"/>
      <c r="F1539" s="575"/>
      <c r="G1539" s="576"/>
    </row>
    <row r="1540" spans="3:8" s="324" customFormat="1" ht="12.75" x14ac:dyDescent="0.2">
      <c r="C1540" s="530"/>
      <c r="D1540" s="325">
        <v>2018</v>
      </c>
      <c r="E1540" s="325">
        <v>2019</v>
      </c>
      <c r="F1540" s="325">
        <v>2020</v>
      </c>
      <c r="G1540" s="325">
        <v>2021</v>
      </c>
    </row>
    <row r="1541" spans="3:8" s="324" customFormat="1" thickBot="1" x14ac:dyDescent="0.25">
      <c r="C1541" s="531"/>
      <c r="D1541" s="326" t="s">
        <v>6</v>
      </c>
      <c r="E1541" s="326" t="s">
        <v>7</v>
      </c>
      <c r="F1541" s="326" t="s">
        <v>7</v>
      </c>
      <c r="G1541" s="326" t="s">
        <v>7</v>
      </c>
    </row>
    <row r="1542" spans="3:8" s="324" customFormat="1" thickBot="1" x14ac:dyDescent="0.25">
      <c r="C1542" s="339" t="s">
        <v>0</v>
      </c>
      <c r="D1542" s="340">
        <v>61668</v>
      </c>
      <c r="E1542" s="340">
        <v>61668</v>
      </c>
      <c r="F1542" s="340">
        <v>61668</v>
      </c>
      <c r="G1542" s="340">
        <v>61668</v>
      </c>
    </row>
    <row r="1543" spans="3:8" s="324" customFormat="1" ht="26.25" thickBot="1" x14ac:dyDescent="0.25">
      <c r="C1543" s="339" t="s">
        <v>48</v>
      </c>
      <c r="D1543" s="340">
        <v>10298</v>
      </c>
      <c r="E1543" s="340">
        <v>10298</v>
      </c>
      <c r="F1543" s="340">
        <v>10298</v>
      </c>
      <c r="G1543" s="340">
        <v>10298</v>
      </c>
    </row>
    <row r="1544" spans="3:8" s="324" customFormat="1" thickBot="1" x14ac:dyDescent="0.25">
      <c r="C1544" s="339" t="s">
        <v>1</v>
      </c>
      <c r="D1544" s="341">
        <v>13480</v>
      </c>
      <c r="E1544" s="341">
        <v>13480</v>
      </c>
      <c r="F1544" s="337">
        <v>14301</v>
      </c>
      <c r="G1544" s="337">
        <v>14301</v>
      </c>
    </row>
    <row r="1545" spans="3:8" s="324" customFormat="1" thickBot="1" x14ac:dyDescent="0.25">
      <c r="C1545" s="339" t="s">
        <v>2</v>
      </c>
      <c r="D1545" s="341"/>
      <c r="E1545" s="341"/>
      <c r="F1545" s="341"/>
      <c r="G1545" s="341"/>
    </row>
    <row r="1546" spans="3:8" s="324" customFormat="1" ht="26.25" thickBot="1" x14ac:dyDescent="0.25">
      <c r="C1546" s="339" t="s">
        <v>31</v>
      </c>
      <c r="D1546" s="341"/>
      <c r="E1546" s="341"/>
      <c r="F1546" s="341"/>
      <c r="G1546" s="341"/>
    </row>
    <row r="1547" spans="3:8" s="324" customFormat="1" thickBot="1" x14ac:dyDescent="0.25">
      <c r="C1547" s="339" t="s">
        <v>33</v>
      </c>
      <c r="D1547" s="341"/>
      <c r="E1547" s="341"/>
      <c r="F1547" s="341"/>
      <c r="G1547" s="341"/>
    </row>
    <row r="1548" spans="3:8" s="324" customFormat="1" ht="26.25" thickBot="1" x14ac:dyDescent="0.25">
      <c r="C1548" s="339" t="s">
        <v>3</v>
      </c>
      <c r="D1548" s="341"/>
      <c r="E1548" s="341"/>
      <c r="F1548" s="341"/>
      <c r="G1548" s="341"/>
    </row>
    <row r="1549" spans="3:8" s="324" customFormat="1" thickBot="1" x14ac:dyDescent="0.25">
      <c r="C1549" s="334" t="s">
        <v>169</v>
      </c>
      <c r="D1549" s="341">
        <f>D1548+D1547+D1546+D1545+D1544+D1543+D1542</f>
        <v>85446</v>
      </c>
      <c r="E1549" s="341">
        <f>E1548+E1547+E1546+E1545+E1544+E1543+E1542</f>
        <v>85446</v>
      </c>
      <c r="F1549" s="341">
        <f>F1548+F1547+F1546+F1545+F1544+F1543+F1542</f>
        <v>86267</v>
      </c>
      <c r="G1549" s="341">
        <f>G1548+G1547+G1546+G1545+G1544+G1543+G1542</f>
        <v>86267</v>
      </c>
    </row>
    <row r="1550" spans="3:8" s="324" customFormat="1" thickBot="1" x14ac:dyDescent="0.25">
      <c r="C1550" s="338" t="s">
        <v>69</v>
      </c>
      <c r="D1550" s="342">
        <f>IF(D1549-D1534=0,0,"Error")</f>
        <v>0</v>
      </c>
      <c r="E1550" s="342">
        <f>IF(E1549-E1534=0,0,"Error")</f>
        <v>0</v>
      </c>
      <c r="F1550" s="342">
        <f>IF(F1549-F1534=0,0,"Error")</f>
        <v>0</v>
      </c>
      <c r="G1550" s="342">
        <f>IF(G1549-G1534=0,0,"Error")</f>
        <v>0</v>
      </c>
    </row>
    <row r="1551" spans="3:8" s="306" customFormat="1" thickBot="1" x14ac:dyDescent="0.25">
      <c r="C1551" s="336" t="s">
        <v>171</v>
      </c>
      <c r="D1551" s="568" t="s">
        <v>651</v>
      </c>
      <c r="E1551" s="569"/>
      <c r="F1551" s="569"/>
      <c r="G1551" s="570"/>
    </row>
    <row r="1552" spans="3:8" s="306" customFormat="1" ht="38.25" customHeight="1" thickBot="1" x14ac:dyDescent="0.25">
      <c r="C1552" s="323" t="s">
        <v>10</v>
      </c>
      <c r="D1552" s="547" t="s">
        <v>652</v>
      </c>
      <c r="E1552" s="548"/>
      <c r="F1552" s="548"/>
      <c r="G1552" s="549"/>
      <c r="H1552" s="324"/>
    </row>
    <row r="1553" spans="3:8" s="306" customFormat="1" thickBot="1" x14ac:dyDescent="0.25">
      <c r="C1553" s="323" t="s">
        <v>15</v>
      </c>
      <c r="D1553" s="541" t="s">
        <v>653</v>
      </c>
      <c r="E1553" s="542"/>
      <c r="F1553" s="542"/>
      <c r="G1553" s="543"/>
    </row>
    <row r="1554" spans="3:8" s="306" customFormat="1" thickBot="1" x14ac:dyDescent="0.25">
      <c r="C1554" s="323" t="s">
        <v>9</v>
      </c>
      <c r="D1554" s="317">
        <v>436</v>
      </c>
      <c r="E1554" s="317">
        <v>636</v>
      </c>
      <c r="F1554" s="317">
        <v>636</v>
      </c>
      <c r="G1554" s="317">
        <v>536</v>
      </c>
      <c r="H1554" s="324"/>
    </row>
    <row r="1555" spans="3:8" s="306" customFormat="1" ht="12.75" x14ac:dyDescent="0.2">
      <c r="C1555" s="530"/>
      <c r="D1555" s="325">
        <v>2018</v>
      </c>
      <c r="E1555" s="325">
        <v>2019</v>
      </c>
      <c r="F1555" s="325">
        <v>2020</v>
      </c>
      <c r="G1555" s="325">
        <v>2021</v>
      </c>
    </row>
    <row r="1556" spans="3:8" s="306" customFormat="1" thickBot="1" x14ac:dyDescent="0.25">
      <c r="C1556" s="531"/>
      <c r="D1556" s="326" t="s">
        <v>6</v>
      </c>
      <c r="E1556" s="326" t="s">
        <v>7</v>
      </c>
      <c r="F1556" s="326" t="s">
        <v>7</v>
      </c>
      <c r="G1556" s="326" t="s">
        <v>7</v>
      </c>
    </row>
    <row r="1557" spans="3:8" s="306" customFormat="1" thickBot="1" x14ac:dyDescent="0.25">
      <c r="C1557" s="323" t="s">
        <v>16</v>
      </c>
      <c r="D1557" s="332">
        <f>D1572</f>
        <v>153872</v>
      </c>
      <c r="E1557" s="332">
        <f t="shared" ref="E1557:G1557" si="261">E1572</f>
        <v>153872</v>
      </c>
      <c r="F1557" s="332">
        <f t="shared" si="261"/>
        <v>153872</v>
      </c>
      <c r="G1557" s="332">
        <f t="shared" si="261"/>
        <v>153872</v>
      </c>
    </row>
    <row r="1558" spans="3:8" s="306" customFormat="1" thickBot="1" x14ac:dyDescent="0.25">
      <c r="C1558" s="323" t="s">
        <v>26</v>
      </c>
      <c r="D1558" s="327">
        <f>D1557/D1554</f>
        <v>352.91743119266056</v>
      </c>
      <c r="E1558" s="327">
        <f>E1557/E1554</f>
        <v>241.93710691823898</v>
      </c>
      <c r="F1558" s="327">
        <f>F1557/F1554</f>
        <v>241.93710691823898</v>
      </c>
      <c r="G1558" s="327">
        <f>G1557/G1554</f>
        <v>287.07462686567163</v>
      </c>
    </row>
    <row r="1559" spans="3:8" s="306" customFormat="1" thickBot="1" x14ac:dyDescent="0.25">
      <c r="C1559" s="323" t="s">
        <v>17</v>
      </c>
      <c r="D1559" s="328"/>
      <c r="E1559" s="329">
        <f>E1554/D1554-1</f>
        <v>0.45871559633027514</v>
      </c>
      <c r="F1559" s="329">
        <f>F1554/E1554-1</f>
        <v>0</v>
      </c>
      <c r="G1559" s="329">
        <f>G1554/F1554-1</f>
        <v>-0.15723270440251569</v>
      </c>
    </row>
    <row r="1560" spans="3:8" s="306" customFormat="1" ht="26.25" thickBot="1" x14ac:dyDescent="0.25">
      <c r="C1560" s="323" t="s">
        <v>18</v>
      </c>
      <c r="D1560" s="328"/>
      <c r="E1560" s="329">
        <f>E1557/D1557-1</f>
        <v>0</v>
      </c>
      <c r="F1560" s="329">
        <f t="shared" ref="F1560:G1561" si="262">F1557/E1557-1</f>
        <v>0</v>
      </c>
      <c r="G1560" s="329">
        <f t="shared" si="262"/>
        <v>0</v>
      </c>
    </row>
    <row r="1561" spans="3:8" s="306" customFormat="1" ht="26.25" thickBot="1" x14ac:dyDescent="0.25">
      <c r="C1561" s="323" t="s">
        <v>19</v>
      </c>
      <c r="D1561" s="328"/>
      <c r="E1561" s="329">
        <f>E1558/D1558-1</f>
        <v>-0.31446540880503149</v>
      </c>
      <c r="F1561" s="329">
        <f t="shared" si="262"/>
        <v>0</v>
      </c>
      <c r="G1561" s="329">
        <f t="shared" si="262"/>
        <v>0.18656716417910446</v>
      </c>
    </row>
    <row r="1562" spans="3:8" s="306" customFormat="1" thickBot="1" x14ac:dyDescent="0.25">
      <c r="C1562" s="532" t="s">
        <v>890</v>
      </c>
      <c r="D1562" s="533"/>
      <c r="E1562" s="533"/>
      <c r="F1562" s="533"/>
      <c r="G1562" s="534"/>
    </row>
    <row r="1563" spans="3:8" s="306" customFormat="1" ht="12.75" x14ac:dyDescent="0.2">
      <c r="C1563" s="530"/>
      <c r="D1563" s="325">
        <v>2018</v>
      </c>
      <c r="E1563" s="325">
        <v>2019</v>
      </c>
      <c r="F1563" s="325">
        <v>2020</v>
      </c>
      <c r="G1563" s="325">
        <v>2021</v>
      </c>
    </row>
    <row r="1564" spans="3:8" s="306" customFormat="1" thickBot="1" x14ac:dyDescent="0.25">
      <c r="C1564" s="531"/>
      <c r="D1564" s="326" t="s">
        <v>6</v>
      </c>
      <c r="E1564" s="326" t="s">
        <v>7</v>
      </c>
      <c r="F1564" s="326" t="s">
        <v>7</v>
      </c>
      <c r="G1564" s="326" t="s">
        <v>7</v>
      </c>
    </row>
    <row r="1565" spans="3:8" s="306" customFormat="1" thickBot="1" x14ac:dyDescent="0.25">
      <c r="C1565" s="331" t="s">
        <v>0</v>
      </c>
      <c r="D1565" s="245"/>
      <c r="E1565" s="245"/>
      <c r="F1565" s="245"/>
      <c r="G1565" s="245"/>
    </row>
    <row r="1566" spans="3:8" s="306" customFormat="1" ht="26.25" thickBot="1" x14ac:dyDescent="0.25">
      <c r="C1566" s="331" t="s">
        <v>48</v>
      </c>
      <c r="D1566" s="245"/>
      <c r="E1566" s="245"/>
      <c r="F1566" s="245"/>
      <c r="G1566" s="245"/>
    </row>
    <row r="1567" spans="3:8" s="306" customFormat="1" thickBot="1" x14ac:dyDescent="0.25">
      <c r="C1567" s="331" t="s">
        <v>1</v>
      </c>
      <c r="D1567" s="332"/>
      <c r="E1567" s="245"/>
      <c r="F1567" s="245"/>
      <c r="G1567" s="245"/>
    </row>
    <row r="1568" spans="3:8" s="306" customFormat="1" thickBot="1" x14ac:dyDescent="0.25">
      <c r="C1568" s="331" t="s">
        <v>2</v>
      </c>
      <c r="D1568" s="332"/>
      <c r="E1568" s="245"/>
      <c r="F1568" s="245"/>
      <c r="G1568" s="245"/>
    </row>
    <row r="1569" spans="3:7" s="306" customFormat="1" ht="26.25" thickBot="1" x14ac:dyDescent="0.25">
      <c r="C1569" s="331" t="s">
        <v>31</v>
      </c>
      <c r="D1569" s="332"/>
      <c r="E1569" s="245"/>
      <c r="F1569" s="245"/>
      <c r="G1569" s="245"/>
    </row>
    <row r="1570" spans="3:7" s="306" customFormat="1" thickBot="1" x14ac:dyDescent="0.25">
      <c r="C1570" s="331" t="s">
        <v>33</v>
      </c>
      <c r="D1570" s="332"/>
      <c r="E1570" s="245"/>
      <c r="F1570" s="245"/>
      <c r="G1570" s="245"/>
    </row>
    <row r="1571" spans="3:7" s="306" customFormat="1" ht="26.25" thickBot="1" x14ac:dyDescent="0.25">
      <c r="C1571" s="331" t="s">
        <v>3</v>
      </c>
      <c r="D1571" s="332">
        <v>153872</v>
      </c>
      <c r="E1571" s="332">
        <v>153872</v>
      </c>
      <c r="F1571" s="332">
        <v>153872</v>
      </c>
      <c r="G1571" s="332">
        <v>153872</v>
      </c>
    </row>
    <row r="1572" spans="3:7" s="306" customFormat="1" thickBot="1" x14ac:dyDescent="0.25">
      <c r="C1572" s="334" t="s">
        <v>176</v>
      </c>
      <c r="D1572" s="332">
        <f>D1571+D1570+D1569+D1568+D1567+D1566+D1565</f>
        <v>153872</v>
      </c>
      <c r="E1572" s="332">
        <f>E1571+E1570+E1569+E1568+E1567+E1566+E1565</f>
        <v>153872</v>
      </c>
      <c r="F1572" s="332">
        <f>F1571+F1570+F1569+F1568+F1567+F1566+F1565</f>
        <v>153872</v>
      </c>
      <c r="G1572" s="332">
        <f>G1571+G1570+G1569+G1568+G1567+G1566+G1565</f>
        <v>153872</v>
      </c>
    </row>
    <row r="1573" spans="3:7" s="306" customFormat="1" thickBot="1" x14ac:dyDescent="0.25">
      <c r="C1573" s="334" t="s">
        <v>69</v>
      </c>
      <c r="D1573" s="335">
        <f>IF(D1572-D1557=0,0,"Error")</f>
        <v>0</v>
      </c>
      <c r="E1573" s="335">
        <f>IF(E1572-E1557=0,0,"Error")</f>
        <v>0</v>
      </c>
      <c r="F1573" s="335">
        <f>IF(F1572-F1557=0,0,"Error")</f>
        <v>0</v>
      </c>
      <c r="G1573" s="335">
        <f>IF(G1572-G1557=0,0,"Error")</f>
        <v>0</v>
      </c>
    </row>
    <row r="1574" spans="3:7" s="306" customFormat="1" thickBot="1" x14ac:dyDescent="0.25">
      <c r="C1574" s="336" t="s">
        <v>716</v>
      </c>
      <c r="D1574" s="568" t="s">
        <v>795</v>
      </c>
      <c r="E1574" s="569"/>
      <c r="F1574" s="569"/>
      <c r="G1574" s="570"/>
    </row>
    <row r="1575" spans="3:7" s="306" customFormat="1" ht="39" customHeight="1" thickBot="1" x14ac:dyDescent="0.25">
      <c r="C1575" s="323" t="s">
        <v>10</v>
      </c>
      <c r="D1575" s="571" t="s">
        <v>654</v>
      </c>
      <c r="E1575" s="572"/>
      <c r="F1575" s="572"/>
      <c r="G1575" s="573"/>
    </row>
    <row r="1576" spans="3:7" s="306" customFormat="1" thickBot="1" x14ac:dyDescent="0.25">
      <c r="C1576" s="323" t="s">
        <v>15</v>
      </c>
      <c r="D1576" s="541" t="s">
        <v>796</v>
      </c>
      <c r="E1576" s="542"/>
      <c r="F1576" s="542"/>
      <c r="G1576" s="543"/>
    </row>
    <row r="1577" spans="3:7" s="306" customFormat="1" thickBot="1" x14ac:dyDescent="0.25">
      <c r="C1577" s="323" t="s">
        <v>9</v>
      </c>
      <c r="D1577" s="327">
        <v>8939</v>
      </c>
      <c r="E1577" s="327">
        <v>9139</v>
      </c>
      <c r="F1577" s="327">
        <v>9861</v>
      </c>
      <c r="G1577" s="327">
        <v>9861</v>
      </c>
    </row>
    <row r="1578" spans="3:7" s="306" customFormat="1" ht="12.75" x14ac:dyDescent="0.2">
      <c r="C1578" s="530"/>
      <c r="D1578" s="325">
        <v>2018</v>
      </c>
      <c r="E1578" s="325">
        <v>2019</v>
      </c>
      <c r="F1578" s="325">
        <v>2020</v>
      </c>
      <c r="G1578" s="325">
        <v>2021</v>
      </c>
    </row>
    <row r="1579" spans="3:7" s="306" customFormat="1" thickBot="1" x14ac:dyDescent="0.25">
      <c r="C1579" s="531"/>
      <c r="D1579" s="326" t="s">
        <v>6</v>
      </c>
      <c r="E1579" s="326" t="s">
        <v>7</v>
      </c>
      <c r="F1579" s="326" t="s">
        <v>7</v>
      </c>
      <c r="G1579" s="326" t="s">
        <v>7</v>
      </c>
    </row>
    <row r="1580" spans="3:7" s="306" customFormat="1" thickBot="1" x14ac:dyDescent="0.25">
      <c r="C1580" s="323" t="s">
        <v>16</v>
      </c>
      <c r="D1580" s="332">
        <f>D1595</f>
        <v>592335</v>
      </c>
      <c r="E1580" s="332">
        <f t="shared" ref="E1580:G1580" si="263">E1595</f>
        <v>592335</v>
      </c>
      <c r="F1580" s="332">
        <f t="shared" si="263"/>
        <v>699942</v>
      </c>
      <c r="G1580" s="332">
        <f t="shared" si="263"/>
        <v>699942</v>
      </c>
    </row>
    <row r="1581" spans="3:7" s="306" customFormat="1" thickBot="1" x14ac:dyDescent="0.25">
      <c r="C1581" s="323" t="s">
        <v>26</v>
      </c>
      <c r="D1581" s="327">
        <f>D1580/D1577</f>
        <v>66.264123503747626</v>
      </c>
      <c r="E1581" s="327">
        <f>E1580/E1577</f>
        <v>64.813984024510347</v>
      </c>
      <c r="F1581" s="327">
        <f>F1580/F1577</f>
        <v>70.980833586857315</v>
      </c>
      <c r="G1581" s="327">
        <f>G1580/G1577</f>
        <v>70.980833586857315</v>
      </c>
    </row>
    <row r="1582" spans="3:7" s="306" customFormat="1" thickBot="1" x14ac:dyDescent="0.25">
      <c r="C1582" s="323" t="s">
        <v>17</v>
      </c>
      <c r="D1582" s="328"/>
      <c r="E1582" s="329">
        <f>E1577/D1577-1</f>
        <v>2.2373867322966756E-2</v>
      </c>
      <c r="F1582" s="329">
        <f>F1577/E1577-1</f>
        <v>7.9002079002078895E-2</v>
      </c>
      <c r="G1582" s="329">
        <f>G1577/F1577-1</f>
        <v>0</v>
      </c>
    </row>
    <row r="1583" spans="3:7" s="306" customFormat="1" ht="26.25" thickBot="1" x14ac:dyDescent="0.25">
      <c r="C1583" s="323" t="s">
        <v>18</v>
      </c>
      <c r="D1583" s="328"/>
      <c r="E1583" s="329">
        <f>E1580/D1580-1</f>
        <v>0</v>
      </c>
      <c r="F1583" s="329">
        <f t="shared" ref="F1583:G1584" si="264">F1580/E1580-1</f>
        <v>0.18166578034389325</v>
      </c>
      <c r="G1583" s="329">
        <f t="shared" si="264"/>
        <v>0</v>
      </c>
    </row>
    <row r="1584" spans="3:7" s="306" customFormat="1" ht="26.25" thickBot="1" x14ac:dyDescent="0.25">
      <c r="C1584" s="323" t="s">
        <v>19</v>
      </c>
      <c r="D1584" s="328"/>
      <c r="E1584" s="329">
        <f>E1581/D1581-1</f>
        <v>-2.1884232410548154E-2</v>
      </c>
      <c r="F1584" s="329">
        <f t="shared" si="264"/>
        <v>9.5146898546074388E-2</v>
      </c>
      <c r="G1584" s="329">
        <f t="shared" si="264"/>
        <v>0</v>
      </c>
    </row>
    <row r="1585" spans="3:7" s="306" customFormat="1" thickBot="1" x14ac:dyDescent="0.25">
      <c r="C1585" s="532" t="s">
        <v>891</v>
      </c>
      <c r="D1585" s="533"/>
      <c r="E1585" s="533"/>
      <c r="F1585" s="533"/>
      <c r="G1585" s="534"/>
    </row>
    <row r="1586" spans="3:7" s="306" customFormat="1" ht="12.75" x14ac:dyDescent="0.2">
      <c r="C1586" s="530"/>
      <c r="D1586" s="325">
        <v>2018</v>
      </c>
      <c r="E1586" s="325">
        <v>2019</v>
      </c>
      <c r="F1586" s="325">
        <v>2020</v>
      </c>
      <c r="G1586" s="325">
        <v>2021</v>
      </c>
    </row>
    <row r="1587" spans="3:7" s="306" customFormat="1" thickBot="1" x14ac:dyDescent="0.25">
      <c r="C1587" s="531"/>
      <c r="D1587" s="326" t="s">
        <v>6</v>
      </c>
      <c r="E1587" s="326" t="s">
        <v>7</v>
      </c>
      <c r="F1587" s="326" t="s">
        <v>7</v>
      </c>
      <c r="G1587" s="326" t="s">
        <v>7</v>
      </c>
    </row>
    <row r="1588" spans="3:7" s="306" customFormat="1" thickBot="1" x14ac:dyDescent="0.25">
      <c r="C1588" s="331" t="s">
        <v>0</v>
      </c>
      <c r="D1588" s="245">
        <v>14588</v>
      </c>
      <c r="E1588" s="245">
        <v>14588</v>
      </c>
      <c r="F1588" s="245">
        <v>14588</v>
      </c>
      <c r="G1588" s="245">
        <v>14588</v>
      </c>
    </row>
    <row r="1589" spans="3:7" s="306" customFormat="1" ht="26.25" thickBot="1" x14ac:dyDescent="0.25">
      <c r="C1589" s="331" t="s">
        <v>48</v>
      </c>
      <c r="D1589" s="245">
        <v>2560</v>
      </c>
      <c r="E1589" s="245">
        <v>2560</v>
      </c>
      <c r="F1589" s="245">
        <v>2560</v>
      </c>
      <c r="G1589" s="245">
        <v>2560</v>
      </c>
    </row>
    <row r="1590" spans="3:7" s="306" customFormat="1" thickBot="1" x14ac:dyDescent="0.25">
      <c r="C1590" s="331" t="s">
        <v>1</v>
      </c>
      <c r="D1590" s="332">
        <v>575187</v>
      </c>
      <c r="E1590" s="332">
        <v>575187</v>
      </c>
      <c r="F1590" s="337">
        <v>682794</v>
      </c>
      <c r="G1590" s="337">
        <v>682794</v>
      </c>
    </row>
    <row r="1591" spans="3:7" s="306" customFormat="1" thickBot="1" x14ac:dyDescent="0.25">
      <c r="C1591" s="331" t="s">
        <v>2</v>
      </c>
      <c r="D1591" s="332"/>
      <c r="E1591" s="332"/>
      <c r="F1591" s="332"/>
      <c r="G1591" s="332"/>
    </row>
    <row r="1592" spans="3:7" s="306" customFormat="1" ht="26.25" thickBot="1" x14ac:dyDescent="0.25">
      <c r="C1592" s="331" t="s">
        <v>31</v>
      </c>
      <c r="D1592" s="332"/>
      <c r="E1592" s="332"/>
      <c r="F1592" s="332"/>
      <c r="G1592" s="332"/>
    </row>
    <row r="1593" spans="3:7" s="306" customFormat="1" thickBot="1" x14ac:dyDescent="0.25">
      <c r="C1593" s="331" t="s">
        <v>33</v>
      </c>
      <c r="D1593" s="332"/>
      <c r="E1593" s="332"/>
      <c r="F1593" s="332"/>
      <c r="G1593" s="332"/>
    </row>
    <row r="1594" spans="3:7" s="306" customFormat="1" ht="26.25" thickBot="1" x14ac:dyDescent="0.25">
      <c r="C1594" s="331" t="s">
        <v>3</v>
      </c>
      <c r="D1594" s="332"/>
      <c r="E1594" s="332"/>
      <c r="F1594" s="332"/>
      <c r="G1594" s="332"/>
    </row>
    <row r="1595" spans="3:7" s="306" customFormat="1" thickBot="1" x14ac:dyDescent="0.25">
      <c r="C1595" s="334" t="s">
        <v>808</v>
      </c>
      <c r="D1595" s="332">
        <f>D1594+D1593+D1592+D1591+D1590+D1589+D1588</f>
        <v>592335</v>
      </c>
      <c r="E1595" s="332">
        <f>E1594+E1593+E1592+E1591+E1590+E1589+E1588</f>
        <v>592335</v>
      </c>
      <c r="F1595" s="332">
        <f>F1594+F1593+F1592+F1591+F1590+F1589+F1588</f>
        <v>699942</v>
      </c>
      <c r="G1595" s="332">
        <f>G1594+G1593+G1592+G1591+G1590+G1589+G1588</f>
        <v>699942</v>
      </c>
    </row>
    <row r="1596" spans="3:7" s="306" customFormat="1" thickBot="1" x14ac:dyDescent="0.25">
      <c r="C1596" s="334" t="s">
        <v>69</v>
      </c>
      <c r="D1596" s="335">
        <f>IF(D1595-D1580=0,0,"Error")</f>
        <v>0</v>
      </c>
      <c r="E1596" s="335">
        <f>IF(E1595-E1580=0,0,"Error")</f>
        <v>0</v>
      </c>
      <c r="F1596" s="335">
        <f>IF(F1595-F1580=0,0,"Error")</f>
        <v>0</v>
      </c>
      <c r="G1596" s="335">
        <f>IF(G1595-G1580=0,0,"Error")</f>
        <v>0</v>
      </c>
    </row>
    <row r="1597" spans="3:7" s="306" customFormat="1" thickBot="1" x14ac:dyDescent="0.25">
      <c r="C1597" s="553" t="s">
        <v>78</v>
      </c>
      <c r="D1597" s="554"/>
      <c r="E1597" s="554"/>
      <c r="F1597" s="554"/>
      <c r="G1597" s="555"/>
    </row>
    <row r="1598" spans="3:7" s="306" customFormat="1" thickBot="1" x14ac:dyDescent="0.25">
      <c r="C1598" s="553" t="s">
        <v>79</v>
      </c>
      <c r="D1598" s="554"/>
      <c r="E1598" s="554"/>
      <c r="F1598" s="554"/>
      <c r="G1598" s="555"/>
    </row>
    <row r="1599" spans="3:7" s="306" customFormat="1" ht="26.25" thickBot="1" x14ac:dyDescent="0.25">
      <c r="C1599" s="343" t="s">
        <v>655</v>
      </c>
      <c r="D1599" s="535" t="s">
        <v>656</v>
      </c>
      <c r="E1599" s="536"/>
      <c r="F1599" s="536"/>
      <c r="G1599" s="537"/>
    </row>
    <row r="1600" spans="3:7" s="306" customFormat="1" thickBot="1" x14ac:dyDescent="0.25">
      <c r="C1600" s="322" t="s">
        <v>41</v>
      </c>
      <c r="D1600" s="550" t="s">
        <v>657</v>
      </c>
      <c r="E1600" s="551"/>
      <c r="F1600" s="551"/>
      <c r="G1600" s="552"/>
    </row>
    <row r="1601" spans="3:13" s="306" customFormat="1" thickBot="1" x14ac:dyDescent="0.25">
      <c r="C1601" s="323" t="s">
        <v>10</v>
      </c>
      <c r="D1601" s="547" t="s">
        <v>658</v>
      </c>
      <c r="E1601" s="548"/>
      <c r="F1601" s="548"/>
      <c r="G1601" s="549"/>
    </row>
    <row r="1602" spans="3:13" s="306" customFormat="1" thickBot="1" x14ac:dyDescent="0.25">
      <c r="C1602" s="323" t="s">
        <v>15</v>
      </c>
      <c r="D1602" s="541" t="s">
        <v>392</v>
      </c>
      <c r="E1602" s="542"/>
      <c r="F1602" s="542"/>
      <c r="G1602" s="543"/>
    </row>
    <row r="1603" spans="3:13" s="306" customFormat="1" ht="12.75" x14ac:dyDescent="0.2">
      <c r="C1603" s="530"/>
      <c r="D1603" s="325">
        <v>2018</v>
      </c>
      <c r="E1603" s="325">
        <v>2019</v>
      </c>
      <c r="F1603" s="325">
        <v>2020</v>
      </c>
      <c r="G1603" s="325">
        <v>2021</v>
      </c>
    </row>
    <row r="1604" spans="3:13" s="306" customFormat="1" thickBot="1" x14ac:dyDescent="0.25">
      <c r="C1604" s="531"/>
      <c r="D1604" s="326" t="s">
        <v>6</v>
      </c>
      <c r="E1604" s="326" t="s">
        <v>7</v>
      </c>
      <c r="F1604" s="326" t="s">
        <v>7</v>
      </c>
      <c r="G1604" s="326" t="s">
        <v>7</v>
      </c>
    </row>
    <row r="1605" spans="3:13" s="306" customFormat="1" thickBot="1" x14ac:dyDescent="0.25">
      <c r="C1605" s="323" t="s">
        <v>9</v>
      </c>
      <c r="D1605" s="344">
        <v>341</v>
      </c>
      <c r="E1605" s="327"/>
      <c r="F1605" s="344">
        <v>455</v>
      </c>
      <c r="G1605" s="344">
        <v>341</v>
      </c>
    </row>
    <row r="1606" spans="3:13" s="306" customFormat="1" thickBot="1" x14ac:dyDescent="0.25">
      <c r="C1606" s="323" t="s">
        <v>16</v>
      </c>
      <c r="D1606" s="327">
        <f>D1616</f>
        <v>15000</v>
      </c>
      <c r="E1606" s="327">
        <f t="shared" ref="E1606:G1606" si="265">E1616</f>
        <v>0</v>
      </c>
      <c r="F1606" s="327">
        <f t="shared" si="265"/>
        <v>20000</v>
      </c>
      <c r="G1606" s="327">
        <f t="shared" si="265"/>
        <v>15000</v>
      </c>
    </row>
    <row r="1607" spans="3:13" s="306" customFormat="1" thickBot="1" x14ac:dyDescent="0.25">
      <c r="C1607" s="323" t="s">
        <v>26</v>
      </c>
      <c r="D1607" s="327">
        <f>D1606/D1605</f>
        <v>43.988269794721404</v>
      </c>
      <c r="E1607" s="327" t="e">
        <f t="shared" ref="E1607:G1607" si="266">E1606/E1605</f>
        <v>#DIV/0!</v>
      </c>
      <c r="F1607" s="327">
        <f t="shared" si="266"/>
        <v>43.956043956043956</v>
      </c>
      <c r="G1607" s="327">
        <f t="shared" si="266"/>
        <v>43.988269794721404</v>
      </c>
    </row>
    <row r="1608" spans="3:13" s="306" customFormat="1" thickBot="1" x14ac:dyDescent="0.25">
      <c r="C1608" s="323" t="s">
        <v>17</v>
      </c>
      <c r="D1608" s="328" t="s">
        <v>23</v>
      </c>
      <c r="E1608" s="329">
        <f>E1605/D1605-1</f>
        <v>-1</v>
      </c>
      <c r="F1608" s="329" t="e">
        <f t="shared" ref="F1608:G1610" si="267">F1605/E1605-1</f>
        <v>#DIV/0!</v>
      </c>
      <c r="G1608" s="329">
        <f t="shared" si="267"/>
        <v>-0.25054945054945055</v>
      </c>
      <c r="I1608" s="330"/>
      <c r="J1608" s="330"/>
      <c r="K1608" s="330"/>
      <c r="L1608" s="330"/>
      <c r="M1608" s="330"/>
    </row>
    <row r="1609" spans="3:13" s="306" customFormat="1" ht="26.25" thickBot="1" x14ac:dyDescent="0.25">
      <c r="C1609" s="323" t="s">
        <v>18</v>
      </c>
      <c r="D1609" s="328" t="s">
        <v>23</v>
      </c>
      <c r="E1609" s="329">
        <f>E1606/D1606-1</f>
        <v>-1</v>
      </c>
      <c r="F1609" s="329" t="e">
        <f t="shared" si="267"/>
        <v>#DIV/0!</v>
      </c>
      <c r="G1609" s="329">
        <f t="shared" si="267"/>
        <v>-0.25</v>
      </c>
    </row>
    <row r="1610" spans="3:13" s="306" customFormat="1" ht="26.25" thickBot="1" x14ac:dyDescent="0.25">
      <c r="C1610" s="323" t="s">
        <v>19</v>
      </c>
      <c r="D1610" s="328" t="s">
        <v>23</v>
      </c>
      <c r="E1610" s="329" t="e">
        <f>E1607/D1607-1</f>
        <v>#DIV/0!</v>
      </c>
      <c r="F1610" s="329" t="e">
        <f t="shared" si="267"/>
        <v>#DIV/0!</v>
      </c>
      <c r="G1610" s="329">
        <f t="shared" si="267"/>
        <v>7.3313782991202281E-4</v>
      </c>
    </row>
    <row r="1611" spans="3:13" s="306" customFormat="1" thickBot="1" x14ac:dyDescent="0.25">
      <c r="C1611" s="532" t="s">
        <v>792</v>
      </c>
      <c r="D1611" s="533"/>
      <c r="E1611" s="533"/>
      <c r="F1611" s="533"/>
      <c r="G1611" s="534"/>
    </row>
    <row r="1612" spans="3:13" s="306" customFormat="1" ht="12.75" customHeight="1" x14ac:dyDescent="0.2">
      <c r="C1612" s="530"/>
      <c r="D1612" s="325">
        <v>2018</v>
      </c>
      <c r="E1612" s="325">
        <v>2019</v>
      </c>
      <c r="F1612" s="325">
        <v>2020</v>
      </c>
      <c r="G1612" s="325">
        <v>2021</v>
      </c>
    </row>
    <row r="1613" spans="3:13" s="306" customFormat="1" ht="9" customHeight="1" thickBot="1" x14ac:dyDescent="0.25">
      <c r="C1613" s="531"/>
      <c r="D1613" s="326" t="s">
        <v>6</v>
      </c>
      <c r="E1613" s="326" t="s">
        <v>7</v>
      </c>
      <c r="F1613" s="326" t="s">
        <v>7</v>
      </c>
      <c r="G1613" s="326" t="s">
        <v>7</v>
      </c>
    </row>
    <row r="1614" spans="3:13" s="306" customFormat="1" thickBot="1" x14ac:dyDescent="0.25">
      <c r="C1614" s="331" t="s">
        <v>83</v>
      </c>
      <c r="D1614" s="245"/>
      <c r="E1614" s="245"/>
      <c r="F1614" s="245"/>
      <c r="G1614" s="245"/>
    </row>
    <row r="1615" spans="3:13" s="306" customFormat="1" thickBot="1" x14ac:dyDescent="0.25">
      <c r="C1615" s="331" t="s">
        <v>84</v>
      </c>
      <c r="D1615" s="332">
        <v>15000</v>
      </c>
      <c r="E1615" s="245"/>
      <c r="F1615" s="245">
        <v>20000</v>
      </c>
      <c r="G1615" s="245">
        <v>15000</v>
      </c>
    </row>
    <row r="1616" spans="3:13" s="306" customFormat="1" thickBot="1" x14ac:dyDescent="0.25">
      <c r="C1616" s="333" t="s">
        <v>68</v>
      </c>
      <c r="D1616" s="332">
        <f>D1615+D1614</f>
        <v>15000</v>
      </c>
      <c r="E1616" s="332">
        <f t="shared" ref="E1616:G1616" si="268">E1615+E1614</f>
        <v>0</v>
      </c>
      <c r="F1616" s="332">
        <f t="shared" si="268"/>
        <v>20000</v>
      </c>
      <c r="G1616" s="332">
        <f t="shared" si="268"/>
        <v>15000</v>
      </c>
    </row>
    <row r="1617" spans="1:13" s="306" customFormat="1" ht="12.75" x14ac:dyDescent="0.2">
      <c r="C1617" s="556" t="s">
        <v>80</v>
      </c>
      <c r="D1617" s="559"/>
      <c r="E1617" s="560"/>
      <c r="F1617" s="560"/>
      <c r="G1617" s="561"/>
    </row>
    <row r="1618" spans="1:13" s="306" customFormat="1" ht="12.75" x14ac:dyDescent="0.2">
      <c r="C1618" s="557"/>
      <c r="D1618" s="562"/>
      <c r="E1618" s="563"/>
      <c r="F1618" s="563"/>
      <c r="G1618" s="564"/>
    </row>
    <row r="1619" spans="1:13" s="306" customFormat="1" thickBot="1" x14ac:dyDescent="0.25">
      <c r="C1619" s="558"/>
      <c r="D1619" s="565"/>
      <c r="E1619" s="566"/>
      <c r="F1619" s="566"/>
      <c r="G1619" s="567"/>
    </row>
    <row r="1620" spans="1:13" s="306" customFormat="1" ht="26.25" thickBot="1" x14ac:dyDescent="0.25">
      <c r="C1620" s="343" t="s">
        <v>655</v>
      </c>
      <c r="D1620" s="535" t="s">
        <v>659</v>
      </c>
      <c r="E1620" s="536"/>
      <c r="F1620" s="536"/>
      <c r="G1620" s="537"/>
    </row>
    <row r="1621" spans="1:13" s="306" customFormat="1" thickBot="1" x14ac:dyDescent="0.25">
      <c r="C1621" s="322" t="s">
        <v>123</v>
      </c>
      <c r="D1621" s="550" t="s">
        <v>797</v>
      </c>
      <c r="E1621" s="551"/>
      <c r="F1621" s="551"/>
      <c r="G1621" s="552"/>
    </row>
    <row r="1622" spans="1:13" s="306" customFormat="1" ht="17.25" customHeight="1" thickBot="1" x14ac:dyDescent="0.25">
      <c r="C1622" s="323" t="s">
        <v>10</v>
      </c>
      <c r="D1622" s="541" t="s">
        <v>797</v>
      </c>
      <c r="E1622" s="542"/>
      <c r="F1622" s="542"/>
      <c r="G1622" s="543"/>
    </row>
    <row r="1623" spans="1:13" s="306" customFormat="1" thickBot="1" x14ac:dyDescent="0.25">
      <c r="C1623" s="323" t="s">
        <v>15</v>
      </c>
      <c r="D1623" s="541" t="s">
        <v>392</v>
      </c>
      <c r="E1623" s="542"/>
      <c r="F1623" s="542"/>
      <c r="G1623" s="543"/>
    </row>
    <row r="1624" spans="1:13" s="306" customFormat="1" ht="12.75" customHeight="1" x14ac:dyDescent="0.2">
      <c r="C1624" s="530"/>
      <c r="D1624" s="325">
        <v>2018</v>
      </c>
      <c r="E1624" s="325">
        <v>2019</v>
      </c>
      <c r="F1624" s="325">
        <v>2020</v>
      </c>
      <c r="G1624" s="325">
        <v>2021</v>
      </c>
    </row>
    <row r="1625" spans="1:13" s="306" customFormat="1" ht="16.5" customHeight="1" thickBot="1" x14ac:dyDescent="0.25">
      <c r="C1625" s="531"/>
      <c r="D1625" s="326" t="s">
        <v>6</v>
      </c>
      <c r="E1625" s="326" t="s">
        <v>7</v>
      </c>
      <c r="F1625" s="326" t="s">
        <v>7</v>
      </c>
      <c r="G1625" s="326" t="s">
        <v>7</v>
      </c>
    </row>
    <row r="1626" spans="1:13" s="306" customFormat="1" thickBot="1" x14ac:dyDescent="0.25">
      <c r="A1626" s="324"/>
      <c r="B1626" s="324"/>
      <c r="C1626" s="323" t="s">
        <v>9</v>
      </c>
      <c r="D1626" s="327"/>
      <c r="E1626" s="327">
        <v>1</v>
      </c>
      <c r="F1626" s="327"/>
      <c r="G1626" s="327"/>
    </row>
    <row r="1627" spans="1:13" s="306" customFormat="1" thickBot="1" x14ac:dyDescent="0.25">
      <c r="C1627" s="323" t="s">
        <v>16</v>
      </c>
      <c r="D1627" s="327">
        <f>D1636</f>
        <v>0</v>
      </c>
      <c r="E1627" s="327">
        <f t="shared" ref="E1627:G1627" si="269">E1636</f>
        <v>771</v>
      </c>
      <c r="F1627" s="327">
        <f t="shared" si="269"/>
        <v>0</v>
      </c>
      <c r="G1627" s="327">
        <f t="shared" si="269"/>
        <v>0</v>
      </c>
    </row>
    <row r="1628" spans="1:13" s="306" customFormat="1" thickBot="1" x14ac:dyDescent="0.25">
      <c r="C1628" s="323" t="s">
        <v>26</v>
      </c>
      <c r="D1628" s="327" t="e">
        <f>D1627/D1626</f>
        <v>#DIV/0!</v>
      </c>
      <c r="E1628" s="327">
        <f t="shared" ref="E1628:G1628" si="270">E1627/E1626</f>
        <v>771</v>
      </c>
      <c r="F1628" s="327" t="e">
        <f t="shared" si="270"/>
        <v>#DIV/0!</v>
      </c>
      <c r="G1628" s="327" t="e">
        <f t="shared" si="270"/>
        <v>#DIV/0!</v>
      </c>
    </row>
    <row r="1629" spans="1:13" s="306" customFormat="1" thickBot="1" x14ac:dyDescent="0.25">
      <c r="C1629" s="323" t="s">
        <v>17</v>
      </c>
      <c r="D1629" s="328" t="s">
        <v>23</v>
      </c>
      <c r="E1629" s="329" t="e">
        <f>E1626/D1626-1</f>
        <v>#DIV/0!</v>
      </c>
      <c r="F1629" s="329">
        <f t="shared" ref="F1629:G1631" si="271">F1626/E1626-1</f>
        <v>-1</v>
      </c>
      <c r="G1629" s="329" t="e">
        <f t="shared" si="271"/>
        <v>#DIV/0!</v>
      </c>
      <c r="I1629" s="330"/>
      <c r="J1629" s="330"/>
      <c r="K1629" s="330"/>
      <c r="L1629" s="330"/>
      <c r="M1629" s="330"/>
    </row>
    <row r="1630" spans="1:13" s="306" customFormat="1" ht="26.25" thickBot="1" x14ac:dyDescent="0.25">
      <c r="C1630" s="323" t="s">
        <v>18</v>
      </c>
      <c r="D1630" s="328" t="s">
        <v>23</v>
      </c>
      <c r="E1630" s="329" t="e">
        <f>E1627/D1627-1</f>
        <v>#DIV/0!</v>
      </c>
      <c r="F1630" s="329">
        <f t="shared" si="271"/>
        <v>-1</v>
      </c>
      <c r="G1630" s="329" t="e">
        <f t="shared" si="271"/>
        <v>#DIV/0!</v>
      </c>
    </row>
    <row r="1631" spans="1:13" s="306" customFormat="1" ht="26.25" thickBot="1" x14ac:dyDescent="0.25">
      <c r="C1631" s="323" t="s">
        <v>19</v>
      </c>
      <c r="D1631" s="328" t="s">
        <v>23</v>
      </c>
      <c r="E1631" s="329" t="e">
        <f>E1628/D1628-1</f>
        <v>#DIV/0!</v>
      </c>
      <c r="F1631" s="329" t="e">
        <f t="shared" si="271"/>
        <v>#DIV/0!</v>
      </c>
      <c r="G1631" s="329" t="e">
        <f t="shared" si="271"/>
        <v>#DIV/0!</v>
      </c>
    </row>
    <row r="1632" spans="1:13" s="306" customFormat="1" thickBot="1" x14ac:dyDescent="0.25">
      <c r="C1632" s="532" t="s">
        <v>892</v>
      </c>
      <c r="D1632" s="533"/>
      <c r="E1632" s="533"/>
      <c r="F1632" s="533"/>
      <c r="G1632" s="534"/>
    </row>
    <row r="1633" spans="3:7" s="306" customFormat="1" ht="12.75" customHeight="1" x14ac:dyDescent="0.2">
      <c r="C1633" s="530"/>
      <c r="D1633" s="325">
        <v>2018</v>
      </c>
      <c r="E1633" s="325">
        <v>2019</v>
      </c>
      <c r="F1633" s="325">
        <v>2020</v>
      </c>
      <c r="G1633" s="325">
        <v>2021</v>
      </c>
    </row>
    <row r="1634" spans="3:7" s="306" customFormat="1" ht="9" customHeight="1" thickBot="1" x14ac:dyDescent="0.25">
      <c r="C1634" s="531"/>
      <c r="D1634" s="326" t="s">
        <v>6</v>
      </c>
      <c r="E1634" s="326" t="s">
        <v>7</v>
      </c>
      <c r="F1634" s="326" t="s">
        <v>7</v>
      </c>
      <c r="G1634" s="326" t="s">
        <v>7</v>
      </c>
    </row>
    <row r="1635" spans="3:7" s="306" customFormat="1" thickBot="1" x14ac:dyDescent="0.25">
      <c r="C1635" s="331" t="s">
        <v>83</v>
      </c>
      <c r="D1635" s="245"/>
      <c r="E1635" s="245"/>
      <c r="F1635" s="245"/>
      <c r="G1635" s="245"/>
    </row>
    <row r="1636" spans="3:7" s="306" customFormat="1" thickBot="1" x14ac:dyDescent="0.25">
      <c r="C1636" s="331" t="s">
        <v>84</v>
      </c>
      <c r="D1636" s="332"/>
      <c r="E1636" s="245">
        <v>771</v>
      </c>
      <c r="F1636" s="245"/>
      <c r="G1636" s="245"/>
    </row>
    <row r="1637" spans="3:7" s="306" customFormat="1" ht="22.5" customHeight="1" thickBot="1" x14ac:dyDescent="0.25">
      <c r="C1637" s="333" t="s">
        <v>125</v>
      </c>
      <c r="D1637" s="332">
        <f>D1636+D1635</f>
        <v>0</v>
      </c>
      <c r="E1637" s="332">
        <f t="shared" ref="E1637:G1637" si="272">E1636+E1635</f>
        <v>771</v>
      </c>
      <c r="F1637" s="332">
        <f t="shared" si="272"/>
        <v>0</v>
      </c>
      <c r="G1637" s="332">
        <f t="shared" si="272"/>
        <v>0</v>
      </c>
    </row>
    <row r="1638" spans="3:7" s="306" customFormat="1" ht="33" customHeight="1" thickBot="1" x14ac:dyDescent="0.25">
      <c r="C1638" s="343" t="s">
        <v>660</v>
      </c>
      <c r="D1638" s="535" t="s">
        <v>661</v>
      </c>
      <c r="E1638" s="536"/>
      <c r="F1638" s="536"/>
      <c r="G1638" s="537"/>
    </row>
    <row r="1639" spans="3:7" s="306" customFormat="1" thickBot="1" x14ac:dyDescent="0.25">
      <c r="C1639" s="322" t="s">
        <v>126</v>
      </c>
      <c r="D1639" s="550" t="s">
        <v>662</v>
      </c>
      <c r="E1639" s="551"/>
      <c r="F1639" s="551"/>
      <c r="G1639" s="552"/>
    </row>
    <row r="1640" spans="3:7" s="306" customFormat="1" thickBot="1" x14ac:dyDescent="0.25">
      <c r="C1640" s="323" t="s">
        <v>10</v>
      </c>
      <c r="D1640" s="547"/>
      <c r="E1640" s="548"/>
      <c r="F1640" s="548"/>
      <c r="G1640" s="549"/>
    </row>
    <row r="1641" spans="3:7" s="306" customFormat="1" thickBot="1" x14ac:dyDescent="0.25">
      <c r="C1641" s="323" t="s">
        <v>15</v>
      </c>
      <c r="D1641" s="541" t="s">
        <v>392</v>
      </c>
      <c r="E1641" s="542"/>
      <c r="F1641" s="542"/>
      <c r="G1641" s="543"/>
    </row>
    <row r="1642" spans="3:7" s="306" customFormat="1" ht="17.25" customHeight="1" x14ac:dyDescent="0.2">
      <c r="C1642" s="530"/>
      <c r="D1642" s="325">
        <v>2018</v>
      </c>
      <c r="E1642" s="325">
        <v>2019</v>
      </c>
      <c r="F1642" s="325">
        <v>2020</v>
      </c>
      <c r="G1642" s="325">
        <v>2021</v>
      </c>
    </row>
    <row r="1643" spans="3:7" s="306" customFormat="1" thickBot="1" x14ac:dyDescent="0.25">
      <c r="C1643" s="531"/>
      <c r="D1643" s="326" t="s">
        <v>6</v>
      </c>
      <c r="E1643" s="326" t="s">
        <v>7</v>
      </c>
      <c r="F1643" s="326" t="s">
        <v>7</v>
      </c>
      <c r="G1643" s="326" t="s">
        <v>7</v>
      </c>
    </row>
    <row r="1644" spans="3:7" s="306" customFormat="1" ht="15.75" customHeight="1" thickBot="1" x14ac:dyDescent="0.25">
      <c r="C1644" s="323" t="s">
        <v>9</v>
      </c>
      <c r="D1644" s="327"/>
      <c r="E1644" s="327">
        <v>1500</v>
      </c>
      <c r="F1644" s="327">
        <v>1000</v>
      </c>
      <c r="G1644" s="327"/>
    </row>
    <row r="1645" spans="3:7" s="306" customFormat="1" ht="16.5" customHeight="1" thickBot="1" x14ac:dyDescent="0.25">
      <c r="C1645" s="323" t="s">
        <v>16</v>
      </c>
      <c r="D1645" s="327">
        <f>D1654</f>
        <v>0</v>
      </c>
      <c r="E1645" s="327">
        <f t="shared" ref="E1645:G1645" si="273">E1654</f>
        <v>3000</v>
      </c>
      <c r="F1645" s="327">
        <f t="shared" si="273"/>
        <v>2000</v>
      </c>
      <c r="G1645" s="327">
        <f t="shared" si="273"/>
        <v>0</v>
      </c>
    </row>
    <row r="1646" spans="3:7" s="306" customFormat="1" thickBot="1" x14ac:dyDescent="0.25">
      <c r="C1646" s="323" t="s">
        <v>26</v>
      </c>
      <c r="D1646" s="327" t="e">
        <f>D1645/D1644</f>
        <v>#DIV/0!</v>
      </c>
      <c r="E1646" s="327">
        <f t="shared" ref="E1646:G1646" si="274">E1645/E1644</f>
        <v>2</v>
      </c>
      <c r="F1646" s="327">
        <f t="shared" si="274"/>
        <v>2</v>
      </c>
      <c r="G1646" s="327" t="e">
        <f t="shared" si="274"/>
        <v>#DIV/0!</v>
      </c>
    </row>
    <row r="1647" spans="3:7" s="306" customFormat="1" thickBot="1" x14ac:dyDescent="0.25">
      <c r="C1647" s="323" t="s">
        <v>17</v>
      </c>
      <c r="D1647" s="328" t="s">
        <v>23</v>
      </c>
      <c r="E1647" s="329" t="e">
        <f>E1644/D1644-1</f>
        <v>#DIV/0!</v>
      </c>
      <c r="F1647" s="329">
        <f t="shared" ref="F1647:G1649" si="275">F1644/E1644-1</f>
        <v>-0.33333333333333337</v>
      </c>
      <c r="G1647" s="329">
        <f t="shared" si="275"/>
        <v>-1</v>
      </c>
    </row>
    <row r="1648" spans="3:7" s="306" customFormat="1" ht="26.25" thickBot="1" x14ac:dyDescent="0.25">
      <c r="C1648" s="323" t="s">
        <v>18</v>
      </c>
      <c r="D1648" s="328" t="s">
        <v>23</v>
      </c>
      <c r="E1648" s="329" t="e">
        <f>E1645/D1645-1</f>
        <v>#DIV/0!</v>
      </c>
      <c r="F1648" s="329">
        <f t="shared" si="275"/>
        <v>-0.33333333333333337</v>
      </c>
      <c r="G1648" s="329">
        <f t="shared" si="275"/>
        <v>-1</v>
      </c>
    </row>
    <row r="1649" spans="3:13" s="306" customFormat="1" ht="26.25" thickBot="1" x14ac:dyDescent="0.25">
      <c r="C1649" s="323" t="s">
        <v>19</v>
      </c>
      <c r="D1649" s="328" t="s">
        <v>23</v>
      </c>
      <c r="E1649" s="329" t="e">
        <f>E1646/D1646-1</f>
        <v>#DIV/0!</v>
      </c>
      <c r="F1649" s="329">
        <f t="shared" si="275"/>
        <v>0</v>
      </c>
      <c r="G1649" s="329" t="e">
        <f t="shared" si="275"/>
        <v>#DIV/0!</v>
      </c>
      <c r="I1649" s="330"/>
      <c r="J1649" s="330"/>
      <c r="K1649" s="330"/>
      <c r="L1649" s="330"/>
      <c r="M1649" s="330"/>
    </row>
    <row r="1650" spans="3:13" s="306" customFormat="1" thickBot="1" x14ac:dyDescent="0.25">
      <c r="C1650" s="532" t="s">
        <v>893</v>
      </c>
      <c r="D1650" s="533"/>
      <c r="E1650" s="533"/>
      <c r="F1650" s="533"/>
      <c r="G1650" s="534"/>
    </row>
    <row r="1651" spans="3:13" s="306" customFormat="1" ht="12.75" x14ac:dyDescent="0.2">
      <c r="C1651" s="530"/>
      <c r="D1651" s="325">
        <v>2018</v>
      </c>
      <c r="E1651" s="325">
        <v>2019</v>
      </c>
      <c r="F1651" s="325">
        <v>2020</v>
      </c>
      <c r="G1651" s="325">
        <v>2021</v>
      </c>
    </row>
    <row r="1652" spans="3:13" s="306" customFormat="1" thickBot="1" x14ac:dyDescent="0.25">
      <c r="C1652" s="531"/>
      <c r="D1652" s="326" t="s">
        <v>6</v>
      </c>
      <c r="E1652" s="326" t="s">
        <v>7</v>
      </c>
      <c r="F1652" s="326" t="s">
        <v>7</v>
      </c>
      <c r="G1652" s="326" t="s">
        <v>7</v>
      </c>
    </row>
    <row r="1653" spans="3:13" s="306" customFormat="1" ht="16.5" customHeight="1" thickBot="1" x14ac:dyDescent="0.25">
      <c r="C1653" s="331" t="s">
        <v>83</v>
      </c>
      <c r="D1653" s="245"/>
      <c r="E1653" s="245"/>
      <c r="F1653" s="245"/>
      <c r="G1653" s="245"/>
    </row>
    <row r="1654" spans="3:13" s="306" customFormat="1" ht="17.25" customHeight="1" thickBot="1" x14ac:dyDescent="0.25">
      <c r="C1654" s="331" t="s">
        <v>84</v>
      </c>
      <c r="D1654" s="332"/>
      <c r="E1654" s="245">
        <v>3000</v>
      </c>
      <c r="F1654" s="245">
        <v>2000</v>
      </c>
      <c r="G1654" s="245"/>
    </row>
    <row r="1655" spans="3:13" s="306" customFormat="1" thickBot="1" x14ac:dyDescent="0.25">
      <c r="C1655" s="333" t="s">
        <v>128</v>
      </c>
      <c r="D1655" s="332">
        <f>D1654+D1653</f>
        <v>0</v>
      </c>
      <c r="E1655" s="332">
        <f t="shared" ref="E1655:G1655" si="276">E1654+E1653</f>
        <v>3000</v>
      </c>
      <c r="F1655" s="332">
        <f t="shared" si="276"/>
        <v>2000</v>
      </c>
      <c r="G1655" s="332">
        <f t="shared" si="276"/>
        <v>0</v>
      </c>
    </row>
    <row r="1656" spans="3:13" s="306" customFormat="1" ht="26.25" thickBot="1" x14ac:dyDescent="0.25">
      <c r="C1656" s="343" t="s">
        <v>663</v>
      </c>
      <c r="D1656" s="535" t="s">
        <v>661</v>
      </c>
      <c r="E1656" s="536"/>
      <c r="F1656" s="536"/>
      <c r="G1656" s="537"/>
    </row>
    <row r="1657" spans="3:13" s="306" customFormat="1" thickBot="1" x14ac:dyDescent="0.25">
      <c r="C1657" s="322" t="s">
        <v>164</v>
      </c>
      <c r="D1657" s="550" t="s">
        <v>901</v>
      </c>
      <c r="E1657" s="551"/>
      <c r="F1657" s="551"/>
      <c r="G1657" s="552"/>
    </row>
    <row r="1658" spans="3:13" s="306" customFormat="1" thickBot="1" x14ac:dyDescent="0.25">
      <c r="C1658" s="323" t="s">
        <v>10</v>
      </c>
      <c r="D1658" s="547" t="s">
        <v>664</v>
      </c>
      <c r="E1658" s="548"/>
      <c r="F1658" s="548"/>
      <c r="G1658" s="549"/>
    </row>
    <row r="1659" spans="3:13" s="306" customFormat="1" thickBot="1" x14ac:dyDescent="0.25">
      <c r="C1659" s="323" t="s">
        <v>15</v>
      </c>
      <c r="D1659" s="541" t="s">
        <v>392</v>
      </c>
      <c r="E1659" s="542"/>
      <c r="F1659" s="542"/>
      <c r="G1659" s="543"/>
    </row>
    <row r="1660" spans="3:13" s="306" customFormat="1" ht="17.25" customHeight="1" x14ac:dyDescent="0.2">
      <c r="C1660" s="530"/>
      <c r="D1660" s="325">
        <v>2018</v>
      </c>
      <c r="E1660" s="325">
        <v>2019</v>
      </c>
      <c r="F1660" s="325">
        <v>2020</v>
      </c>
      <c r="G1660" s="325">
        <v>2021</v>
      </c>
    </row>
    <row r="1661" spans="3:13" s="306" customFormat="1" thickBot="1" x14ac:dyDescent="0.25">
      <c r="C1661" s="531"/>
      <c r="D1661" s="326" t="s">
        <v>6</v>
      </c>
      <c r="E1661" s="326" t="s">
        <v>7</v>
      </c>
      <c r="F1661" s="326" t="s">
        <v>7</v>
      </c>
      <c r="G1661" s="326" t="s">
        <v>7</v>
      </c>
    </row>
    <row r="1662" spans="3:13" s="306" customFormat="1" ht="20.25" customHeight="1" thickBot="1" x14ac:dyDescent="0.25">
      <c r="C1662" s="323" t="s">
        <v>9</v>
      </c>
      <c r="D1662" s="327"/>
      <c r="E1662" s="327">
        <v>155</v>
      </c>
      <c r="F1662" s="327">
        <v>254</v>
      </c>
      <c r="G1662" s="327">
        <v>309</v>
      </c>
    </row>
    <row r="1663" spans="3:13" s="306" customFormat="1" ht="21.75" customHeight="1" thickBot="1" x14ac:dyDescent="0.25">
      <c r="C1663" s="323" t="s">
        <v>16</v>
      </c>
      <c r="D1663" s="327">
        <f>D1672</f>
        <v>0</v>
      </c>
      <c r="E1663" s="327">
        <f t="shared" ref="E1663:G1663" si="277">E1672</f>
        <v>15000</v>
      </c>
      <c r="F1663" s="327">
        <f t="shared" si="277"/>
        <v>24628</v>
      </c>
      <c r="G1663" s="327">
        <f t="shared" si="277"/>
        <v>30000</v>
      </c>
    </row>
    <row r="1664" spans="3:13" s="306" customFormat="1" thickBot="1" x14ac:dyDescent="0.25">
      <c r="C1664" s="323" t="s">
        <v>26</v>
      </c>
      <c r="D1664" s="327" t="e">
        <f>D1663/D1662</f>
        <v>#DIV/0!</v>
      </c>
      <c r="E1664" s="327">
        <f t="shared" ref="E1664:G1664" si="278">E1663/E1662</f>
        <v>96.774193548387103</v>
      </c>
      <c r="F1664" s="327">
        <f t="shared" si="278"/>
        <v>96.960629921259837</v>
      </c>
      <c r="G1664" s="327">
        <f t="shared" si="278"/>
        <v>97.087378640776706</v>
      </c>
    </row>
    <row r="1665" spans="3:13" s="306" customFormat="1" thickBot="1" x14ac:dyDescent="0.25">
      <c r="C1665" s="323" t="s">
        <v>17</v>
      </c>
      <c r="D1665" s="328" t="s">
        <v>23</v>
      </c>
      <c r="E1665" s="329" t="e">
        <f>E1662/D1662-1</f>
        <v>#DIV/0!</v>
      </c>
      <c r="F1665" s="329">
        <f t="shared" ref="F1665:G1667" si="279">F1662/E1662-1</f>
        <v>0.6387096774193548</v>
      </c>
      <c r="G1665" s="329">
        <f t="shared" si="279"/>
        <v>0.2165354330708662</v>
      </c>
    </row>
    <row r="1666" spans="3:13" s="306" customFormat="1" ht="26.25" thickBot="1" x14ac:dyDescent="0.25">
      <c r="C1666" s="323" t="s">
        <v>18</v>
      </c>
      <c r="D1666" s="328" t="s">
        <v>23</v>
      </c>
      <c r="E1666" s="329" t="e">
        <f>E1663/D1663-1</f>
        <v>#DIV/0!</v>
      </c>
      <c r="F1666" s="329">
        <f t="shared" si="279"/>
        <v>0.64186666666666659</v>
      </c>
      <c r="G1666" s="329">
        <f t="shared" si="279"/>
        <v>0.21812571057333119</v>
      </c>
    </row>
    <row r="1667" spans="3:13" s="306" customFormat="1" ht="26.25" thickBot="1" x14ac:dyDescent="0.25">
      <c r="C1667" s="323" t="s">
        <v>19</v>
      </c>
      <c r="D1667" s="328" t="s">
        <v>23</v>
      </c>
      <c r="E1667" s="329" t="e">
        <f>E1664/D1664-1</f>
        <v>#DIV/0!</v>
      </c>
      <c r="F1667" s="329">
        <f t="shared" si="279"/>
        <v>1.9265091863516215E-3</v>
      </c>
      <c r="G1667" s="329">
        <f t="shared" si="279"/>
        <v>1.307218400084631E-3</v>
      </c>
      <c r="I1667" s="330"/>
      <c r="J1667" s="330"/>
      <c r="K1667" s="330"/>
      <c r="L1667" s="330"/>
      <c r="M1667" s="330"/>
    </row>
    <row r="1668" spans="3:13" s="306" customFormat="1" thickBot="1" x14ac:dyDescent="0.25">
      <c r="C1668" s="532" t="s">
        <v>894</v>
      </c>
      <c r="D1668" s="533"/>
      <c r="E1668" s="533"/>
      <c r="F1668" s="533"/>
      <c r="G1668" s="534"/>
    </row>
    <row r="1669" spans="3:13" s="306" customFormat="1" ht="12.75" x14ac:dyDescent="0.2">
      <c r="C1669" s="530"/>
      <c r="D1669" s="325">
        <v>2018</v>
      </c>
      <c r="E1669" s="325">
        <v>2019</v>
      </c>
      <c r="F1669" s="325">
        <v>2020</v>
      </c>
      <c r="G1669" s="325">
        <v>2021</v>
      </c>
    </row>
    <row r="1670" spans="3:13" s="306" customFormat="1" thickBot="1" x14ac:dyDescent="0.25">
      <c r="C1670" s="531"/>
      <c r="D1670" s="326" t="s">
        <v>6</v>
      </c>
      <c r="E1670" s="326" t="s">
        <v>7</v>
      </c>
      <c r="F1670" s="326" t="s">
        <v>7</v>
      </c>
      <c r="G1670" s="326" t="s">
        <v>7</v>
      </c>
    </row>
    <row r="1671" spans="3:13" s="306" customFormat="1" thickBot="1" x14ac:dyDescent="0.25">
      <c r="C1671" s="331" t="s">
        <v>83</v>
      </c>
      <c r="D1671" s="245"/>
      <c r="E1671" s="245"/>
      <c r="F1671" s="245"/>
      <c r="G1671" s="245"/>
    </row>
    <row r="1672" spans="3:13" s="306" customFormat="1" thickBot="1" x14ac:dyDescent="0.25">
      <c r="C1672" s="331" t="s">
        <v>84</v>
      </c>
      <c r="D1672" s="332"/>
      <c r="E1672" s="245">
        <v>15000</v>
      </c>
      <c r="F1672" s="245">
        <v>24628</v>
      </c>
      <c r="G1672" s="245">
        <v>30000</v>
      </c>
    </row>
    <row r="1673" spans="3:13" s="306" customFormat="1" ht="17.25" customHeight="1" thickBot="1" x14ac:dyDescent="0.25">
      <c r="C1673" s="333" t="s">
        <v>169</v>
      </c>
      <c r="D1673" s="332">
        <f>D1672+D1671</f>
        <v>0</v>
      </c>
      <c r="E1673" s="332">
        <f t="shared" ref="E1673:G1673" si="280">E1672+E1671</f>
        <v>15000</v>
      </c>
      <c r="F1673" s="332">
        <f t="shared" si="280"/>
        <v>24628</v>
      </c>
      <c r="G1673" s="332">
        <f t="shared" si="280"/>
        <v>30000</v>
      </c>
    </row>
    <row r="1674" spans="3:13" s="306" customFormat="1" ht="26.25" thickBot="1" x14ac:dyDescent="0.25">
      <c r="C1674" s="343" t="s">
        <v>665</v>
      </c>
      <c r="D1674" s="535" t="s">
        <v>661</v>
      </c>
      <c r="E1674" s="536"/>
      <c r="F1674" s="536"/>
      <c r="G1674" s="537"/>
    </row>
    <row r="1675" spans="3:13" s="306" customFormat="1" thickBot="1" x14ac:dyDescent="0.25">
      <c r="C1675" s="322" t="s">
        <v>171</v>
      </c>
      <c r="D1675" s="550" t="s">
        <v>666</v>
      </c>
      <c r="E1675" s="551"/>
      <c r="F1675" s="551"/>
      <c r="G1675" s="552"/>
    </row>
    <row r="1676" spans="3:13" s="306" customFormat="1" ht="43.5" customHeight="1" thickBot="1" x14ac:dyDescent="0.25">
      <c r="C1676" s="323" t="s">
        <v>10</v>
      </c>
      <c r="D1676" s="547" t="s">
        <v>667</v>
      </c>
      <c r="E1676" s="548"/>
      <c r="F1676" s="548"/>
      <c r="G1676" s="549"/>
    </row>
    <row r="1677" spans="3:13" s="306" customFormat="1" thickBot="1" x14ac:dyDescent="0.25">
      <c r="C1677" s="323" t="s">
        <v>15</v>
      </c>
      <c r="D1677" s="541" t="s">
        <v>392</v>
      </c>
      <c r="E1677" s="542"/>
      <c r="F1677" s="542"/>
      <c r="G1677" s="543"/>
    </row>
    <row r="1678" spans="3:13" s="306" customFormat="1" ht="12.75" x14ac:dyDescent="0.2">
      <c r="C1678" s="530"/>
      <c r="D1678" s="325">
        <v>2018</v>
      </c>
      <c r="E1678" s="325">
        <v>2019</v>
      </c>
      <c r="F1678" s="325">
        <v>2020</v>
      </c>
      <c r="G1678" s="325">
        <v>2021</v>
      </c>
    </row>
    <row r="1679" spans="3:13" s="306" customFormat="1" thickBot="1" x14ac:dyDescent="0.25">
      <c r="C1679" s="531"/>
      <c r="D1679" s="326" t="s">
        <v>6</v>
      </c>
      <c r="E1679" s="326" t="s">
        <v>7</v>
      </c>
      <c r="F1679" s="326" t="s">
        <v>7</v>
      </c>
      <c r="G1679" s="326" t="s">
        <v>7</v>
      </c>
    </row>
    <row r="1680" spans="3:13" s="306" customFormat="1" thickBot="1" x14ac:dyDescent="0.25">
      <c r="C1680" s="323" t="s">
        <v>9</v>
      </c>
      <c r="D1680" s="327"/>
      <c r="E1680" s="327"/>
      <c r="F1680" s="327">
        <v>15</v>
      </c>
      <c r="G1680" s="327"/>
    </row>
    <row r="1681" spans="3:7" s="306" customFormat="1" thickBot="1" x14ac:dyDescent="0.25">
      <c r="C1681" s="323" t="s">
        <v>16</v>
      </c>
      <c r="D1681" s="327">
        <f>D1690</f>
        <v>0</v>
      </c>
      <c r="E1681" s="327">
        <f t="shared" ref="E1681:G1681" si="281">E1690</f>
        <v>0</v>
      </c>
      <c r="F1681" s="327">
        <f t="shared" si="281"/>
        <v>3672</v>
      </c>
      <c r="G1681" s="327">
        <f t="shared" si="281"/>
        <v>0</v>
      </c>
    </row>
    <row r="1682" spans="3:7" s="306" customFormat="1" thickBot="1" x14ac:dyDescent="0.25">
      <c r="C1682" s="323" t="s">
        <v>26</v>
      </c>
      <c r="D1682" s="327" t="e">
        <f>D1681/D1680</f>
        <v>#DIV/0!</v>
      </c>
      <c r="E1682" s="327" t="e">
        <f t="shared" ref="E1682:G1682" si="282">E1681/E1680</f>
        <v>#DIV/0!</v>
      </c>
      <c r="F1682" s="327">
        <f t="shared" si="282"/>
        <v>244.8</v>
      </c>
      <c r="G1682" s="327" t="e">
        <f t="shared" si="282"/>
        <v>#DIV/0!</v>
      </c>
    </row>
    <row r="1683" spans="3:7" s="306" customFormat="1" thickBot="1" x14ac:dyDescent="0.25">
      <c r="C1683" s="323" t="s">
        <v>17</v>
      </c>
      <c r="D1683" s="328" t="s">
        <v>23</v>
      </c>
      <c r="E1683" s="329" t="e">
        <f>E1680/D1680-1</f>
        <v>#DIV/0!</v>
      </c>
      <c r="F1683" s="329" t="e">
        <f t="shared" ref="F1683:G1685" si="283">F1680/E1680-1</f>
        <v>#DIV/0!</v>
      </c>
      <c r="G1683" s="329">
        <f t="shared" si="283"/>
        <v>-1</v>
      </c>
    </row>
    <row r="1684" spans="3:7" s="306" customFormat="1" ht="26.25" thickBot="1" x14ac:dyDescent="0.25">
      <c r="C1684" s="323" t="s">
        <v>18</v>
      </c>
      <c r="D1684" s="328" t="s">
        <v>23</v>
      </c>
      <c r="E1684" s="329" t="e">
        <f>E1681/D1681-1</f>
        <v>#DIV/0!</v>
      </c>
      <c r="F1684" s="329" t="e">
        <f t="shared" si="283"/>
        <v>#DIV/0!</v>
      </c>
      <c r="G1684" s="329">
        <f t="shared" si="283"/>
        <v>-1</v>
      </c>
    </row>
    <row r="1685" spans="3:7" s="306" customFormat="1" ht="26.25" thickBot="1" x14ac:dyDescent="0.25">
      <c r="C1685" s="323" t="s">
        <v>19</v>
      </c>
      <c r="D1685" s="328" t="s">
        <v>23</v>
      </c>
      <c r="E1685" s="329" t="e">
        <f>E1682/D1682-1</f>
        <v>#DIV/0!</v>
      </c>
      <c r="F1685" s="329" t="e">
        <f t="shared" si="283"/>
        <v>#DIV/0!</v>
      </c>
      <c r="G1685" s="329" t="e">
        <f t="shared" si="283"/>
        <v>#DIV/0!</v>
      </c>
    </row>
    <row r="1686" spans="3:7" s="306" customFormat="1" ht="18.75" customHeight="1" thickBot="1" x14ac:dyDescent="0.25">
      <c r="C1686" s="532" t="s">
        <v>895</v>
      </c>
      <c r="D1686" s="533"/>
      <c r="E1686" s="533"/>
      <c r="F1686" s="533"/>
      <c r="G1686" s="534"/>
    </row>
    <row r="1687" spans="3:7" s="306" customFormat="1" ht="12.75" x14ac:dyDescent="0.2">
      <c r="C1687" s="530"/>
      <c r="D1687" s="325">
        <v>2018</v>
      </c>
      <c r="E1687" s="325">
        <v>2019</v>
      </c>
      <c r="F1687" s="325">
        <v>2020</v>
      </c>
      <c r="G1687" s="325">
        <v>2021</v>
      </c>
    </row>
    <row r="1688" spans="3:7" s="306" customFormat="1" thickBot="1" x14ac:dyDescent="0.25">
      <c r="C1688" s="531"/>
      <c r="D1688" s="326" t="s">
        <v>6</v>
      </c>
      <c r="E1688" s="326" t="s">
        <v>7</v>
      </c>
      <c r="F1688" s="326" t="s">
        <v>7</v>
      </c>
      <c r="G1688" s="326" t="s">
        <v>7</v>
      </c>
    </row>
    <row r="1689" spans="3:7" s="306" customFormat="1" thickBot="1" x14ac:dyDescent="0.25">
      <c r="C1689" s="331" t="s">
        <v>83</v>
      </c>
      <c r="D1689" s="245"/>
      <c r="E1689" s="245"/>
      <c r="F1689" s="340"/>
      <c r="G1689" s="245"/>
    </row>
    <row r="1690" spans="3:7" s="306" customFormat="1" thickBot="1" x14ac:dyDescent="0.25">
      <c r="C1690" s="331" t="s">
        <v>84</v>
      </c>
      <c r="D1690" s="332"/>
      <c r="E1690" s="245">
        <v>0</v>
      </c>
      <c r="F1690" s="245">
        <v>3672</v>
      </c>
      <c r="G1690" s="245">
        <v>0</v>
      </c>
    </row>
    <row r="1691" spans="3:7" s="306" customFormat="1" ht="23.25" customHeight="1" thickBot="1" x14ac:dyDescent="0.25">
      <c r="C1691" s="333" t="s">
        <v>176</v>
      </c>
      <c r="D1691" s="332">
        <f>D1690+D1689</f>
        <v>0</v>
      </c>
      <c r="E1691" s="332">
        <f t="shared" ref="E1691:G1691" si="284">E1690+E1689</f>
        <v>0</v>
      </c>
      <c r="F1691" s="332">
        <f t="shared" si="284"/>
        <v>3672</v>
      </c>
      <c r="G1691" s="332">
        <f t="shared" si="284"/>
        <v>0</v>
      </c>
    </row>
    <row r="1692" spans="3:7" s="306" customFormat="1" ht="26.25" thickBot="1" x14ac:dyDescent="0.25">
      <c r="C1692" s="343" t="s">
        <v>87</v>
      </c>
      <c r="D1692" s="535" t="s">
        <v>661</v>
      </c>
      <c r="E1692" s="536"/>
      <c r="F1692" s="536"/>
      <c r="G1692" s="537"/>
    </row>
    <row r="1693" spans="3:7" s="306" customFormat="1" thickBot="1" x14ac:dyDescent="0.25">
      <c r="C1693" s="322" t="s">
        <v>716</v>
      </c>
      <c r="D1693" s="550" t="s">
        <v>668</v>
      </c>
      <c r="E1693" s="551"/>
      <c r="F1693" s="551"/>
      <c r="G1693" s="552"/>
    </row>
    <row r="1694" spans="3:7" s="306" customFormat="1" ht="28.5" customHeight="1" thickBot="1" x14ac:dyDescent="0.25">
      <c r="C1694" s="323" t="s">
        <v>10</v>
      </c>
      <c r="D1694" s="547" t="s">
        <v>669</v>
      </c>
      <c r="E1694" s="548"/>
      <c r="F1694" s="548"/>
      <c r="G1694" s="549"/>
    </row>
    <row r="1695" spans="3:7" s="306" customFormat="1" thickBot="1" x14ac:dyDescent="0.25">
      <c r="C1695" s="323" t="s">
        <v>15</v>
      </c>
      <c r="D1695" s="541" t="s">
        <v>392</v>
      </c>
      <c r="E1695" s="542"/>
      <c r="F1695" s="542"/>
      <c r="G1695" s="543"/>
    </row>
    <row r="1696" spans="3:7" s="306" customFormat="1" ht="12.75" x14ac:dyDescent="0.2">
      <c r="C1696" s="530"/>
      <c r="D1696" s="325">
        <v>2018</v>
      </c>
      <c r="E1696" s="325">
        <v>2019</v>
      </c>
      <c r="F1696" s="325">
        <v>2020</v>
      </c>
      <c r="G1696" s="325">
        <v>2021</v>
      </c>
    </row>
    <row r="1697" spans="3:7" s="306" customFormat="1" thickBot="1" x14ac:dyDescent="0.25">
      <c r="C1697" s="531"/>
      <c r="D1697" s="326" t="s">
        <v>6</v>
      </c>
      <c r="E1697" s="326" t="s">
        <v>7</v>
      </c>
      <c r="F1697" s="326" t="s">
        <v>7</v>
      </c>
      <c r="G1697" s="326" t="s">
        <v>7</v>
      </c>
    </row>
    <row r="1698" spans="3:7" s="306" customFormat="1" thickBot="1" x14ac:dyDescent="0.25">
      <c r="C1698" s="323" t="s">
        <v>9</v>
      </c>
      <c r="D1698" s="327"/>
      <c r="E1698" s="327"/>
      <c r="F1698" s="327">
        <v>6</v>
      </c>
      <c r="G1698" s="327"/>
    </row>
    <row r="1699" spans="3:7" s="306" customFormat="1" thickBot="1" x14ac:dyDescent="0.25">
      <c r="C1699" s="323" t="s">
        <v>16</v>
      </c>
      <c r="D1699" s="327">
        <f>D1708</f>
        <v>0</v>
      </c>
      <c r="E1699" s="327">
        <f t="shared" ref="E1699:G1699" si="285">E1708</f>
        <v>0</v>
      </c>
      <c r="F1699" s="327">
        <f t="shared" si="285"/>
        <v>25000</v>
      </c>
      <c r="G1699" s="327">
        <f t="shared" si="285"/>
        <v>0</v>
      </c>
    </row>
    <row r="1700" spans="3:7" s="306" customFormat="1" thickBot="1" x14ac:dyDescent="0.25">
      <c r="C1700" s="323" t="s">
        <v>26</v>
      </c>
      <c r="D1700" s="327" t="e">
        <f>D1699/D1698</f>
        <v>#DIV/0!</v>
      </c>
      <c r="E1700" s="327" t="e">
        <f t="shared" ref="E1700:G1700" si="286">E1699/E1698</f>
        <v>#DIV/0!</v>
      </c>
      <c r="F1700" s="327">
        <f t="shared" si="286"/>
        <v>4166.666666666667</v>
      </c>
      <c r="G1700" s="327" t="e">
        <f t="shared" si="286"/>
        <v>#DIV/0!</v>
      </c>
    </row>
    <row r="1701" spans="3:7" s="306" customFormat="1" thickBot="1" x14ac:dyDescent="0.25">
      <c r="C1701" s="323" t="s">
        <v>17</v>
      </c>
      <c r="D1701" s="328" t="s">
        <v>23</v>
      </c>
      <c r="E1701" s="329" t="e">
        <f>E1698/D1698-1</f>
        <v>#DIV/0!</v>
      </c>
      <c r="F1701" s="329" t="e">
        <f t="shared" ref="F1701:G1703" si="287">F1698/E1698-1</f>
        <v>#DIV/0!</v>
      </c>
      <c r="G1701" s="329">
        <f t="shared" si="287"/>
        <v>-1</v>
      </c>
    </row>
    <row r="1702" spans="3:7" s="306" customFormat="1" ht="26.25" thickBot="1" x14ac:dyDescent="0.25">
      <c r="C1702" s="323" t="s">
        <v>18</v>
      </c>
      <c r="D1702" s="328" t="s">
        <v>23</v>
      </c>
      <c r="E1702" s="329" t="e">
        <f>E1699/D1699-1</f>
        <v>#DIV/0!</v>
      </c>
      <c r="F1702" s="329" t="e">
        <f t="shared" si="287"/>
        <v>#DIV/0!</v>
      </c>
      <c r="G1702" s="329">
        <f t="shared" si="287"/>
        <v>-1</v>
      </c>
    </row>
    <row r="1703" spans="3:7" s="306" customFormat="1" ht="26.25" thickBot="1" x14ac:dyDescent="0.25">
      <c r="C1703" s="323" t="s">
        <v>19</v>
      </c>
      <c r="D1703" s="328" t="s">
        <v>23</v>
      </c>
      <c r="E1703" s="329" t="e">
        <f>E1700/D1700-1</f>
        <v>#DIV/0!</v>
      </c>
      <c r="F1703" s="329" t="e">
        <f t="shared" si="287"/>
        <v>#DIV/0!</v>
      </c>
      <c r="G1703" s="329" t="e">
        <f t="shared" si="287"/>
        <v>#DIV/0!</v>
      </c>
    </row>
    <row r="1704" spans="3:7" s="306" customFormat="1" thickBot="1" x14ac:dyDescent="0.25">
      <c r="C1704" s="532" t="s">
        <v>896</v>
      </c>
      <c r="D1704" s="533"/>
      <c r="E1704" s="533"/>
      <c r="F1704" s="533"/>
      <c r="G1704" s="534"/>
    </row>
    <row r="1705" spans="3:7" s="306" customFormat="1" ht="12.75" x14ac:dyDescent="0.2">
      <c r="C1705" s="530"/>
      <c r="D1705" s="325">
        <v>2018</v>
      </c>
      <c r="E1705" s="325">
        <v>2019</v>
      </c>
      <c r="F1705" s="325">
        <v>2020</v>
      </c>
      <c r="G1705" s="325">
        <v>2021</v>
      </c>
    </row>
    <row r="1706" spans="3:7" s="306" customFormat="1" thickBot="1" x14ac:dyDescent="0.25">
      <c r="C1706" s="531"/>
      <c r="D1706" s="326" t="s">
        <v>6</v>
      </c>
      <c r="E1706" s="326" t="s">
        <v>7</v>
      </c>
      <c r="F1706" s="326" t="s">
        <v>7</v>
      </c>
      <c r="G1706" s="326" t="s">
        <v>7</v>
      </c>
    </row>
    <row r="1707" spans="3:7" s="306" customFormat="1" thickBot="1" x14ac:dyDescent="0.25">
      <c r="C1707" s="331" t="s">
        <v>83</v>
      </c>
      <c r="D1707" s="245"/>
      <c r="E1707" s="245"/>
      <c r="F1707" s="245"/>
      <c r="G1707" s="245"/>
    </row>
    <row r="1708" spans="3:7" s="306" customFormat="1" thickBot="1" x14ac:dyDescent="0.25">
      <c r="C1708" s="331" t="s">
        <v>84</v>
      </c>
      <c r="D1708" s="332"/>
      <c r="E1708" s="245">
        <v>0</v>
      </c>
      <c r="F1708" s="245">
        <v>25000</v>
      </c>
      <c r="G1708" s="245">
        <v>0</v>
      </c>
    </row>
    <row r="1709" spans="3:7" s="306" customFormat="1" ht="22.5" customHeight="1" thickBot="1" x14ac:dyDescent="0.25">
      <c r="C1709" s="333" t="s">
        <v>808</v>
      </c>
      <c r="D1709" s="332">
        <f>D1708+D1707</f>
        <v>0</v>
      </c>
      <c r="E1709" s="332">
        <f t="shared" ref="E1709:G1709" si="288">E1708+E1707</f>
        <v>0</v>
      </c>
      <c r="F1709" s="332">
        <f t="shared" si="288"/>
        <v>25000</v>
      </c>
      <c r="G1709" s="332">
        <f t="shared" si="288"/>
        <v>0</v>
      </c>
    </row>
    <row r="1710" spans="3:7" s="306" customFormat="1" ht="26.25" thickBot="1" x14ac:dyDescent="0.25">
      <c r="C1710" s="343" t="s">
        <v>44</v>
      </c>
      <c r="D1710" s="535" t="s">
        <v>661</v>
      </c>
      <c r="E1710" s="536"/>
      <c r="F1710" s="536"/>
      <c r="G1710" s="537"/>
    </row>
    <row r="1711" spans="3:7" s="306" customFormat="1" ht="22.5" customHeight="1" thickBot="1" x14ac:dyDescent="0.25">
      <c r="C1711" s="322" t="s">
        <v>723</v>
      </c>
      <c r="D1711" s="550" t="s">
        <v>670</v>
      </c>
      <c r="E1711" s="551"/>
      <c r="F1711" s="551"/>
      <c r="G1711" s="552"/>
    </row>
    <row r="1712" spans="3:7" s="306" customFormat="1" ht="33" customHeight="1" thickBot="1" x14ac:dyDescent="0.25">
      <c r="C1712" s="323" t="s">
        <v>10</v>
      </c>
      <c r="D1712" s="547" t="s">
        <v>671</v>
      </c>
      <c r="E1712" s="548"/>
      <c r="F1712" s="548"/>
      <c r="G1712" s="549"/>
    </row>
    <row r="1713" spans="3:7" s="306" customFormat="1" thickBot="1" x14ac:dyDescent="0.25">
      <c r="C1713" s="323" t="s">
        <v>15</v>
      </c>
      <c r="D1713" s="541" t="s">
        <v>392</v>
      </c>
      <c r="E1713" s="542"/>
      <c r="F1713" s="542"/>
      <c r="G1713" s="543"/>
    </row>
    <row r="1714" spans="3:7" s="306" customFormat="1" ht="12.75" x14ac:dyDescent="0.2">
      <c r="C1714" s="530"/>
      <c r="D1714" s="325">
        <v>2018</v>
      </c>
      <c r="E1714" s="325">
        <v>2019</v>
      </c>
      <c r="F1714" s="325">
        <v>2020</v>
      </c>
      <c r="G1714" s="325">
        <v>2021</v>
      </c>
    </row>
    <row r="1715" spans="3:7" s="306" customFormat="1" thickBot="1" x14ac:dyDescent="0.25">
      <c r="C1715" s="531"/>
      <c r="D1715" s="326" t="s">
        <v>6</v>
      </c>
      <c r="E1715" s="326" t="s">
        <v>7</v>
      </c>
      <c r="F1715" s="326" t="s">
        <v>7</v>
      </c>
      <c r="G1715" s="326" t="s">
        <v>7</v>
      </c>
    </row>
    <row r="1716" spans="3:7" s="306" customFormat="1" thickBot="1" x14ac:dyDescent="0.25">
      <c r="C1716" s="323" t="s">
        <v>9</v>
      </c>
      <c r="D1716" s="327"/>
      <c r="E1716" s="327"/>
      <c r="F1716" s="327"/>
      <c r="G1716" s="327">
        <v>112</v>
      </c>
    </row>
    <row r="1717" spans="3:7" s="306" customFormat="1" thickBot="1" x14ac:dyDescent="0.25">
      <c r="C1717" s="323" t="s">
        <v>16</v>
      </c>
      <c r="D1717" s="327">
        <f>D1726</f>
        <v>0</v>
      </c>
      <c r="E1717" s="327">
        <f t="shared" ref="E1717:G1717" si="289">E1726</f>
        <v>0</v>
      </c>
      <c r="F1717" s="327">
        <f t="shared" si="289"/>
        <v>0</v>
      </c>
      <c r="G1717" s="327">
        <f t="shared" si="289"/>
        <v>16200</v>
      </c>
    </row>
    <row r="1718" spans="3:7" s="306" customFormat="1" thickBot="1" x14ac:dyDescent="0.25">
      <c r="C1718" s="323" t="s">
        <v>26</v>
      </c>
      <c r="D1718" s="327" t="e">
        <f>D1717/D1716</f>
        <v>#DIV/0!</v>
      </c>
      <c r="E1718" s="327" t="e">
        <f t="shared" ref="E1718:G1718" si="290">E1717/E1716</f>
        <v>#DIV/0!</v>
      </c>
      <c r="F1718" s="327" t="e">
        <f t="shared" si="290"/>
        <v>#DIV/0!</v>
      </c>
      <c r="G1718" s="327">
        <f t="shared" si="290"/>
        <v>144.64285714285714</v>
      </c>
    </row>
    <row r="1719" spans="3:7" s="306" customFormat="1" thickBot="1" x14ac:dyDescent="0.25">
      <c r="C1719" s="323" t="s">
        <v>17</v>
      </c>
      <c r="D1719" s="328" t="s">
        <v>23</v>
      </c>
      <c r="E1719" s="329" t="e">
        <f>E1716/D1716-1</f>
        <v>#DIV/0!</v>
      </c>
      <c r="F1719" s="329" t="e">
        <f t="shared" ref="F1719:G1721" si="291">F1716/E1716-1</f>
        <v>#DIV/0!</v>
      </c>
      <c r="G1719" s="329" t="e">
        <f t="shared" si="291"/>
        <v>#DIV/0!</v>
      </c>
    </row>
    <row r="1720" spans="3:7" s="306" customFormat="1" ht="26.25" thickBot="1" x14ac:dyDescent="0.25">
      <c r="C1720" s="323" t="s">
        <v>18</v>
      </c>
      <c r="D1720" s="328" t="s">
        <v>23</v>
      </c>
      <c r="E1720" s="329" t="e">
        <f>E1717/D1717-1</f>
        <v>#DIV/0!</v>
      </c>
      <c r="F1720" s="329" t="e">
        <f t="shared" si="291"/>
        <v>#DIV/0!</v>
      </c>
      <c r="G1720" s="329" t="e">
        <f t="shared" si="291"/>
        <v>#DIV/0!</v>
      </c>
    </row>
    <row r="1721" spans="3:7" s="306" customFormat="1" ht="26.25" thickBot="1" x14ac:dyDescent="0.25">
      <c r="C1721" s="323" t="s">
        <v>19</v>
      </c>
      <c r="D1721" s="328" t="s">
        <v>23</v>
      </c>
      <c r="E1721" s="329" t="e">
        <f>E1718/D1718-1</f>
        <v>#DIV/0!</v>
      </c>
      <c r="F1721" s="329" t="e">
        <f t="shared" si="291"/>
        <v>#DIV/0!</v>
      </c>
      <c r="G1721" s="329" t="e">
        <f t="shared" si="291"/>
        <v>#DIV/0!</v>
      </c>
    </row>
    <row r="1722" spans="3:7" s="306" customFormat="1" thickBot="1" x14ac:dyDescent="0.25">
      <c r="C1722" s="532" t="s">
        <v>897</v>
      </c>
      <c r="D1722" s="533"/>
      <c r="E1722" s="533"/>
      <c r="F1722" s="533"/>
      <c r="G1722" s="534"/>
    </row>
    <row r="1723" spans="3:7" s="306" customFormat="1" ht="12.75" x14ac:dyDescent="0.2">
      <c r="C1723" s="530"/>
      <c r="D1723" s="325">
        <v>2018</v>
      </c>
      <c r="E1723" s="325">
        <v>2019</v>
      </c>
      <c r="F1723" s="325">
        <v>2020</v>
      </c>
      <c r="G1723" s="325">
        <v>2021</v>
      </c>
    </row>
    <row r="1724" spans="3:7" s="306" customFormat="1" thickBot="1" x14ac:dyDescent="0.25">
      <c r="C1724" s="531"/>
      <c r="D1724" s="326" t="s">
        <v>6</v>
      </c>
      <c r="E1724" s="326" t="s">
        <v>7</v>
      </c>
      <c r="F1724" s="326" t="s">
        <v>7</v>
      </c>
      <c r="G1724" s="326" t="s">
        <v>7</v>
      </c>
    </row>
    <row r="1725" spans="3:7" s="306" customFormat="1" thickBot="1" x14ac:dyDescent="0.25">
      <c r="C1725" s="331" t="s">
        <v>83</v>
      </c>
      <c r="D1725" s="245"/>
      <c r="E1725" s="245"/>
      <c r="F1725" s="245"/>
      <c r="G1725" s="245"/>
    </row>
    <row r="1726" spans="3:7" s="306" customFormat="1" thickBot="1" x14ac:dyDescent="0.25">
      <c r="C1726" s="331" t="s">
        <v>84</v>
      </c>
      <c r="D1726" s="332"/>
      <c r="E1726" s="245">
        <v>0</v>
      </c>
      <c r="F1726" s="245">
        <v>0</v>
      </c>
      <c r="G1726" s="245">
        <v>16200</v>
      </c>
    </row>
    <row r="1727" spans="3:7" s="306" customFormat="1" ht="16.5" customHeight="1" thickBot="1" x14ac:dyDescent="0.25">
      <c r="C1727" s="333" t="s">
        <v>810</v>
      </c>
      <c r="D1727" s="332">
        <f>D1726+D1725</f>
        <v>0</v>
      </c>
      <c r="E1727" s="332">
        <f t="shared" ref="E1727:G1727" si="292">E1726+E1725</f>
        <v>0</v>
      </c>
      <c r="F1727" s="332">
        <f t="shared" si="292"/>
        <v>0</v>
      </c>
      <c r="G1727" s="332">
        <f t="shared" si="292"/>
        <v>16200</v>
      </c>
    </row>
    <row r="1728" spans="3:7" s="306" customFormat="1" ht="26.25" thickBot="1" x14ac:dyDescent="0.25">
      <c r="C1728" s="343" t="s">
        <v>44</v>
      </c>
      <c r="D1728" s="535" t="s">
        <v>661</v>
      </c>
      <c r="E1728" s="536"/>
      <c r="F1728" s="536"/>
      <c r="G1728" s="537"/>
    </row>
    <row r="1729" spans="3:13" s="306" customFormat="1" ht="24" customHeight="1" thickBot="1" x14ac:dyDescent="0.25">
      <c r="C1729" s="322" t="s">
        <v>725</v>
      </c>
      <c r="D1729" s="550" t="s">
        <v>672</v>
      </c>
      <c r="E1729" s="551"/>
      <c r="F1729" s="551"/>
      <c r="G1729" s="552"/>
    </row>
    <row r="1730" spans="3:13" s="306" customFormat="1" ht="27.75" customHeight="1" thickBot="1" x14ac:dyDescent="0.25">
      <c r="C1730" s="323" t="s">
        <v>10</v>
      </c>
      <c r="D1730" s="393" t="s">
        <v>673</v>
      </c>
      <c r="E1730" s="394"/>
      <c r="F1730" s="394"/>
      <c r="G1730" s="395"/>
    </row>
    <row r="1731" spans="3:13" s="306" customFormat="1" thickBot="1" x14ac:dyDescent="0.25">
      <c r="C1731" s="323" t="s">
        <v>15</v>
      </c>
      <c r="D1731" s="541" t="s">
        <v>392</v>
      </c>
      <c r="E1731" s="542"/>
      <c r="F1731" s="542"/>
      <c r="G1731" s="543"/>
    </row>
    <row r="1732" spans="3:13" s="306" customFormat="1" ht="12.75" x14ac:dyDescent="0.2">
      <c r="C1732" s="530"/>
      <c r="D1732" s="325">
        <v>2018</v>
      </c>
      <c r="E1732" s="325">
        <v>2019</v>
      </c>
      <c r="F1732" s="325">
        <v>2020</v>
      </c>
      <c r="G1732" s="325">
        <v>2021</v>
      </c>
    </row>
    <row r="1733" spans="3:13" s="306" customFormat="1" thickBot="1" x14ac:dyDescent="0.25">
      <c r="C1733" s="531"/>
      <c r="D1733" s="326" t="s">
        <v>6</v>
      </c>
      <c r="E1733" s="326" t="s">
        <v>7</v>
      </c>
      <c r="F1733" s="326" t="s">
        <v>7</v>
      </c>
      <c r="G1733" s="326" t="s">
        <v>7</v>
      </c>
    </row>
    <row r="1734" spans="3:13" s="306" customFormat="1" thickBot="1" x14ac:dyDescent="0.25">
      <c r="C1734" s="323" t="s">
        <v>9</v>
      </c>
      <c r="D1734" s="327"/>
      <c r="E1734" s="327">
        <v>4</v>
      </c>
      <c r="F1734" s="327"/>
      <c r="G1734" s="327"/>
    </row>
    <row r="1735" spans="3:13" s="306" customFormat="1" thickBot="1" x14ac:dyDescent="0.25">
      <c r="C1735" s="323" t="s">
        <v>16</v>
      </c>
      <c r="D1735" s="327">
        <f>D1744</f>
        <v>0</v>
      </c>
      <c r="E1735" s="327">
        <f t="shared" ref="E1735:G1735" si="293">E1744</f>
        <v>4262</v>
      </c>
      <c r="F1735" s="327">
        <f t="shared" si="293"/>
        <v>0</v>
      </c>
      <c r="G1735" s="327">
        <f t="shared" si="293"/>
        <v>0</v>
      </c>
    </row>
    <row r="1736" spans="3:13" s="306" customFormat="1" thickBot="1" x14ac:dyDescent="0.25">
      <c r="C1736" s="323" t="s">
        <v>26</v>
      </c>
      <c r="D1736" s="327" t="e">
        <f>D1735/D1734</f>
        <v>#DIV/0!</v>
      </c>
      <c r="E1736" s="327">
        <f t="shared" ref="E1736:G1736" si="294">E1735/E1734</f>
        <v>1065.5</v>
      </c>
      <c r="F1736" s="327" t="e">
        <f t="shared" si="294"/>
        <v>#DIV/0!</v>
      </c>
      <c r="G1736" s="327" t="e">
        <f t="shared" si="294"/>
        <v>#DIV/0!</v>
      </c>
    </row>
    <row r="1737" spans="3:13" s="306" customFormat="1" ht="17.25" customHeight="1" thickBot="1" x14ac:dyDescent="0.25">
      <c r="C1737" s="323" t="s">
        <v>17</v>
      </c>
      <c r="D1737" s="328" t="s">
        <v>23</v>
      </c>
      <c r="E1737" s="329" t="e">
        <f>E1734/D1734-1</f>
        <v>#DIV/0!</v>
      </c>
      <c r="F1737" s="329">
        <f t="shared" ref="F1737:G1739" si="295">F1734/E1734-1</f>
        <v>-1</v>
      </c>
      <c r="G1737" s="329" t="e">
        <f t="shared" si="295"/>
        <v>#DIV/0!</v>
      </c>
    </row>
    <row r="1738" spans="3:13" s="306" customFormat="1" ht="26.25" thickBot="1" x14ac:dyDescent="0.25">
      <c r="C1738" s="323" t="s">
        <v>18</v>
      </c>
      <c r="D1738" s="328" t="s">
        <v>23</v>
      </c>
      <c r="E1738" s="329" t="e">
        <f>E1735/D1735-1</f>
        <v>#DIV/0!</v>
      </c>
      <c r="F1738" s="329">
        <f t="shared" si="295"/>
        <v>-1</v>
      </c>
      <c r="G1738" s="329" t="e">
        <f t="shared" si="295"/>
        <v>#DIV/0!</v>
      </c>
    </row>
    <row r="1739" spans="3:13" s="306" customFormat="1" ht="24" customHeight="1" thickBot="1" x14ac:dyDescent="0.25">
      <c r="C1739" s="323" t="s">
        <v>19</v>
      </c>
      <c r="D1739" s="328" t="s">
        <v>23</v>
      </c>
      <c r="E1739" s="329" t="e">
        <f>E1736/D1736-1</f>
        <v>#DIV/0!</v>
      </c>
      <c r="F1739" s="329" t="e">
        <f t="shared" si="295"/>
        <v>#DIV/0!</v>
      </c>
      <c r="G1739" s="329" t="e">
        <f t="shared" si="295"/>
        <v>#DIV/0!</v>
      </c>
    </row>
    <row r="1740" spans="3:13" s="306" customFormat="1" ht="16.5" customHeight="1" thickBot="1" x14ac:dyDescent="0.25">
      <c r="C1740" s="532" t="s">
        <v>898</v>
      </c>
      <c r="D1740" s="533"/>
      <c r="E1740" s="533"/>
      <c r="F1740" s="533"/>
      <c r="G1740" s="534"/>
    </row>
    <row r="1741" spans="3:13" s="306" customFormat="1" ht="12.75" x14ac:dyDescent="0.2">
      <c r="C1741" s="530"/>
      <c r="D1741" s="325">
        <v>2018</v>
      </c>
      <c r="E1741" s="325">
        <v>2019</v>
      </c>
      <c r="F1741" s="325">
        <v>2020</v>
      </c>
      <c r="G1741" s="325">
        <v>2021</v>
      </c>
    </row>
    <row r="1742" spans="3:13" s="306" customFormat="1" thickBot="1" x14ac:dyDescent="0.25">
      <c r="C1742" s="531"/>
      <c r="D1742" s="326" t="s">
        <v>6</v>
      </c>
      <c r="E1742" s="326" t="s">
        <v>7</v>
      </c>
      <c r="F1742" s="326" t="s">
        <v>7</v>
      </c>
      <c r="G1742" s="326" t="s">
        <v>7</v>
      </c>
    </row>
    <row r="1743" spans="3:13" s="306" customFormat="1" thickBot="1" x14ac:dyDescent="0.25">
      <c r="C1743" s="331" t="s">
        <v>83</v>
      </c>
      <c r="D1743" s="245"/>
      <c r="E1743" s="245"/>
      <c r="F1743" s="245"/>
      <c r="G1743" s="245"/>
    </row>
    <row r="1744" spans="3:13" s="306" customFormat="1" thickBot="1" x14ac:dyDescent="0.25">
      <c r="C1744" s="331" t="s">
        <v>84</v>
      </c>
      <c r="D1744" s="332"/>
      <c r="E1744" s="245">
        <v>4262</v>
      </c>
      <c r="F1744" s="245">
        <v>0</v>
      </c>
      <c r="G1744" s="245">
        <v>0</v>
      </c>
      <c r="I1744" s="330"/>
      <c r="J1744" s="330"/>
      <c r="K1744" s="330"/>
      <c r="L1744" s="330"/>
      <c r="M1744" s="330"/>
    </row>
    <row r="1745" spans="3:7" s="306" customFormat="1" thickBot="1" x14ac:dyDescent="0.25">
      <c r="C1745" s="333" t="s">
        <v>811</v>
      </c>
      <c r="D1745" s="332">
        <f>D1744+D1743</f>
        <v>0</v>
      </c>
      <c r="E1745" s="332">
        <f t="shared" ref="E1745:G1745" si="296">E1744+E1743</f>
        <v>4262</v>
      </c>
      <c r="F1745" s="332">
        <f t="shared" si="296"/>
        <v>0</v>
      </c>
      <c r="G1745" s="332">
        <f t="shared" si="296"/>
        <v>0</v>
      </c>
    </row>
    <row r="1746" spans="3:7" s="306" customFormat="1" ht="26.25" thickBot="1" x14ac:dyDescent="0.25">
      <c r="C1746" s="343" t="s">
        <v>44</v>
      </c>
      <c r="D1746" s="535" t="s">
        <v>661</v>
      </c>
      <c r="E1746" s="536"/>
      <c r="F1746" s="536"/>
      <c r="G1746" s="537"/>
    </row>
    <row r="1747" spans="3:7" s="306" customFormat="1" ht="24.75" customHeight="1" thickBot="1" x14ac:dyDescent="0.25">
      <c r="C1747" s="322" t="s">
        <v>737</v>
      </c>
      <c r="D1747" s="550" t="s">
        <v>674</v>
      </c>
      <c r="E1747" s="551"/>
      <c r="F1747" s="551"/>
      <c r="G1747" s="552"/>
    </row>
    <row r="1748" spans="3:7" s="306" customFormat="1" ht="30.75" customHeight="1" thickBot="1" x14ac:dyDescent="0.25">
      <c r="C1748" s="323" t="s">
        <v>10</v>
      </c>
      <c r="D1748" s="393" t="s">
        <v>675</v>
      </c>
      <c r="E1748" s="394"/>
      <c r="F1748" s="394"/>
      <c r="G1748" s="395"/>
    </row>
    <row r="1749" spans="3:7" s="306" customFormat="1" ht="15" customHeight="1" thickBot="1" x14ac:dyDescent="0.25">
      <c r="C1749" s="323" t="s">
        <v>15</v>
      </c>
      <c r="D1749" s="541" t="s">
        <v>392</v>
      </c>
      <c r="E1749" s="542"/>
      <c r="F1749" s="542"/>
      <c r="G1749" s="543"/>
    </row>
    <row r="1750" spans="3:7" s="306" customFormat="1" ht="12.75" x14ac:dyDescent="0.2">
      <c r="C1750" s="530"/>
      <c r="D1750" s="325">
        <v>2018</v>
      </c>
      <c r="E1750" s="325">
        <v>2019</v>
      </c>
      <c r="F1750" s="325">
        <v>2020</v>
      </c>
      <c r="G1750" s="325">
        <v>2021</v>
      </c>
    </row>
    <row r="1751" spans="3:7" s="306" customFormat="1" thickBot="1" x14ac:dyDescent="0.25">
      <c r="C1751" s="531"/>
      <c r="D1751" s="326" t="s">
        <v>6</v>
      </c>
      <c r="E1751" s="326" t="s">
        <v>7</v>
      </c>
      <c r="F1751" s="326" t="s">
        <v>7</v>
      </c>
      <c r="G1751" s="326" t="s">
        <v>7</v>
      </c>
    </row>
    <row r="1752" spans="3:7" s="306" customFormat="1" thickBot="1" x14ac:dyDescent="0.25">
      <c r="C1752" s="323" t="s">
        <v>9</v>
      </c>
      <c r="D1752" s="327"/>
      <c r="E1752" s="327">
        <v>8</v>
      </c>
      <c r="F1752" s="327"/>
      <c r="G1752" s="327"/>
    </row>
    <row r="1753" spans="3:7" s="306" customFormat="1" thickBot="1" x14ac:dyDescent="0.25">
      <c r="C1753" s="323" t="s">
        <v>16</v>
      </c>
      <c r="D1753" s="327">
        <f>D1762</f>
        <v>0</v>
      </c>
      <c r="E1753" s="327">
        <f t="shared" ref="E1753:G1753" si="297">E1762</f>
        <v>8000</v>
      </c>
      <c r="F1753" s="327">
        <f t="shared" si="297"/>
        <v>0</v>
      </c>
      <c r="G1753" s="327">
        <f t="shared" si="297"/>
        <v>0</v>
      </c>
    </row>
    <row r="1754" spans="3:7" s="306" customFormat="1" thickBot="1" x14ac:dyDescent="0.25">
      <c r="C1754" s="323" t="s">
        <v>26</v>
      </c>
      <c r="D1754" s="327" t="e">
        <f>D1753/D1752</f>
        <v>#DIV/0!</v>
      </c>
      <c r="E1754" s="327">
        <f t="shared" ref="E1754:G1754" si="298">E1753/E1752</f>
        <v>1000</v>
      </c>
      <c r="F1754" s="327" t="e">
        <f t="shared" si="298"/>
        <v>#DIV/0!</v>
      </c>
      <c r="G1754" s="327" t="e">
        <f t="shared" si="298"/>
        <v>#DIV/0!</v>
      </c>
    </row>
    <row r="1755" spans="3:7" s="306" customFormat="1" ht="17.25" customHeight="1" thickBot="1" x14ac:dyDescent="0.25">
      <c r="C1755" s="323" t="s">
        <v>17</v>
      </c>
      <c r="D1755" s="328" t="s">
        <v>23</v>
      </c>
      <c r="E1755" s="329" t="e">
        <f>E1752/D1752-1</f>
        <v>#DIV/0!</v>
      </c>
      <c r="F1755" s="329">
        <f t="shared" ref="F1755:G1757" si="299">F1752/E1752-1</f>
        <v>-1</v>
      </c>
      <c r="G1755" s="329" t="e">
        <f t="shared" si="299"/>
        <v>#DIV/0!</v>
      </c>
    </row>
    <row r="1756" spans="3:7" s="306" customFormat="1" ht="26.25" thickBot="1" x14ac:dyDescent="0.25">
      <c r="C1756" s="323" t="s">
        <v>18</v>
      </c>
      <c r="D1756" s="328" t="s">
        <v>23</v>
      </c>
      <c r="E1756" s="329" t="e">
        <f>E1753/D1753-1</f>
        <v>#DIV/0!</v>
      </c>
      <c r="F1756" s="329">
        <f t="shared" si="299"/>
        <v>-1</v>
      </c>
      <c r="G1756" s="329" t="e">
        <f t="shared" si="299"/>
        <v>#DIV/0!</v>
      </c>
    </row>
    <row r="1757" spans="3:7" s="306" customFormat="1" ht="12.75" customHeight="1" thickBot="1" x14ac:dyDescent="0.25">
      <c r="C1757" s="323" t="s">
        <v>19</v>
      </c>
      <c r="D1757" s="328" t="s">
        <v>23</v>
      </c>
      <c r="E1757" s="329" t="e">
        <f>E1754/D1754-1</f>
        <v>#DIV/0!</v>
      </c>
      <c r="F1757" s="329" t="e">
        <f t="shared" si="299"/>
        <v>#DIV/0!</v>
      </c>
      <c r="G1757" s="329" t="e">
        <f t="shared" si="299"/>
        <v>#DIV/0!</v>
      </c>
    </row>
    <row r="1758" spans="3:7" s="306" customFormat="1" ht="24.75" customHeight="1" thickBot="1" x14ac:dyDescent="0.25">
      <c r="C1758" s="532" t="s">
        <v>899</v>
      </c>
      <c r="D1758" s="533"/>
      <c r="E1758" s="533"/>
      <c r="F1758" s="533"/>
      <c r="G1758" s="534"/>
    </row>
    <row r="1759" spans="3:7" s="306" customFormat="1" ht="12.75" x14ac:dyDescent="0.2">
      <c r="C1759" s="530"/>
      <c r="D1759" s="325">
        <v>2018</v>
      </c>
      <c r="E1759" s="325">
        <v>2019</v>
      </c>
      <c r="F1759" s="325">
        <v>2020</v>
      </c>
      <c r="G1759" s="325">
        <v>2021</v>
      </c>
    </row>
    <row r="1760" spans="3:7" s="306" customFormat="1" thickBot="1" x14ac:dyDescent="0.25">
      <c r="C1760" s="531"/>
      <c r="D1760" s="326" t="s">
        <v>6</v>
      </c>
      <c r="E1760" s="326" t="s">
        <v>7</v>
      </c>
      <c r="F1760" s="326" t="s">
        <v>7</v>
      </c>
      <c r="G1760" s="326" t="s">
        <v>7</v>
      </c>
    </row>
    <row r="1761" spans="3:13" s="306" customFormat="1" thickBot="1" x14ac:dyDescent="0.25">
      <c r="C1761" s="331" t="s">
        <v>83</v>
      </c>
      <c r="D1761" s="245"/>
      <c r="E1761" s="245"/>
      <c r="F1761" s="245"/>
      <c r="G1761" s="245"/>
    </row>
    <row r="1762" spans="3:13" s="306" customFormat="1" thickBot="1" x14ac:dyDescent="0.25">
      <c r="C1762" s="331" t="s">
        <v>84</v>
      </c>
      <c r="D1762" s="332"/>
      <c r="E1762" s="245">
        <v>8000</v>
      </c>
      <c r="F1762" s="245">
        <v>0</v>
      </c>
      <c r="G1762" s="245">
        <v>0</v>
      </c>
      <c r="I1762" s="330"/>
      <c r="J1762" s="330"/>
      <c r="K1762" s="330"/>
      <c r="L1762" s="330"/>
      <c r="M1762" s="330"/>
    </row>
    <row r="1763" spans="3:13" s="306" customFormat="1" ht="15.75" customHeight="1" thickBot="1" x14ac:dyDescent="0.25">
      <c r="C1763" s="333" t="s">
        <v>816</v>
      </c>
      <c r="D1763" s="332">
        <f>D1762+D1761</f>
        <v>0</v>
      </c>
      <c r="E1763" s="332">
        <f t="shared" ref="E1763:G1763" si="300">E1762+E1761</f>
        <v>8000</v>
      </c>
      <c r="F1763" s="332">
        <f t="shared" si="300"/>
        <v>0</v>
      </c>
      <c r="G1763" s="332">
        <f t="shared" si="300"/>
        <v>0</v>
      </c>
    </row>
    <row r="1764" spans="3:13" s="306" customFormat="1" ht="26.25" thickBot="1" x14ac:dyDescent="0.25">
      <c r="C1764" s="343" t="s">
        <v>44</v>
      </c>
      <c r="D1764" s="535" t="s">
        <v>661</v>
      </c>
      <c r="E1764" s="536"/>
      <c r="F1764" s="536"/>
      <c r="G1764" s="537"/>
    </row>
    <row r="1765" spans="3:13" s="306" customFormat="1" ht="16.5" customHeight="1" thickBot="1" x14ac:dyDescent="0.25">
      <c r="C1765" s="322" t="s">
        <v>738</v>
      </c>
      <c r="D1765" s="550" t="s">
        <v>676</v>
      </c>
      <c r="E1765" s="551"/>
      <c r="F1765" s="551"/>
      <c r="G1765" s="552"/>
    </row>
    <row r="1766" spans="3:13" s="306" customFormat="1" ht="26.25" customHeight="1" thickBot="1" x14ac:dyDescent="0.25">
      <c r="C1766" s="323" t="s">
        <v>10</v>
      </c>
      <c r="D1766" s="393" t="s">
        <v>677</v>
      </c>
      <c r="E1766" s="394"/>
      <c r="F1766" s="394"/>
      <c r="G1766" s="395"/>
    </row>
    <row r="1767" spans="3:13" s="306" customFormat="1" ht="17.25" customHeight="1" thickBot="1" x14ac:dyDescent="0.25">
      <c r="C1767" s="323" t="s">
        <v>15</v>
      </c>
      <c r="D1767" s="541" t="s">
        <v>392</v>
      </c>
      <c r="E1767" s="542"/>
      <c r="F1767" s="542"/>
      <c r="G1767" s="543"/>
    </row>
    <row r="1768" spans="3:13" s="306" customFormat="1" ht="12.75" x14ac:dyDescent="0.2">
      <c r="C1768" s="530"/>
      <c r="D1768" s="325">
        <v>2018</v>
      </c>
      <c r="E1768" s="325">
        <v>2019</v>
      </c>
      <c r="F1768" s="325">
        <v>2020</v>
      </c>
      <c r="G1768" s="325">
        <v>2021</v>
      </c>
    </row>
    <row r="1769" spans="3:13" s="306" customFormat="1" thickBot="1" x14ac:dyDescent="0.25">
      <c r="C1769" s="531"/>
      <c r="D1769" s="326" t="s">
        <v>6</v>
      </c>
      <c r="E1769" s="326" t="s">
        <v>7</v>
      </c>
      <c r="F1769" s="326" t="s">
        <v>7</v>
      </c>
      <c r="G1769" s="326" t="s">
        <v>7</v>
      </c>
    </row>
    <row r="1770" spans="3:13" s="306" customFormat="1" thickBot="1" x14ac:dyDescent="0.25">
      <c r="C1770" s="323" t="s">
        <v>9</v>
      </c>
      <c r="D1770" s="327"/>
      <c r="E1770" s="327">
        <v>9</v>
      </c>
      <c r="F1770" s="327"/>
      <c r="G1770" s="327"/>
    </row>
    <row r="1771" spans="3:13" s="306" customFormat="1" thickBot="1" x14ac:dyDescent="0.25">
      <c r="C1771" s="323" t="s">
        <v>16</v>
      </c>
      <c r="D1771" s="327">
        <f>D1780</f>
        <v>0</v>
      </c>
      <c r="E1771" s="327">
        <f t="shared" ref="E1771:G1771" si="301">E1780</f>
        <v>8000</v>
      </c>
      <c r="F1771" s="327">
        <f t="shared" si="301"/>
        <v>0</v>
      </c>
      <c r="G1771" s="327">
        <f t="shared" si="301"/>
        <v>0</v>
      </c>
    </row>
    <row r="1772" spans="3:13" s="306" customFormat="1" thickBot="1" x14ac:dyDescent="0.25">
      <c r="C1772" s="323" t="s">
        <v>26</v>
      </c>
      <c r="D1772" s="327" t="e">
        <f>D1771/D1770</f>
        <v>#DIV/0!</v>
      </c>
      <c r="E1772" s="327">
        <f t="shared" ref="E1772:G1772" si="302">E1771/E1770</f>
        <v>888.88888888888891</v>
      </c>
      <c r="F1772" s="327" t="e">
        <f t="shared" si="302"/>
        <v>#DIV/0!</v>
      </c>
      <c r="G1772" s="327" t="e">
        <f t="shared" si="302"/>
        <v>#DIV/0!</v>
      </c>
    </row>
    <row r="1773" spans="3:13" s="306" customFormat="1" thickBot="1" x14ac:dyDescent="0.25">
      <c r="C1773" s="323" t="s">
        <v>17</v>
      </c>
      <c r="D1773" s="328" t="s">
        <v>23</v>
      </c>
      <c r="E1773" s="329" t="e">
        <f>E1770/D1770-1</f>
        <v>#DIV/0!</v>
      </c>
      <c r="F1773" s="329">
        <f t="shared" ref="F1773:G1775" si="303">F1770/E1770-1</f>
        <v>-1</v>
      </c>
      <c r="G1773" s="329" t="e">
        <f t="shared" si="303"/>
        <v>#DIV/0!</v>
      </c>
    </row>
    <row r="1774" spans="3:13" s="306" customFormat="1" ht="26.25" thickBot="1" x14ac:dyDescent="0.25">
      <c r="C1774" s="323" t="s">
        <v>18</v>
      </c>
      <c r="D1774" s="328" t="s">
        <v>23</v>
      </c>
      <c r="E1774" s="329" t="e">
        <f>E1771/D1771-1</f>
        <v>#DIV/0!</v>
      </c>
      <c r="F1774" s="329">
        <f t="shared" si="303"/>
        <v>-1</v>
      </c>
      <c r="G1774" s="329" t="e">
        <f t="shared" si="303"/>
        <v>#DIV/0!</v>
      </c>
    </row>
    <row r="1775" spans="3:13" s="306" customFormat="1" ht="17.25" customHeight="1" thickBot="1" x14ac:dyDescent="0.25">
      <c r="C1775" s="323" t="s">
        <v>19</v>
      </c>
      <c r="D1775" s="328" t="s">
        <v>23</v>
      </c>
      <c r="E1775" s="329" t="e">
        <f>E1772/D1772-1</f>
        <v>#DIV/0!</v>
      </c>
      <c r="F1775" s="329" t="e">
        <f t="shared" si="303"/>
        <v>#DIV/0!</v>
      </c>
      <c r="G1775" s="329" t="e">
        <f t="shared" si="303"/>
        <v>#DIV/0!</v>
      </c>
    </row>
    <row r="1776" spans="3:13" s="306" customFormat="1" thickBot="1" x14ac:dyDescent="0.25">
      <c r="C1776" s="532" t="s">
        <v>900</v>
      </c>
      <c r="D1776" s="533"/>
      <c r="E1776" s="533"/>
      <c r="F1776" s="533"/>
      <c r="G1776" s="534"/>
    </row>
    <row r="1777" spans="3:13" s="306" customFormat="1" ht="12.75" customHeight="1" x14ac:dyDescent="0.2">
      <c r="C1777" s="530"/>
      <c r="D1777" s="325">
        <v>2018</v>
      </c>
      <c r="E1777" s="325">
        <v>2019</v>
      </c>
      <c r="F1777" s="325">
        <v>2020</v>
      </c>
      <c r="G1777" s="325">
        <v>2021</v>
      </c>
    </row>
    <row r="1778" spans="3:13" s="306" customFormat="1" ht="9" customHeight="1" thickBot="1" x14ac:dyDescent="0.25">
      <c r="C1778" s="531"/>
      <c r="D1778" s="326" t="s">
        <v>6</v>
      </c>
      <c r="E1778" s="326" t="s">
        <v>7</v>
      </c>
      <c r="F1778" s="326" t="s">
        <v>7</v>
      </c>
      <c r="G1778" s="326" t="s">
        <v>7</v>
      </c>
    </row>
    <row r="1779" spans="3:13" s="306" customFormat="1" thickBot="1" x14ac:dyDescent="0.25">
      <c r="C1779" s="331" t="s">
        <v>83</v>
      </c>
      <c r="D1779" s="245"/>
      <c r="E1779" s="245"/>
      <c r="F1779" s="245"/>
      <c r="G1779" s="245"/>
    </row>
    <row r="1780" spans="3:13" s="306" customFormat="1" thickBot="1" x14ac:dyDescent="0.25">
      <c r="C1780" s="331" t="s">
        <v>84</v>
      </c>
      <c r="D1780" s="332"/>
      <c r="E1780" s="245">
        <v>8000</v>
      </c>
      <c r="F1780" s="245">
        <v>0</v>
      </c>
      <c r="G1780" s="245">
        <v>0</v>
      </c>
    </row>
    <row r="1781" spans="3:13" s="306" customFormat="1" ht="26.25" thickBot="1" x14ac:dyDescent="0.25">
      <c r="C1781" s="333" t="s">
        <v>817</v>
      </c>
      <c r="D1781" s="332">
        <f>D1780+D1779</f>
        <v>0</v>
      </c>
      <c r="E1781" s="332">
        <f t="shared" ref="E1781:G1781" si="304">E1780+E1779</f>
        <v>8000</v>
      </c>
      <c r="F1781" s="332">
        <f t="shared" si="304"/>
        <v>0</v>
      </c>
      <c r="G1781" s="332">
        <f t="shared" si="304"/>
        <v>0</v>
      </c>
    </row>
    <row r="1782" spans="3:13" s="306" customFormat="1" thickBot="1" x14ac:dyDescent="0.25">
      <c r="C1782" s="553" t="s">
        <v>78</v>
      </c>
      <c r="D1782" s="554"/>
      <c r="E1782" s="554"/>
      <c r="F1782" s="554"/>
      <c r="G1782" s="555"/>
      <c r="I1782" s="330"/>
      <c r="J1782" s="330"/>
      <c r="K1782" s="330"/>
      <c r="L1782" s="330"/>
      <c r="M1782" s="330"/>
    </row>
    <row r="1783" spans="3:13" s="306" customFormat="1" thickBot="1" x14ac:dyDescent="0.25">
      <c r="C1783" s="553" t="s">
        <v>85</v>
      </c>
      <c r="D1783" s="554"/>
      <c r="E1783" s="554"/>
      <c r="F1783" s="554"/>
      <c r="G1783" s="555"/>
    </row>
    <row r="1784" spans="3:13" s="306" customFormat="1" ht="26.25" thickBot="1" x14ac:dyDescent="0.25">
      <c r="C1784" s="343" t="s">
        <v>678</v>
      </c>
      <c r="D1784" s="535" t="s">
        <v>679</v>
      </c>
      <c r="E1784" s="536"/>
      <c r="F1784" s="536"/>
      <c r="G1784" s="537"/>
    </row>
    <row r="1785" spans="3:13" s="306" customFormat="1" thickBot="1" x14ac:dyDescent="0.25">
      <c r="C1785" s="322" t="s">
        <v>41</v>
      </c>
      <c r="D1785" s="550" t="s">
        <v>680</v>
      </c>
      <c r="E1785" s="551"/>
      <c r="F1785" s="551"/>
      <c r="G1785" s="552"/>
    </row>
    <row r="1786" spans="3:13" s="306" customFormat="1" ht="38.25" customHeight="1" thickBot="1" x14ac:dyDescent="0.25">
      <c r="C1786" s="323" t="s">
        <v>10</v>
      </c>
      <c r="D1786" s="547" t="s">
        <v>798</v>
      </c>
      <c r="E1786" s="548"/>
      <c r="F1786" s="548"/>
      <c r="G1786" s="549"/>
    </row>
    <row r="1787" spans="3:13" s="306" customFormat="1" thickBot="1" x14ac:dyDescent="0.25">
      <c r="C1787" s="323" t="s">
        <v>15</v>
      </c>
      <c r="D1787" s="541" t="s">
        <v>392</v>
      </c>
      <c r="E1787" s="542"/>
      <c r="F1787" s="542"/>
      <c r="G1787" s="543"/>
    </row>
    <row r="1788" spans="3:13" s="306" customFormat="1" ht="12.75" x14ac:dyDescent="0.2">
      <c r="C1788" s="530"/>
      <c r="D1788" s="325">
        <v>2018</v>
      </c>
      <c r="E1788" s="325">
        <v>2019</v>
      </c>
      <c r="F1788" s="325">
        <v>2020</v>
      </c>
      <c r="G1788" s="325">
        <v>2021</v>
      </c>
    </row>
    <row r="1789" spans="3:13" s="306" customFormat="1" thickBot="1" x14ac:dyDescent="0.25">
      <c r="C1789" s="531"/>
      <c r="D1789" s="326" t="s">
        <v>6</v>
      </c>
      <c r="E1789" s="326" t="s">
        <v>7</v>
      </c>
      <c r="F1789" s="326" t="s">
        <v>7</v>
      </c>
      <c r="G1789" s="326" t="s">
        <v>7</v>
      </c>
    </row>
    <row r="1790" spans="3:13" s="306" customFormat="1" thickBot="1" x14ac:dyDescent="0.25">
      <c r="C1790" s="323" t="s">
        <v>9</v>
      </c>
      <c r="D1790" s="327"/>
      <c r="E1790" s="327">
        <v>185</v>
      </c>
      <c r="F1790" s="327">
        <v>590</v>
      </c>
      <c r="G1790" s="327">
        <v>595</v>
      </c>
    </row>
    <row r="1791" spans="3:13" s="306" customFormat="1" thickBot="1" x14ac:dyDescent="0.25">
      <c r="C1791" s="323" t="s">
        <v>16</v>
      </c>
      <c r="D1791" s="327">
        <f>D1801</f>
        <v>0</v>
      </c>
      <c r="E1791" s="327">
        <f t="shared" ref="E1791:G1791" si="305">E1801</f>
        <v>30000</v>
      </c>
      <c r="F1791" s="327">
        <f t="shared" si="305"/>
        <v>75000</v>
      </c>
      <c r="G1791" s="327">
        <f t="shared" si="305"/>
        <v>50000</v>
      </c>
    </row>
    <row r="1792" spans="3:13" s="306" customFormat="1" thickBot="1" x14ac:dyDescent="0.25">
      <c r="C1792" s="323" t="s">
        <v>26</v>
      </c>
      <c r="D1792" s="327" t="e">
        <f>D1791/D1790</f>
        <v>#DIV/0!</v>
      </c>
      <c r="E1792" s="327">
        <f t="shared" ref="E1792:G1792" si="306">E1791/E1790</f>
        <v>162.16216216216216</v>
      </c>
      <c r="F1792" s="327">
        <f t="shared" si="306"/>
        <v>127.11864406779661</v>
      </c>
      <c r="G1792" s="327">
        <f t="shared" si="306"/>
        <v>84.033613445378151</v>
      </c>
    </row>
    <row r="1793" spans="1:13" s="306" customFormat="1" thickBot="1" x14ac:dyDescent="0.25">
      <c r="C1793" s="323" t="s">
        <v>17</v>
      </c>
      <c r="D1793" s="328" t="s">
        <v>23</v>
      </c>
      <c r="E1793" s="329" t="e">
        <f>E1790/D1790-1</f>
        <v>#DIV/0!</v>
      </c>
      <c r="F1793" s="329">
        <f t="shared" ref="F1793:G1795" si="307">F1790/E1790-1</f>
        <v>2.189189189189189</v>
      </c>
      <c r="G1793" s="329">
        <f t="shared" si="307"/>
        <v>8.4745762711864181E-3</v>
      </c>
    </row>
    <row r="1794" spans="1:13" s="306" customFormat="1" ht="26.25" thickBot="1" x14ac:dyDescent="0.25">
      <c r="C1794" s="323" t="s">
        <v>18</v>
      </c>
      <c r="D1794" s="328" t="s">
        <v>23</v>
      </c>
      <c r="E1794" s="329" t="e">
        <f>E1791/D1791-1</f>
        <v>#DIV/0!</v>
      </c>
      <c r="F1794" s="329">
        <f t="shared" si="307"/>
        <v>1.5</v>
      </c>
      <c r="G1794" s="329">
        <f t="shared" si="307"/>
        <v>-0.33333333333333337</v>
      </c>
    </row>
    <row r="1795" spans="1:13" s="306" customFormat="1" ht="26.25" thickBot="1" x14ac:dyDescent="0.25">
      <c r="C1795" s="323" t="s">
        <v>19</v>
      </c>
      <c r="D1795" s="328" t="s">
        <v>23</v>
      </c>
      <c r="E1795" s="329" t="e">
        <f>E1792/D1792-1</f>
        <v>#DIV/0!</v>
      </c>
      <c r="F1795" s="329">
        <f t="shared" si="307"/>
        <v>-0.21610169491525422</v>
      </c>
      <c r="G1795" s="329">
        <f t="shared" si="307"/>
        <v>-0.33893557422969189</v>
      </c>
    </row>
    <row r="1796" spans="1:13" s="306" customFormat="1" ht="16.5" customHeight="1" thickBot="1" x14ac:dyDescent="0.25">
      <c r="C1796" s="532" t="s">
        <v>792</v>
      </c>
      <c r="D1796" s="533"/>
      <c r="E1796" s="533"/>
      <c r="F1796" s="533"/>
      <c r="G1796" s="534"/>
    </row>
    <row r="1797" spans="1:13" s="306" customFormat="1" ht="12.75" x14ac:dyDescent="0.2">
      <c r="C1797" s="530"/>
      <c r="D1797" s="325">
        <v>2018</v>
      </c>
      <c r="E1797" s="325">
        <v>2019</v>
      </c>
      <c r="F1797" s="325">
        <v>2020</v>
      </c>
      <c r="G1797" s="325">
        <v>2021</v>
      </c>
    </row>
    <row r="1798" spans="1:13" s="306" customFormat="1" thickBot="1" x14ac:dyDescent="0.25">
      <c r="C1798" s="531"/>
      <c r="D1798" s="326" t="s">
        <v>6</v>
      </c>
      <c r="E1798" s="326" t="s">
        <v>7</v>
      </c>
      <c r="F1798" s="326" t="s">
        <v>7</v>
      </c>
      <c r="G1798" s="326" t="s">
        <v>7</v>
      </c>
    </row>
    <row r="1799" spans="1:13" s="306" customFormat="1" thickBot="1" x14ac:dyDescent="0.25">
      <c r="C1799" s="331" t="s">
        <v>83</v>
      </c>
      <c r="D1799" s="245"/>
      <c r="E1799" s="245"/>
      <c r="F1799" s="245"/>
      <c r="G1799" s="245"/>
    </row>
    <row r="1800" spans="1:13" s="306" customFormat="1" thickBot="1" x14ac:dyDescent="0.25">
      <c r="C1800" s="331" t="s">
        <v>84</v>
      </c>
      <c r="D1800" s="332"/>
      <c r="E1800" s="245">
        <v>30000</v>
      </c>
      <c r="F1800" s="245">
        <v>75000</v>
      </c>
      <c r="G1800" s="245">
        <v>50000</v>
      </c>
      <c r="I1800" s="330"/>
      <c r="J1800" s="330"/>
      <c r="K1800" s="330"/>
      <c r="L1800" s="330"/>
      <c r="M1800" s="330"/>
    </row>
    <row r="1801" spans="1:13" s="306" customFormat="1" ht="18.75" customHeight="1" thickBot="1" x14ac:dyDescent="0.25">
      <c r="C1801" s="333" t="s">
        <v>68</v>
      </c>
      <c r="D1801" s="332">
        <f>D1800+D1799</f>
        <v>0</v>
      </c>
      <c r="E1801" s="332">
        <f t="shared" ref="E1801:G1801" si="308">E1800+E1799</f>
        <v>30000</v>
      </c>
      <c r="F1801" s="332">
        <f t="shared" si="308"/>
        <v>75000</v>
      </c>
      <c r="G1801" s="332">
        <f t="shared" si="308"/>
        <v>50000</v>
      </c>
    </row>
    <row r="1802" spans="1:13" s="306" customFormat="1" ht="26.25" thickBot="1" x14ac:dyDescent="0.25">
      <c r="A1802" s="345"/>
      <c r="B1802" s="345"/>
      <c r="C1802" s="343" t="s">
        <v>799</v>
      </c>
      <c r="D1802" s="535" t="s">
        <v>681</v>
      </c>
      <c r="E1802" s="536"/>
      <c r="F1802" s="536"/>
      <c r="G1802" s="537"/>
    </row>
    <row r="1803" spans="1:13" s="306" customFormat="1" thickBot="1" x14ac:dyDescent="0.25">
      <c r="C1803" s="322" t="s">
        <v>123</v>
      </c>
      <c r="D1803" s="550" t="s">
        <v>682</v>
      </c>
      <c r="E1803" s="551"/>
      <c r="F1803" s="551"/>
      <c r="G1803" s="552"/>
    </row>
    <row r="1804" spans="1:13" s="306" customFormat="1" ht="33.75" customHeight="1" thickBot="1" x14ac:dyDescent="0.25">
      <c r="C1804" s="323" t="s">
        <v>10</v>
      </c>
      <c r="D1804" s="547" t="s">
        <v>683</v>
      </c>
      <c r="E1804" s="548"/>
      <c r="F1804" s="548"/>
      <c r="G1804" s="549"/>
    </row>
    <row r="1805" spans="1:13" s="306" customFormat="1" ht="16.5" customHeight="1" thickBot="1" x14ac:dyDescent="0.25">
      <c r="C1805" s="323" t="s">
        <v>15</v>
      </c>
      <c r="D1805" s="541" t="s">
        <v>902</v>
      </c>
      <c r="E1805" s="542"/>
      <c r="F1805" s="542"/>
      <c r="G1805" s="543"/>
    </row>
    <row r="1806" spans="1:13" s="306" customFormat="1" ht="12.75" x14ac:dyDescent="0.2">
      <c r="C1806" s="530"/>
      <c r="D1806" s="325">
        <v>2018</v>
      </c>
      <c r="E1806" s="325">
        <v>2019</v>
      </c>
      <c r="F1806" s="325">
        <v>2020</v>
      </c>
      <c r="G1806" s="325">
        <v>2021</v>
      </c>
    </row>
    <row r="1807" spans="1:13" s="306" customFormat="1" thickBot="1" x14ac:dyDescent="0.25">
      <c r="C1807" s="531"/>
      <c r="D1807" s="326" t="s">
        <v>6</v>
      </c>
      <c r="E1807" s="326" t="s">
        <v>7</v>
      </c>
      <c r="F1807" s="326" t="s">
        <v>7</v>
      </c>
      <c r="G1807" s="326" t="s">
        <v>7</v>
      </c>
    </row>
    <row r="1808" spans="1:13" s="306" customFormat="1" thickBot="1" x14ac:dyDescent="0.25">
      <c r="C1808" s="323" t="s">
        <v>9</v>
      </c>
      <c r="D1808" s="327">
        <v>1</v>
      </c>
      <c r="E1808" s="327"/>
      <c r="F1808" s="327">
        <v>3</v>
      </c>
      <c r="G1808" s="327">
        <v>9</v>
      </c>
    </row>
    <row r="1809" spans="3:7" s="306" customFormat="1" thickBot="1" x14ac:dyDescent="0.25">
      <c r="C1809" s="323" t="s">
        <v>16</v>
      </c>
      <c r="D1809" s="327">
        <f>D1819</f>
        <v>7499</v>
      </c>
      <c r="E1809" s="327">
        <f t="shared" ref="E1809:G1809" si="309">E1819</f>
        <v>0</v>
      </c>
      <c r="F1809" s="327">
        <f t="shared" si="309"/>
        <v>12131</v>
      </c>
      <c r="G1809" s="327">
        <f t="shared" si="309"/>
        <v>40320</v>
      </c>
    </row>
    <row r="1810" spans="3:7" s="306" customFormat="1" ht="27" customHeight="1" thickBot="1" x14ac:dyDescent="0.25">
      <c r="C1810" s="323" t="s">
        <v>26</v>
      </c>
      <c r="D1810" s="327">
        <f>D1809/D1808</f>
        <v>7499</v>
      </c>
      <c r="E1810" s="327" t="e">
        <f t="shared" ref="E1810:G1810" si="310">E1809/E1808</f>
        <v>#DIV/0!</v>
      </c>
      <c r="F1810" s="327">
        <f t="shared" si="310"/>
        <v>4043.6666666666665</v>
      </c>
      <c r="G1810" s="327">
        <f t="shared" si="310"/>
        <v>4480</v>
      </c>
    </row>
    <row r="1811" spans="3:7" s="306" customFormat="1" thickBot="1" x14ac:dyDescent="0.25">
      <c r="C1811" s="323" t="s">
        <v>17</v>
      </c>
      <c r="D1811" s="328" t="s">
        <v>23</v>
      </c>
      <c r="E1811" s="329">
        <f>E1808/D1808-1</f>
        <v>-1</v>
      </c>
      <c r="F1811" s="329" t="e">
        <f t="shared" ref="F1811:G1813" si="311">F1808/E1808-1</f>
        <v>#DIV/0!</v>
      </c>
      <c r="G1811" s="329">
        <f t="shared" si="311"/>
        <v>2</v>
      </c>
    </row>
    <row r="1812" spans="3:7" s="306" customFormat="1" ht="26.25" thickBot="1" x14ac:dyDescent="0.25">
      <c r="C1812" s="323" t="s">
        <v>18</v>
      </c>
      <c r="D1812" s="328" t="s">
        <v>23</v>
      </c>
      <c r="E1812" s="329">
        <f>E1809/D1809-1</f>
        <v>-1</v>
      </c>
      <c r="F1812" s="329" t="e">
        <f t="shared" si="311"/>
        <v>#DIV/0!</v>
      </c>
      <c r="G1812" s="329">
        <f t="shared" si="311"/>
        <v>2.3237160992498556</v>
      </c>
    </row>
    <row r="1813" spans="3:7" s="306" customFormat="1" ht="26.25" thickBot="1" x14ac:dyDescent="0.25">
      <c r="C1813" s="323" t="s">
        <v>19</v>
      </c>
      <c r="D1813" s="328" t="s">
        <v>23</v>
      </c>
      <c r="E1813" s="329" t="e">
        <f>E1810/D1810-1</f>
        <v>#DIV/0!</v>
      </c>
      <c r="F1813" s="329" t="e">
        <f t="shared" si="311"/>
        <v>#DIV/0!</v>
      </c>
      <c r="G1813" s="329">
        <f t="shared" si="311"/>
        <v>0.10790536641661852</v>
      </c>
    </row>
    <row r="1814" spans="3:7" s="306" customFormat="1" thickBot="1" x14ac:dyDescent="0.25">
      <c r="C1814" s="532" t="s">
        <v>892</v>
      </c>
      <c r="D1814" s="533"/>
      <c r="E1814" s="533"/>
      <c r="F1814" s="533"/>
      <c r="G1814" s="534"/>
    </row>
    <row r="1815" spans="3:7" s="306" customFormat="1" ht="12.75" x14ac:dyDescent="0.2">
      <c r="C1815" s="530"/>
      <c r="D1815" s="325">
        <v>2018</v>
      </c>
      <c r="E1815" s="325">
        <v>2019</v>
      </c>
      <c r="F1815" s="325">
        <v>2020</v>
      </c>
      <c r="G1815" s="325">
        <v>2021</v>
      </c>
    </row>
    <row r="1816" spans="3:7" s="306" customFormat="1" thickBot="1" x14ac:dyDescent="0.25">
      <c r="C1816" s="531"/>
      <c r="D1816" s="326" t="s">
        <v>6</v>
      </c>
      <c r="E1816" s="326" t="s">
        <v>7</v>
      </c>
      <c r="F1816" s="326" t="s">
        <v>7</v>
      </c>
      <c r="G1816" s="326" t="s">
        <v>7</v>
      </c>
    </row>
    <row r="1817" spans="3:7" s="306" customFormat="1" thickBot="1" x14ac:dyDescent="0.25">
      <c r="C1817" s="331" t="s">
        <v>83</v>
      </c>
      <c r="D1817" s="245"/>
      <c r="E1817" s="245"/>
      <c r="F1817" s="245"/>
      <c r="G1817" s="245"/>
    </row>
    <row r="1818" spans="3:7" s="306" customFormat="1" thickBot="1" x14ac:dyDescent="0.25">
      <c r="C1818" s="331" t="s">
        <v>84</v>
      </c>
      <c r="D1818" s="332">
        <v>7499</v>
      </c>
      <c r="E1818" s="245"/>
      <c r="F1818" s="245">
        <v>12131</v>
      </c>
      <c r="G1818" s="245">
        <v>40320</v>
      </c>
    </row>
    <row r="1819" spans="3:7" s="306" customFormat="1" ht="18.75" customHeight="1" thickBot="1" x14ac:dyDescent="0.25">
      <c r="C1819" s="322" t="s">
        <v>125</v>
      </c>
      <c r="D1819" s="332">
        <f>D1818+D1817</f>
        <v>7499</v>
      </c>
      <c r="E1819" s="332">
        <f t="shared" ref="E1819:G1819" si="312">E1818+E1817</f>
        <v>0</v>
      </c>
      <c r="F1819" s="332">
        <f t="shared" si="312"/>
        <v>12131</v>
      </c>
      <c r="G1819" s="332">
        <f t="shared" si="312"/>
        <v>40320</v>
      </c>
    </row>
    <row r="1820" spans="3:7" s="306" customFormat="1" ht="21" customHeight="1" thickBot="1" x14ac:dyDescent="0.25">
      <c r="C1820" s="343" t="s">
        <v>44</v>
      </c>
      <c r="D1820" s="535" t="s">
        <v>800</v>
      </c>
      <c r="E1820" s="536"/>
      <c r="F1820" s="536"/>
      <c r="G1820" s="537"/>
    </row>
    <row r="1821" spans="3:7" s="306" customFormat="1" thickBot="1" x14ac:dyDescent="0.25">
      <c r="C1821" s="322" t="s">
        <v>123</v>
      </c>
      <c r="D1821" s="535" t="s">
        <v>684</v>
      </c>
      <c r="E1821" s="536"/>
      <c r="F1821" s="536"/>
      <c r="G1821" s="537"/>
    </row>
    <row r="1822" spans="3:7" s="306" customFormat="1" ht="42" customHeight="1" thickBot="1" x14ac:dyDescent="0.25">
      <c r="C1822" s="323" t="s">
        <v>10</v>
      </c>
      <c r="D1822" s="547" t="s">
        <v>801</v>
      </c>
      <c r="E1822" s="548"/>
      <c r="F1822" s="548"/>
      <c r="G1822" s="549"/>
    </row>
    <row r="1823" spans="3:7" s="306" customFormat="1" ht="20.25" customHeight="1" thickBot="1" x14ac:dyDescent="0.25">
      <c r="C1823" s="323" t="s">
        <v>15</v>
      </c>
      <c r="D1823" s="541" t="s">
        <v>685</v>
      </c>
      <c r="E1823" s="542"/>
      <c r="F1823" s="542"/>
      <c r="G1823" s="543"/>
    </row>
    <row r="1824" spans="3:7" s="306" customFormat="1" ht="12.75" x14ac:dyDescent="0.2">
      <c r="C1824" s="530"/>
      <c r="D1824" s="325">
        <v>2018</v>
      </c>
      <c r="E1824" s="325">
        <v>2019</v>
      </c>
      <c r="F1824" s="325">
        <v>2020</v>
      </c>
      <c r="G1824" s="325">
        <v>2021</v>
      </c>
    </row>
    <row r="1825" spans="1:7" s="306" customFormat="1" thickBot="1" x14ac:dyDescent="0.25">
      <c r="C1825" s="531"/>
      <c r="D1825" s="326" t="s">
        <v>6</v>
      </c>
      <c r="E1825" s="326" t="s">
        <v>7</v>
      </c>
      <c r="F1825" s="326" t="s">
        <v>7</v>
      </c>
      <c r="G1825" s="326" t="s">
        <v>7</v>
      </c>
    </row>
    <row r="1826" spans="1:7" s="306" customFormat="1" thickBot="1" x14ac:dyDescent="0.25">
      <c r="C1826" s="323" t="s">
        <v>9</v>
      </c>
      <c r="D1826" s="327">
        <v>1</v>
      </c>
      <c r="E1826" s="327"/>
      <c r="F1826" s="327">
        <v>1</v>
      </c>
      <c r="G1826" s="327"/>
    </row>
    <row r="1827" spans="1:7" s="306" customFormat="1" thickBot="1" x14ac:dyDescent="0.25">
      <c r="C1827" s="323" t="s">
        <v>16</v>
      </c>
      <c r="D1827" s="327">
        <f>D1837</f>
        <v>124586</v>
      </c>
      <c r="E1827" s="327">
        <f t="shared" ref="E1827:G1827" si="313">E1837</f>
        <v>0</v>
      </c>
      <c r="F1827" s="327">
        <f t="shared" si="313"/>
        <v>80000</v>
      </c>
      <c r="G1827" s="327">
        <f t="shared" si="313"/>
        <v>0</v>
      </c>
    </row>
    <row r="1828" spans="1:7" s="306" customFormat="1" thickBot="1" x14ac:dyDescent="0.25">
      <c r="C1828" s="323" t="s">
        <v>26</v>
      </c>
      <c r="D1828" s="327">
        <f>D1827/D1826</f>
        <v>124586</v>
      </c>
      <c r="E1828" s="327" t="e">
        <f t="shared" ref="E1828:G1828" si="314">E1827/E1826</f>
        <v>#DIV/0!</v>
      </c>
      <c r="F1828" s="327">
        <f t="shared" si="314"/>
        <v>80000</v>
      </c>
      <c r="G1828" s="327" t="e">
        <f t="shared" si="314"/>
        <v>#DIV/0!</v>
      </c>
    </row>
    <row r="1829" spans="1:7" s="306" customFormat="1" thickBot="1" x14ac:dyDescent="0.25">
      <c r="C1829" s="323" t="s">
        <v>17</v>
      </c>
      <c r="D1829" s="328" t="s">
        <v>23</v>
      </c>
      <c r="E1829" s="329">
        <f>E1826/D1826-1</f>
        <v>-1</v>
      </c>
      <c r="F1829" s="329" t="e">
        <f t="shared" ref="F1829:G1831" si="315">F1826/E1826-1</f>
        <v>#DIV/0!</v>
      </c>
      <c r="G1829" s="329">
        <f t="shared" si="315"/>
        <v>-1</v>
      </c>
    </row>
    <row r="1830" spans="1:7" s="306" customFormat="1" ht="26.25" thickBot="1" x14ac:dyDescent="0.25">
      <c r="C1830" s="323" t="s">
        <v>18</v>
      </c>
      <c r="D1830" s="328" t="s">
        <v>23</v>
      </c>
      <c r="E1830" s="329">
        <f>E1827/D1827-1</f>
        <v>-1</v>
      </c>
      <c r="F1830" s="329" t="e">
        <f t="shared" si="315"/>
        <v>#DIV/0!</v>
      </c>
      <c r="G1830" s="329">
        <f t="shared" si="315"/>
        <v>-1</v>
      </c>
    </row>
    <row r="1831" spans="1:7" s="306" customFormat="1" ht="26.25" thickBot="1" x14ac:dyDescent="0.25">
      <c r="C1831" s="323" t="s">
        <v>19</v>
      </c>
      <c r="D1831" s="328" t="s">
        <v>23</v>
      </c>
      <c r="E1831" s="329" t="e">
        <f>E1828/D1828-1</f>
        <v>#DIV/0!</v>
      </c>
      <c r="F1831" s="329" t="e">
        <f t="shared" si="315"/>
        <v>#DIV/0!</v>
      </c>
      <c r="G1831" s="329" t="e">
        <f t="shared" si="315"/>
        <v>#DIV/0!</v>
      </c>
    </row>
    <row r="1832" spans="1:7" s="306" customFormat="1" thickBot="1" x14ac:dyDescent="0.25">
      <c r="C1832" s="532" t="s">
        <v>892</v>
      </c>
      <c r="D1832" s="533"/>
      <c r="E1832" s="533"/>
      <c r="F1832" s="533"/>
      <c r="G1832" s="534"/>
    </row>
    <row r="1833" spans="1:7" s="306" customFormat="1" ht="12.75" x14ac:dyDescent="0.2">
      <c r="C1833" s="530"/>
      <c r="D1833" s="325">
        <v>2018</v>
      </c>
      <c r="E1833" s="325">
        <v>2019</v>
      </c>
      <c r="F1833" s="325">
        <v>2020</v>
      </c>
      <c r="G1833" s="325">
        <v>2021</v>
      </c>
    </row>
    <row r="1834" spans="1:7" s="306" customFormat="1" thickBot="1" x14ac:dyDescent="0.25">
      <c r="C1834" s="531"/>
      <c r="D1834" s="326" t="s">
        <v>6</v>
      </c>
      <c r="E1834" s="326" t="s">
        <v>7</v>
      </c>
      <c r="F1834" s="326" t="s">
        <v>7</v>
      </c>
      <c r="G1834" s="326" t="s">
        <v>7</v>
      </c>
    </row>
    <row r="1835" spans="1:7" s="306" customFormat="1" thickBot="1" x14ac:dyDescent="0.25">
      <c r="C1835" s="331" t="s">
        <v>83</v>
      </c>
      <c r="D1835" s="245"/>
      <c r="E1835" s="245"/>
      <c r="F1835" s="245"/>
      <c r="G1835" s="245"/>
    </row>
    <row r="1836" spans="1:7" s="306" customFormat="1" thickBot="1" x14ac:dyDescent="0.25">
      <c r="C1836" s="331" t="s">
        <v>84</v>
      </c>
      <c r="D1836" s="332">
        <v>124586</v>
      </c>
      <c r="E1836" s="245"/>
      <c r="F1836" s="245">
        <v>80000</v>
      </c>
      <c r="G1836" s="245">
        <v>0</v>
      </c>
    </row>
    <row r="1837" spans="1:7" s="306" customFormat="1" thickBot="1" x14ac:dyDescent="0.25">
      <c r="C1837" s="322" t="s">
        <v>125</v>
      </c>
      <c r="D1837" s="332">
        <f>D1836+D1835</f>
        <v>124586</v>
      </c>
      <c r="E1837" s="332">
        <f t="shared" ref="E1837:G1837" si="316">E1836+E1835</f>
        <v>0</v>
      </c>
      <c r="F1837" s="332">
        <f t="shared" si="316"/>
        <v>80000</v>
      </c>
      <c r="G1837" s="332">
        <f t="shared" si="316"/>
        <v>0</v>
      </c>
    </row>
    <row r="1838" spans="1:7" s="306" customFormat="1" ht="26.25" thickBot="1" x14ac:dyDescent="0.25">
      <c r="A1838" s="346"/>
      <c r="B1838" s="347"/>
      <c r="C1838" s="343" t="s">
        <v>44</v>
      </c>
      <c r="D1838" s="535" t="s">
        <v>686</v>
      </c>
      <c r="E1838" s="536"/>
      <c r="F1838" s="536"/>
      <c r="G1838" s="537"/>
    </row>
    <row r="1839" spans="1:7" s="306" customFormat="1" thickBot="1" x14ac:dyDescent="0.25">
      <c r="A1839" s="346"/>
      <c r="B1839" s="347"/>
      <c r="C1839" s="322" t="s">
        <v>126</v>
      </c>
      <c r="D1839" s="544" t="s">
        <v>687</v>
      </c>
      <c r="E1839" s="545"/>
      <c r="F1839" s="545"/>
      <c r="G1839" s="546"/>
    </row>
    <row r="1840" spans="1:7" s="306" customFormat="1" ht="39.75" customHeight="1" thickBot="1" x14ac:dyDescent="0.25">
      <c r="A1840" s="346"/>
      <c r="B1840" s="347"/>
      <c r="C1840" s="323" t="s">
        <v>10</v>
      </c>
      <c r="D1840" s="544" t="s">
        <v>688</v>
      </c>
      <c r="E1840" s="545"/>
      <c r="F1840" s="545"/>
      <c r="G1840" s="546"/>
    </row>
    <row r="1841" spans="1:8" s="306" customFormat="1" thickBot="1" x14ac:dyDescent="0.25">
      <c r="A1841" s="346"/>
      <c r="B1841" s="347"/>
      <c r="C1841" s="323" t="s">
        <v>15</v>
      </c>
      <c r="D1841" s="541" t="s">
        <v>392</v>
      </c>
      <c r="E1841" s="542"/>
      <c r="F1841" s="542"/>
      <c r="G1841" s="543"/>
    </row>
    <row r="1842" spans="1:8" s="306" customFormat="1" ht="12.75" x14ac:dyDescent="0.2">
      <c r="C1842" s="530"/>
      <c r="D1842" s="325">
        <v>2018</v>
      </c>
      <c r="E1842" s="325">
        <v>2019</v>
      </c>
      <c r="F1842" s="325">
        <v>2020</v>
      </c>
      <c r="G1842" s="325">
        <v>2021</v>
      </c>
      <c r="H1842" s="348"/>
    </row>
    <row r="1843" spans="1:8" s="306" customFormat="1" thickBot="1" x14ac:dyDescent="0.25">
      <c r="C1843" s="531"/>
      <c r="D1843" s="326" t="s">
        <v>6</v>
      </c>
      <c r="E1843" s="326" t="s">
        <v>7</v>
      </c>
      <c r="F1843" s="326" t="s">
        <v>7</v>
      </c>
      <c r="G1843" s="326" t="s">
        <v>7</v>
      </c>
      <c r="H1843" s="348"/>
    </row>
    <row r="1844" spans="1:8" s="306" customFormat="1" thickBot="1" x14ac:dyDescent="0.25">
      <c r="C1844" s="323" t="s">
        <v>9</v>
      </c>
      <c r="D1844" s="327">
        <v>1</v>
      </c>
      <c r="E1844" s="327"/>
      <c r="F1844" s="327"/>
      <c r="G1844" s="327"/>
      <c r="H1844" s="349"/>
    </row>
    <row r="1845" spans="1:8" s="306" customFormat="1" thickBot="1" x14ac:dyDescent="0.25">
      <c r="C1845" s="323" t="s">
        <v>16</v>
      </c>
      <c r="D1845" s="327">
        <f>D1855</f>
        <v>70000</v>
      </c>
      <c r="E1845" s="327">
        <f t="shared" ref="E1845:G1845" si="317">E1855</f>
        <v>0</v>
      </c>
      <c r="F1845" s="327">
        <f t="shared" si="317"/>
        <v>0</v>
      </c>
      <c r="G1845" s="327">
        <f t="shared" si="317"/>
        <v>0</v>
      </c>
    </row>
    <row r="1846" spans="1:8" s="306" customFormat="1" thickBot="1" x14ac:dyDescent="0.25">
      <c r="C1846" s="323" t="s">
        <v>26</v>
      </c>
      <c r="D1846" s="327">
        <f>D1845/D1844</f>
        <v>70000</v>
      </c>
      <c r="E1846" s="327" t="e">
        <f t="shared" ref="E1846:G1846" si="318">E1845/E1844</f>
        <v>#DIV/0!</v>
      </c>
      <c r="F1846" s="327" t="e">
        <f t="shared" si="318"/>
        <v>#DIV/0!</v>
      </c>
      <c r="G1846" s="327" t="e">
        <f t="shared" si="318"/>
        <v>#DIV/0!</v>
      </c>
    </row>
    <row r="1847" spans="1:8" s="306" customFormat="1" thickBot="1" x14ac:dyDescent="0.25">
      <c r="C1847" s="323" t="s">
        <v>17</v>
      </c>
      <c r="D1847" s="328" t="s">
        <v>23</v>
      </c>
      <c r="E1847" s="329">
        <f>E1844/D1844-1</f>
        <v>-1</v>
      </c>
      <c r="F1847" s="329" t="e">
        <f t="shared" ref="F1847:G1849" si="319">F1844/E1844-1</f>
        <v>#DIV/0!</v>
      </c>
      <c r="G1847" s="329" t="e">
        <f t="shared" si="319"/>
        <v>#DIV/0!</v>
      </c>
    </row>
    <row r="1848" spans="1:8" s="306" customFormat="1" ht="26.25" thickBot="1" x14ac:dyDescent="0.25">
      <c r="C1848" s="323" t="s">
        <v>18</v>
      </c>
      <c r="D1848" s="328" t="s">
        <v>23</v>
      </c>
      <c r="E1848" s="329">
        <f>E1845/D1845-1</f>
        <v>-1</v>
      </c>
      <c r="F1848" s="329" t="e">
        <f t="shared" si="319"/>
        <v>#DIV/0!</v>
      </c>
      <c r="G1848" s="329" t="e">
        <f t="shared" si="319"/>
        <v>#DIV/0!</v>
      </c>
    </row>
    <row r="1849" spans="1:8" s="306" customFormat="1" ht="26.25" thickBot="1" x14ac:dyDescent="0.25">
      <c r="C1849" s="323" t="s">
        <v>19</v>
      </c>
      <c r="D1849" s="328" t="s">
        <v>23</v>
      </c>
      <c r="E1849" s="329" t="e">
        <f>E1846/D1846-1</f>
        <v>#DIV/0!</v>
      </c>
      <c r="F1849" s="329" t="e">
        <f t="shared" si="319"/>
        <v>#DIV/0!</v>
      </c>
      <c r="G1849" s="329" t="e">
        <f t="shared" si="319"/>
        <v>#DIV/0!</v>
      </c>
    </row>
    <row r="1850" spans="1:8" s="306" customFormat="1" thickBot="1" x14ac:dyDescent="0.25">
      <c r="C1850" s="532" t="s">
        <v>893</v>
      </c>
      <c r="D1850" s="533"/>
      <c r="E1850" s="533"/>
      <c r="F1850" s="533"/>
      <c r="G1850" s="534"/>
    </row>
    <row r="1851" spans="1:8" s="306" customFormat="1" ht="12.75" x14ac:dyDescent="0.2">
      <c r="C1851" s="530"/>
      <c r="D1851" s="325">
        <v>2018</v>
      </c>
      <c r="E1851" s="325">
        <v>2019</v>
      </c>
      <c r="F1851" s="325">
        <v>2020</v>
      </c>
      <c r="G1851" s="325">
        <v>2021</v>
      </c>
    </row>
    <row r="1852" spans="1:8" s="306" customFormat="1" thickBot="1" x14ac:dyDescent="0.25">
      <c r="C1852" s="531"/>
      <c r="D1852" s="326" t="s">
        <v>6</v>
      </c>
      <c r="E1852" s="326" t="s">
        <v>7</v>
      </c>
      <c r="F1852" s="326" t="s">
        <v>7</v>
      </c>
      <c r="G1852" s="326" t="s">
        <v>7</v>
      </c>
    </row>
    <row r="1853" spans="1:8" s="306" customFormat="1" thickBot="1" x14ac:dyDescent="0.25">
      <c r="C1853" s="331" t="s">
        <v>83</v>
      </c>
      <c r="D1853" s="340"/>
      <c r="E1853" s="245"/>
      <c r="F1853" s="245"/>
      <c r="G1853" s="245"/>
    </row>
    <row r="1854" spans="1:8" s="306" customFormat="1" thickBot="1" x14ac:dyDescent="0.25">
      <c r="C1854" s="331" t="s">
        <v>84</v>
      </c>
      <c r="D1854" s="332">
        <v>70000</v>
      </c>
      <c r="E1854" s="245"/>
      <c r="F1854" s="245">
        <v>0</v>
      </c>
      <c r="G1854" s="245">
        <v>0</v>
      </c>
    </row>
    <row r="1855" spans="1:8" s="306" customFormat="1" thickBot="1" x14ac:dyDescent="0.25">
      <c r="C1855" s="333" t="s">
        <v>128</v>
      </c>
      <c r="D1855" s="332">
        <f>D1854+D1853</f>
        <v>70000</v>
      </c>
      <c r="E1855" s="332">
        <f t="shared" ref="E1855:G1855" si="320">E1854+E1853</f>
        <v>0</v>
      </c>
      <c r="F1855" s="332">
        <f t="shared" si="320"/>
        <v>0</v>
      </c>
      <c r="G1855" s="332">
        <f t="shared" si="320"/>
        <v>0</v>
      </c>
    </row>
    <row r="1856" spans="1:8" s="306" customFormat="1" ht="26.25" thickBot="1" x14ac:dyDescent="0.25">
      <c r="C1856" s="343" t="s">
        <v>44</v>
      </c>
      <c r="D1856" s="535" t="s">
        <v>689</v>
      </c>
      <c r="E1856" s="536"/>
      <c r="F1856" s="536"/>
      <c r="G1856" s="537"/>
    </row>
    <row r="1857" spans="3:7" s="306" customFormat="1" thickBot="1" x14ac:dyDescent="0.25">
      <c r="C1857" s="322" t="s">
        <v>164</v>
      </c>
      <c r="D1857" s="550" t="s">
        <v>690</v>
      </c>
      <c r="E1857" s="551"/>
      <c r="F1857" s="551"/>
      <c r="G1857" s="552"/>
    </row>
    <row r="1858" spans="3:7" s="306" customFormat="1" ht="62.25" customHeight="1" thickBot="1" x14ac:dyDescent="0.25">
      <c r="C1858" s="323" t="s">
        <v>10</v>
      </c>
      <c r="D1858" s="547" t="s">
        <v>691</v>
      </c>
      <c r="E1858" s="548"/>
      <c r="F1858" s="548"/>
      <c r="G1858" s="549"/>
    </row>
    <row r="1859" spans="3:7" s="306" customFormat="1" thickBot="1" x14ac:dyDescent="0.25">
      <c r="C1859" s="323" t="s">
        <v>15</v>
      </c>
      <c r="D1859" s="541" t="s">
        <v>392</v>
      </c>
      <c r="E1859" s="542"/>
      <c r="F1859" s="542"/>
      <c r="G1859" s="543"/>
    </row>
    <row r="1860" spans="3:7" s="306" customFormat="1" ht="12.75" x14ac:dyDescent="0.2">
      <c r="C1860" s="530"/>
      <c r="D1860" s="325">
        <v>2018</v>
      </c>
      <c r="E1860" s="325">
        <v>2019</v>
      </c>
      <c r="F1860" s="325">
        <v>2020</v>
      </c>
      <c r="G1860" s="325">
        <v>2021</v>
      </c>
    </row>
    <row r="1861" spans="3:7" s="306" customFormat="1" thickBot="1" x14ac:dyDescent="0.25">
      <c r="C1861" s="531"/>
      <c r="D1861" s="326" t="s">
        <v>6</v>
      </c>
      <c r="E1861" s="326" t="s">
        <v>7</v>
      </c>
      <c r="F1861" s="326" t="s">
        <v>7</v>
      </c>
      <c r="G1861" s="326" t="s">
        <v>7</v>
      </c>
    </row>
    <row r="1862" spans="3:7" s="306" customFormat="1" thickBot="1" x14ac:dyDescent="0.25">
      <c r="C1862" s="323" t="s">
        <v>9</v>
      </c>
      <c r="D1862" s="327"/>
      <c r="E1862" s="327">
        <v>1</v>
      </c>
      <c r="F1862" s="327"/>
      <c r="G1862" s="327"/>
    </row>
    <row r="1863" spans="3:7" s="306" customFormat="1" thickBot="1" x14ac:dyDescent="0.25">
      <c r="C1863" s="323" t="s">
        <v>16</v>
      </c>
      <c r="D1863" s="327">
        <f>D1873</f>
        <v>0</v>
      </c>
      <c r="E1863" s="327">
        <f t="shared" ref="E1863:G1863" si="321">E1873</f>
        <v>10271</v>
      </c>
      <c r="F1863" s="327">
        <f t="shared" si="321"/>
        <v>0</v>
      </c>
      <c r="G1863" s="327">
        <f t="shared" si="321"/>
        <v>0</v>
      </c>
    </row>
    <row r="1864" spans="3:7" s="306" customFormat="1" thickBot="1" x14ac:dyDescent="0.25">
      <c r="C1864" s="323" t="s">
        <v>26</v>
      </c>
      <c r="D1864" s="327" t="e">
        <f>D1863/D1862</f>
        <v>#DIV/0!</v>
      </c>
      <c r="E1864" s="327">
        <f t="shared" ref="E1864:G1864" si="322">E1863/E1862</f>
        <v>10271</v>
      </c>
      <c r="F1864" s="327" t="e">
        <f t="shared" si="322"/>
        <v>#DIV/0!</v>
      </c>
      <c r="G1864" s="327" t="e">
        <f t="shared" si="322"/>
        <v>#DIV/0!</v>
      </c>
    </row>
    <row r="1865" spans="3:7" s="306" customFormat="1" thickBot="1" x14ac:dyDescent="0.25">
      <c r="C1865" s="323" t="s">
        <v>17</v>
      </c>
      <c r="D1865" s="328" t="s">
        <v>23</v>
      </c>
      <c r="E1865" s="329" t="e">
        <f>E1862/D1862-1</f>
        <v>#DIV/0!</v>
      </c>
      <c r="F1865" s="329">
        <f t="shared" ref="F1865:G1867" si="323">F1862/E1862-1</f>
        <v>-1</v>
      </c>
      <c r="G1865" s="329" t="e">
        <f t="shared" si="323"/>
        <v>#DIV/0!</v>
      </c>
    </row>
    <row r="1866" spans="3:7" s="306" customFormat="1" ht="26.25" thickBot="1" x14ac:dyDescent="0.25">
      <c r="C1866" s="323" t="s">
        <v>18</v>
      </c>
      <c r="D1866" s="328" t="s">
        <v>23</v>
      </c>
      <c r="E1866" s="329" t="e">
        <f>E1863/D1863-1</f>
        <v>#DIV/0!</v>
      </c>
      <c r="F1866" s="329">
        <f t="shared" si="323"/>
        <v>-1</v>
      </c>
      <c r="G1866" s="329" t="e">
        <f t="shared" si="323"/>
        <v>#DIV/0!</v>
      </c>
    </row>
    <row r="1867" spans="3:7" s="306" customFormat="1" ht="26.25" thickBot="1" x14ac:dyDescent="0.25">
      <c r="C1867" s="323" t="s">
        <v>19</v>
      </c>
      <c r="D1867" s="328" t="s">
        <v>23</v>
      </c>
      <c r="E1867" s="329" t="e">
        <f>E1864/D1864-1</f>
        <v>#DIV/0!</v>
      </c>
      <c r="F1867" s="329" t="e">
        <f t="shared" si="323"/>
        <v>#DIV/0!</v>
      </c>
      <c r="G1867" s="329" t="e">
        <f t="shared" si="323"/>
        <v>#DIV/0!</v>
      </c>
    </row>
    <row r="1868" spans="3:7" s="306" customFormat="1" thickBot="1" x14ac:dyDescent="0.25">
      <c r="C1868" s="532" t="s">
        <v>894</v>
      </c>
      <c r="D1868" s="533"/>
      <c r="E1868" s="533"/>
      <c r="F1868" s="533"/>
      <c r="G1868" s="534"/>
    </row>
    <row r="1869" spans="3:7" s="306" customFormat="1" ht="12.75" x14ac:dyDescent="0.2">
      <c r="C1869" s="530"/>
      <c r="D1869" s="325">
        <v>2018</v>
      </c>
      <c r="E1869" s="325">
        <v>2019</v>
      </c>
      <c r="F1869" s="325">
        <v>2020</v>
      </c>
      <c r="G1869" s="325">
        <v>2021</v>
      </c>
    </row>
    <row r="1870" spans="3:7" s="306" customFormat="1" thickBot="1" x14ac:dyDescent="0.25">
      <c r="C1870" s="531"/>
      <c r="D1870" s="326" t="s">
        <v>6</v>
      </c>
      <c r="E1870" s="326" t="s">
        <v>7</v>
      </c>
      <c r="F1870" s="326" t="s">
        <v>7</v>
      </c>
      <c r="G1870" s="326" t="s">
        <v>7</v>
      </c>
    </row>
    <row r="1871" spans="3:7" s="306" customFormat="1" thickBot="1" x14ac:dyDescent="0.25">
      <c r="C1871" s="331" t="s">
        <v>83</v>
      </c>
      <c r="D1871" s="245"/>
      <c r="E1871" s="245"/>
      <c r="F1871" s="245"/>
      <c r="G1871" s="245"/>
    </row>
    <row r="1872" spans="3:7" s="306" customFormat="1" thickBot="1" x14ac:dyDescent="0.25">
      <c r="C1872" s="331" t="s">
        <v>84</v>
      </c>
      <c r="D1872" s="332">
        <v>0</v>
      </c>
      <c r="E1872" s="245">
        <v>10271</v>
      </c>
      <c r="F1872" s="245">
        <v>0</v>
      </c>
      <c r="G1872" s="245">
        <v>0</v>
      </c>
    </row>
    <row r="1873" spans="3:7" s="306" customFormat="1" ht="19.5" customHeight="1" thickBot="1" x14ac:dyDescent="0.25">
      <c r="C1873" s="333" t="s">
        <v>169</v>
      </c>
      <c r="D1873" s="332">
        <f>D1872+D1871</f>
        <v>0</v>
      </c>
      <c r="E1873" s="332">
        <f t="shared" ref="E1873:G1873" si="324">E1872+E1871</f>
        <v>10271</v>
      </c>
      <c r="F1873" s="332">
        <f t="shared" si="324"/>
        <v>0</v>
      </c>
      <c r="G1873" s="332">
        <f t="shared" si="324"/>
        <v>0</v>
      </c>
    </row>
    <row r="1874" spans="3:7" s="306" customFormat="1" ht="26.25" thickBot="1" x14ac:dyDescent="0.25">
      <c r="C1874" s="343" t="s">
        <v>44</v>
      </c>
      <c r="D1874" s="535" t="s">
        <v>692</v>
      </c>
      <c r="E1874" s="536"/>
      <c r="F1874" s="536"/>
      <c r="G1874" s="537"/>
    </row>
    <row r="1875" spans="3:7" s="306" customFormat="1" ht="20.25" customHeight="1" thickBot="1" x14ac:dyDescent="0.25">
      <c r="C1875" s="322" t="s">
        <v>171</v>
      </c>
      <c r="D1875" s="550" t="s">
        <v>693</v>
      </c>
      <c r="E1875" s="551"/>
      <c r="F1875" s="551"/>
      <c r="G1875" s="552"/>
    </row>
    <row r="1876" spans="3:7" s="306" customFormat="1" ht="42.75" customHeight="1" thickBot="1" x14ac:dyDescent="0.25">
      <c r="C1876" s="323" t="s">
        <v>10</v>
      </c>
      <c r="D1876" s="547" t="s">
        <v>694</v>
      </c>
      <c r="E1876" s="548"/>
      <c r="F1876" s="548"/>
      <c r="G1876" s="549"/>
    </row>
    <row r="1877" spans="3:7" s="306" customFormat="1" thickBot="1" x14ac:dyDescent="0.25">
      <c r="C1877" s="323" t="s">
        <v>15</v>
      </c>
      <c r="D1877" s="541" t="s">
        <v>392</v>
      </c>
      <c r="E1877" s="542"/>
      <c r="F1877" s="542"/>
      <c r="G1877" s="543"/>
    </row>
    <row r="1878" spans="3:7" s="306" customFormat="1" ht="12.75" x14ac:dyDescent="0.2">
      <c r="C1878" s="530"/>
      <c r="D1878" s="325">
        <v>2018</v>
      </c>
      <c r="E1878" s="325">
        <v>2019</v>
      </c>
      <c r="F1878" s="325">
        <v>2020</v>
      </c>
      <c r="G1878" s="325">
        <v>2021</v>
      </c>
    </row>
    <row r="1879" spans="3:7" s="306" customFormat="1" thickBot="1" x14ac:dyDescent="0.25">
      <c r="C1879" s="531"/>
      <c r="D1879" s="326" t="s">
        <v>6</v>
      </c>
      <c r="E1879" s="326" t="s">
        <v>7</v>
      </c>
      <c r="F1879" s="326" t="s">
        <v>7</v>
      </c>
      <c r="G1879" s="326" t="s">
        <v>7</v>
      </c>
    </row>
    <row r="1880" spans="3:7" s="306" customFormat="1" thickBot="1" x14ac:dyDescent="0.25">
      <c r="C1880" s="323" t="s">
        <v>9</v>
      </c>
      <c r="D1880" s="327"/>
      <c r="E1880" s="327"/>
      <c r="F1880" s="327">
        <v>1</v>
      </c>
      <c r="G1880" s="327"/>
    </row>
    <row r="1881" spans="3:7" s="306" customFormat="1" thickBot="1" x14ac:dyDescent="0.25">
      <c r="C1881" s="323" t="s">
        <v>16</v>
      </c>
      <c r="D1881" s="327">
        <f>D1891</f>
        <v>0</v>
      </c>
      <c r="E1881" s="327">
        <f t="shared" ref="E1881:G1881" si="325">E1891</f>
        <v>0</v>
      </c>
      <c r="F1881" s="327">
        <f t="shared" si="325"/>
        <v>20000</v>
      </c>
      <c r="G1881" s="327">
        <f t="shared" si="325"/>
        <v>0</v>
      </c>
    </row>
    <row r="1882" spans="3:7" s="306" customFormat="1" thickBot="1" x14ac:dyDescent="0.25">
      <c r="C1882" s="323" t="s">
        <v>26</v>
      </c>
      <c r="D1882" s="327" t="e">
        <f>D1881/D1880</f>
        <v>#DIV/0!</v>
      </c>
      <c r="E1882" s="327" t="e">
        <f t="shared" ref="E1882:G1882" si="326">E1881/E1880</f>
        <v>#DIV/0!</v>
      </c>
      <c r="F1882" s="327">
        <f t="shared" si="326"/>
        <v>20000</v>
      </c>
      <c r="G1882" s="327" t="e">
        <f t="shared" si="326"/>
        <v>#DIV/0!</v>
      </c>
    </row>
    <row r="1883" spans="3:7" s="306" customFormat="1" thickBot="1" x14ac:dyDescent="0.25">
      <c r="C1883" s="323" t="s">
        <v>17</v>
      </c>
      <c r="D1883" s="328" t="s">
        <v>23</v>
      </c>
      <c r="E1883" s="329" t="e">
        <f>E1880/D1880-1</f>
        <v>#DIV/0!</v>
      </c>
      <c r="F1883" s="329" t="e">
        <f t="shared" ref="F1883:G1885" si="327">F1880/E1880-1</f>
        <v>#DIV/0!</v>
      </c>
      <c r="G1883" s="329">
        <f t="shared" si="327"/>
        <v>-1</v>
      </c>
    </row>
    <row r="1884" spans="3:7" s="306" customFormat="1" ht="26.25" thickBot="1" x14ac:dyDescent="0.25">
      <c r="C1884" s="323" t="s">
        <v>18</v>
      </c>
      <c r="D1884" s="328" t="s">
        <v>23</v>
      </c>
      <c r="E1884" s="329" t="e">
        <f>E1881/D1881-1</f>
        <v>#DIV/0!</v>
      </c>
      <c r="F1884" s="329" t="e">
        <f t="shared" si="327"/>
        <v>#DIV/0!</v>
      </c>
      <c r="G1884" s="329">
        <f t="shared" si="327"/>
        <v>-1</v>
      </c>
    </row>
    <row r="1885" spans="3:7" s="306" customFormat="1" ht="26.25" thickBot="1" x14ac:dyDescent="0.25">
      <c r="C1885" s="323" t="s">
        <v>19</v>
      </c>
      <c r="D1885" s="328" t="s">
        <v>23</v>
      </c>
      <c r="E1885" s="329" t="e">
        <f>E1882/D1882-1</f>
        <v>#DIV/0!</v>
      </c>
      <c r="F1885" s="329" t="e">
        <f t="shared" si="327"/>
        <v>#DIV/0!</v>
      </c>
      <c r="G1885" s="329" t="e">
        <f t="shared" si="327"/>
        <v>#DIV/0!</v>
      </c>
    </row>
    <row r="1886" spans="3:7" s="306" customFormat="1" thickBot="1" x14ac:dyDescent="0.25">
      <c r="C1886" s="532" t="s">
        <v>895</v>
      </c>
      <c r="D1886" s="533"/>
      <c r="E1886" s="533"/>
      <c r="F1886" s="533"/>
      <c r="G1886" s="534"/>
    </row>
    <row r="1887" spans="3:7" s="306" customFormat="1" ht="12.75" x14ac:dyDescent="0.2">
      <c r="C1887" s="530"/>
      <c r="D1887" s="325">
        <v>2018</v>
      </c>
      <c r="E1887" s="325">
        <v>2019</v>
      </c>
      <c r="F1887" s="325">
        <v>2020</v>
      </c>
      <c r="G1887" s="325">
        <v>2021</v>
      </c>
    </row>
    <row r="1888" spans="3:7" s="306" customFormat="1" thickBot="1" x14ac:dyDescent="0.25">
      <c r="C1888" s="531"/>
      <c r="D1888" s="326" t="s">
        <v>6</v>
      </c>
      <c r="E1888" s="326" t="s">
        <v>7</v>
      </c>
      <c r="F1888" s="326" t="s">
        <v>7</v>
      </c>
      <c r="G1888" s="326" t="s">
        <v>7</v>
      </c>
    </row>
    <row r="1889" spans="3:7" s="306" customFormat="1" thickBot="1" x14ac:dyDescent="0.25">
      <c r="C1889" s="331" t="s">
        <v>83</v>
      </c>
      <c r="D1889" s="245"/>
      <c r="E1889" s="245"/>
      <c r="F1889" s="245"/>
      <c r="G1889" s="245"/>
    </row>
    <row r="1890" spans="3:7" s="306" customFormat="1" thickBot="1" x14ac:dyDescent="0.25">
      <c r="C1890" s="331" t="s">
        <v>84</v>
      </c>
      <c r="D1890" s="332">
        <v>0</v>
      </c>
      <c r="E1890" s="245">
        <v>0</v>
      </c>
      <c r="F1890" s="245">
        <v>20000</v>
      </c>
      <c r="G1890" s="245">
        <v>0</v>
      </c>
    </row>
    <row r="1891" spans="3:7" s="306" customFormat="1" ht="18" customHeight="1" thickBot="1" x14ac:dyDescent="0.25">
      <c r="C1891" s="333" t="s">
        <v>176</v>
      </c>
      <c r="D1891" s="332">
        <f>D1890+D1889</f>
        <v>0</v>
      </c>
      <c r="E1891" s="332">
        <f t="shared" ref="E1891:G1891" si="328">E1890+E1889</f>
        <v>0</v>
      </c>
      <c r="F1891" s="332">
        <f t="shared" si="328"/>
        <v>20000</v>
      </c>
      <c r="G1891" s="332">
        <f t="shared" si="328"/>
        <v>0</v>
      </c>
    </row>
    <row r="1892" spans="3:7" s="306" customFormat="1" ht="26.25" thickBot="1" x14ac:dyDescent="0.25">
      <c r="C1892" s="343" t="s">
        <v>44</v>
      </c>
      <c r="D1892" s="535" t="s">
        <v>802</v>
      </c>
      <c r="E1892" s="536"/>
      <c r="F1892" s="536"/>
      <c r="G1892" s="537"/>
    </row>
    <row r="1893" spans="3:7" s="306" customFormat="1" ht="18.75" customHeight="1" thickBot="1" x14ac:dyDescent="0.25">
      <c r="C1893" s="322" t="s">
        <v>716</v>
      </c>
      <c r="D1893" s="544" t="s">
        <v>695</v>
      </c>
      <c r="E1893" s="545"/>
      <c r="F1893" s="545"/>
      <c r="G1893" s="546"/>
    </row>
    <row r="1894" spans="3:7" s="306" customFormat="1" ht="28.5" customHeight="1" thickBot="1" x14ac:dyDescent="0.25">
      <c r="C1894" s="323" t="s">
        <v>10</v>
      </c>
      <c r="D1894" s="547" t="s">
        <v>696</v>
      </c>
      <c r="E1894" s="548"/>
      <c r="F1894" s="548"/>
      <c r="G1894" s="549"/>
    </row>
    <row r="1895" spans="3:7" s="306" customFormat="1" ht="18" customHeight="1" thickBot="1" x14ac:dyDescent="0.25">
      <c r="C1895" s="323" t="s">
        <v>15</v>
      </c>
      <c r="D1895" s="541" t="s">
        <v>803</v>
      </c>
      <c r="E1895" s="542"/>
      <c r="F1895" s="542"/>
      <c r="G1895" s="543"/>
    </row>
    <row r="1896" spans="3:7" s="306" customFormat="1" ht="12.75" x14ac:dyDescent="0.2">
      <c r="C1896" s="530"/>
      <c r="D1896" s="325">
        <v>2018</v>
      </c>
      <c r="E1896" s="325">
        <v>2019</v>
      </c>
      <c r="F1896" s="325">
        <v>2020</v>
      </c>
      <c r="G1896" s="325">
        <v>2021</v>
      </c>
    </row>
    <row r="1897" spans="3:7" s="306" customFormat="1" thickBot="1" x14ac:dyDescent="0.25">
      <c r="C1897" s="531"/>
      <c r="D1897" s="326" t="s">
        <v>6</v>
      </c>
      <c r="E1897" s="326" t="s">
        <v>7</v>
      </c>
      <c r="F1897" s="326" t="s">
        <v>7</v>
      </c>
      <c r="G1897" s="326" t="s">
        <v>7</v>
      </c>
    </row>
    <row r="1898" spans="3:7" s="306" customFormat="1" thickBot="1" x14ac:dyDescent="0.25">
      <c r="C1898" s="323" t="s">
        <v>9</v>
      </c>
      <c r="D1898" s="327">
        <v>7</v>
      </c>
      <c r="E1898" s="327"/>
      <c r="F1898" s="327"/>
      <c r="G1898" s="327"/>
    </row>
    <row r="1899" spans="3:7" s="306" customFormat="1" thickBot="1" x14ac:dyDescent="0.25">
      <c r="C1899" s="323" t="s">
        <v>16</v>
      </c>
      <c r="D1899" s="327">
        <f>D1909</f>
        <v>60000</v>
      </c>
      <c r="E1899" s="327">
        <f t="shared" ref="E1899:G1899" si="329">E1909</f>
        <v>0</v>
      </c>
      <c r="F1899" s="327">
        <f t="shared" si="329"/>
        <v>0</v>
      </c>
      <c r="G1899" s="327">
        <f t="shared" si="329"/>
        <v>0</v>
      </c>
    </row>
    <row r="1900" spans="3:7" s="306" customFormat="1" thickBot="1" x14ac:dyDescent="0.25">
      <c r="C1900" s="323" t="s">
        <v>26</v>
      </c>
      <c r="D1900" s="327">
        <f>D1899/D1898</f>
        <v>8571.4285714285706</v>
      </c>
      <c r="E1900" s="327" t="e">
        <f t="shared" ref="E1900:G1900" si="330">E1899/E1898</f>
        <v>#DIV/0!</v>
      </c>
      <c r="F1900" s="327" t="e">
        <f t="shared" si="330"/>
        <v>#DIV/0!</v>
      </c>
      <c r="G1900" s="327" t="e">
        <f t="shared" si="330"/>
        <v>#DIV/0!</v>
      </c>
    </row>
    <row r="1901" spans="3:7" s="306" customFormat="1" thickBot="1" x14ac:dyDescent="0.25">
      <c r="C1901" s="323" t="s">
        <v>17</v>
      </c>
      <c r="D1901" s="328" t="s">
        <v>23</v>
      </c>
      <c r="E1901" s="329">
        <f>E1898/D1898-1</f>
        <v>-1</v>
      </c>
      <c r="F1901" s="329" t="e">
        <f t="shared" ref="F1901:G1903" si="331">F1898/E1898-1</f>
        <v>#DIV/0!</v>
      </c>
      <c r="G1901" s="329" t="e">
        <f t="shared" si="331"/>
        <v>#DIV/0!</v>
      </c>
    </row>
    <row r="1902" spans="3:7" s="306" customFormat="1" ht="26.25" thickBot="1" x14ac:dyDescent="0.25">
      <c r="C1902" s="323" t="s">
        <v>18</v>
      </c>
      <c r="D1902" s="328" t="s">
        <v>23</v>
      </c>
      <c r="E1902" s="329">
        <f>E1899/D1899-1</f>
        <v>-1</v>
      </c>
      <c r="F1902" s="329" t="e">
        <f t="shared" si="331"/>
        <v>#DIV/0!</v>
      </c>
      <c r="G1902" s="329" t="e">
        <f t="shared" si="331"/>
        <v>#DIV/0!</v>
      </c>
    </row>
    <row r="1903" spans="3:7" s="306" customFormat="1" ht="26.25" thickBot="1" x14ac:dyDescent="0.25">
      <c r="C1903" s="323" t="s">
        <v>19</v>
      </c>
      <c r="D1903" s="328" t="s">
        <v>23</v>
      </c>
      <c r="E1903" s="329" t="e">
        <f>E1900/D1900-1</f>
        <v>#DIV/0!</v>
      </c>
      <c r="F1903" s="329" t="e">
        <f t="shared" si="331"/>
        <v>#DIV/0!</v>
      </c>
      <c r="G1903" s="329" t="e">
        <f t="shared" si="331"/>
        <v>#DIV/0!</v>
      </c>
    </row>
    <row r="1904" spans="3:7" s="306" customFormat="1" thickBot="1" x14ac:dyDescent="0.25">
      <c r="C1904" s="532" t="s">
        <v>896</v>
      </c>
      <c r="D1904" s="533"/>
      <c r="E1904" s="533"/>
      <c r="F1904" s="533"/>
      <c r="G1904" s="534"/>
    </row>
    <row r="1905" spans="3:7" s="306" customFormat="1" ht="12.75" x14ac:dyDescent="0.2">
      <c r="C1905" s="530"/>
      <c r="D1905" s="325">
        <v>2018</v>
      </c>
      <c r="E1905" s="325">
        <v>2019</v>
      </c>
      <c r="F1905" s="325">
        <v>2020</v>
      </c>
      <c r="G1905" s="325">
        <v>2021</v>
      </c>
    </row>
    <row r="1906" spans="3:7" s="306" customFormat="1" thickBot="1" x14ac:dyDescent="0.25">
      <c r="C1906" s="531"/>
      <c r="D1906" s="326" t="s">
        <v>6</v>
      </c>
      <c r="E1906" s="326" t="s">
        <v>7</v>
      </c>
      <c r="F1906" s="326" t="s">
        <v>7</v>
      </c>
      <c r="G1906" s="326" t="s">
        <v>7</v>
      </c>
    </row>
    <row r="1907" spans="3:7" s="306" customFormat="1" thickBot="1" x14ac:dyDescent="0.25">
      <c r="C1907" s="331" t="s">
        <v>83</v>
      </c>
      <c r="D1907" s="245"/>
      <c r="E1907" s="245"/>
      <c r="F1907" s="245"/>
      <c r="G1907" s="245"/>
    </row>
    <row r="1908" spans="3:7" s="306" customFormat="1" thickBot="1" x14ac:dyDescent="0.25">
      <c r="C1908" s="331" t="s">
        <v>84</v>
      </c>
      <c r="D1908" s="332">
        <v>60000</v>
      </c>
      <c r="E1908" s="245">
        <v>0</v>
      </c>
      <c r="F1908" s="245">
        <v>0</v>
      </c>
      <c r="G1908" s="245">
        <v>0</v>
      </c>
    </row>
    <row r="1909" spans="3:7" s="306" customFormat="1" thickBot="1" x14ac:dyDescent="0.25">
      <c r="C1909" s="333" t="s">
        <v>808</v>
      </c>
      <c r="D1909" s="332">
        <f>D1908+D1907</f>
        <v>60000</v>
      </c>
      <c r="E1909" s="332">
        <f t="shared" ref="E1909:G1909" si="332">E1908+E1907</f>
        <v>0</v>
      </c>
      <c r="F1909" s="332">
        <f t="shared" si="332"/>
        <v>0</v>
      </c>
      <c r="G1909" s="332">
        <f t="shared" si="332"/>
        <v>0</v>
      </c>
    </row>
    <row r="1910" spans="3:7" s="306" customFormat="1" ht="26.25" thickBot="1" x14ac:dyDescent="0.25">
      <c r="C1910" s="343" t="s">
        <v>44</v>
      </c>
      <c r="D1910" s="535" t="s">
        <v>697</v>
      </c>
      <c r="E1910" s="536"/>
      <c r="F1910" s="536"/>
      <c r="G1910" s="537"/>
    </row>
    <row r="1911" spans="3:7" s="306" customFormat="1" ht="30.75" customHeight="1" thickBot="1" x14ac:dyDescent="0.25">
      <c r="C1911" s="322" t="s">
        <v>723</v>
      </c>
      <c r="D1911" s="544" t="s">
        <v>698</v>
      </c>
      <c r="E1911" s="545"/>
      <c r="F1911" s="545"/>
      <c r="G1911" s="546"/>
    </row>
    <row r="1912" spans="3:7" s="306" customFormat="1" ht="26.25" customHeight="1" thickBot="1" x14ac:dyDescent="0.25">
      <c r="C1912" s="323" t="s">
        <v>10</v>
      </c>
      <c r="D1912" s="544" t="s">
        <v>699</v>
      </c>
      <c r="E1912" s="545"/>
      <c r="F1912" s="545"/>
      <c r="G1912" s="546"/>
    </row>
    <row r="1913" spans="3:7" s="306" customFormat="1" ht="18.75" customHeight="1" thickBot="1" x14ac:dyDescent="0.25">
      <c r="C1913" s="323" t="s">
        <v>15</v>
      </c>
      <c r="D1913" s="541" t="s">
        <v>392</v>
      </c>
      <c r="E1913" s="542"/>
      <c r="F1913" s="542"/>
      <c r="G1913" s="543"/>
    </row>
    <row r="1914" spans="3:7" s="306" customFormat="1" ht="12.75" x14ac:dyDescent="0.2">
      <c r="C1914" s="530"/>
      <c r="D1914" s="325">
        <v>2018</v>
      </c>
      <c r="E1914" s="325">
        <v>2019</v>
      </c>
      <c r="F1914" s="325">
        <v>2020</v>
      </c>
      <c r="G1914" s="325">
        <v>2021</v>
      </c>
    </row>
    <row r="1915" spans="3:7" s="306" customFormat="1" thickBot="1" x14ac:dyDescent="0.25">
      <c r="C1915" s="531"/>
      <c r="D1915" s="326" t="s">
        <v>6</v>
      </c>
      <c r="E1915" s="326" t="s">
        <v>7</v>
      </c>
      <c r="F1915" s="326" t="s">
        <v>7</v>
      </c>
      <c r="G1915" s="326" t="s">
        <v>7</v>
      </c>
    </row>
    <row r="1916" spans="3:7" s="306" customFormat="1" thickBot="1" x14ac:dyDescent="0.25">
      <c r="C1916" s="323" t="s">
        <v>9</v>
      </c>
      <c r="D1916" s="327"/>
      <c r="E1916" s="327"/>
      <c r="F1916" s="327"/>
      <c r="G1916" s="327">
        <v>1</v>
      </c>
    </row>
    <row r="1917" spans="3:7" s="306" customFormat="1" thickBot="1" x14ac:dyDescent="0.25">
      <c r="C1917" s="323" t="s">
        <v>16</v>
      </c>
      <c r="D1917" s="327">
        <f>D1927</f>
        <v>0</v>
      </c>
      <c r="E1917" s="327">
        <f t="shared" ref="E1917:G1917" si="333">E1927</f>
        <v>0</v>
      </c>
      <c r="F1917" s="327">
        <f t="shared" si="333"/>
        <v>0</v>
      </c>
      <c r="G1917" s="327">
        <f t="shared" si="333"/>
        <v>50000</v>
      </c>
    </row>
    <row r="1918" spans="3:7" s="306" customFormat="1" thickBot="1" x14ac:dyDescent="0.25">
      <c r="C1918" s="323" t="s">
        <v>26</v>
      </c>
      <c r="D1918" s="327" t="e">
        <f>D1917/D1916</f>
        <v>#DIV/0!</v>
      </c>
      <c r="E1918" s="327" t="e">
        <f t="shared" ref="E1918:G1918" si="334">E1917/E1916</f>
        <v>#DIV/0!</v>
      </c>
      <c r="F1918" s="327" t="e">
        <f t="shared" si="334"/>
        <v>#DIV/0!</v>
      </c>
      <c r="G1918" s="327">
        <f t="shared" si="334"/>
        <v>50000</v>
      </c>
    </row>
    <row r="1919" spans="3:7" s="306" customFormat="1" thickBot="1" x14ac:dyDescent="0.25">
      <c r="C1919" s="323" t="s">
        <v>17</v>
      </c>
      <c r="D1919" s="328" t="s">
        <v>23</v>
      </c>
      <c r="E1919" s="329" t="e">
        <f>E1916/D1916-1</f>
        <v>#DIV/0!</v>
      </c>
      <c r="F1919" s="329" t="e">
        <f t="shared" ref="F1919:G1921" si="335">F1916/E1916-1</f>
        <v>#DIV/0!</v>
      </c>
      <c r="G1919" s="329" t="e">
        <f t="shared" si="335"/>
        <v>#DIV/0!</v>
      </c>
    </row>
    <row r="1920" spans="3:7" s="306" customFormat="1" ht="26.25" thickBot="1" x14ac:dyDescent="0.25">
      <c r="C1920" s="323" t="s">
        <v>18</v>
      </c>
      <c r="D1920" s="328" t="s">
        <v>23</v>
      </c>
      <c r="E1920" s="329" t="e">
        <f>E1917/D1917-1</f>
        <v>#DIV/0!</v>
      </c>
      <c r="F1920" s="329" t="e">
        <f t="shared" si="335"/>
        <v>#DIV/0!</v>
      </c>
      <c r="G1920" s="329" t="e">
        <f t="shared" si="335"/>
        <v>#DIV/0!</v>
      </c>
    </row>
    <row r="1921" spans="3:7" s="306" customFormat="1" ht="26.25" thickBot="1" x14ac:dyDescent="0.25">
      <c r="C1921" s="323" t="s">
        <v>19</v>
      </c>
      <c r="D1921" s="328" t="s">
        <v>23</v>
      </c>
      <c r="E1921" s="329" t="e">
        <f>E1918/D1918-1</f>
        <v>#DIV/0!</v>
      </c>
      <c r="F1921" s="329" t="e">
        <f t="shared" si="335"/>
        <v>#DIV/0!</v>
      </c>
      <c r="G1921" s="329" t="e">
        <f t="shared" si="335"/>
        <v>#DIV/0!</v>
      </c>
    </row>
    <row r="1922" spans="3:7" s="306" customFormat="1" thickBot="1" x14ac:dyDescent="0.25">
      <c r="C1922" s="532" t="s">
        <v>897</v>
      </c>
      <c r="D1922" s="533"/>
      <c r="E1922" s="533"/>
      <c r="F1922" s="533"/>
      <c r="G1922" s="534"/>
    </row>
    <row r="1923" spans="3:7" s="306" customFormat="1" ht="12.75" x14ac:dyDescent="0.2">
      <c r="C1923" s="530"/>
      <c r="D1923" s="325">
        <v>2018</v>
      </c>
      <c r="E1923" s="325">
        <v>2019</v>
      </c>
      <c r="F1923" s="325">
        <v>2020</v>
      </c>
      <c r="G1923" s="325">
        <v>2021</v>
      </c>
    </row>
    <row r="1924" spans="3:7" s="306" customFormat="1" thickBot="1" x14ac:dyDescent="0.25">
      <c r="C1924" s="531"/>
      <c r="D1924" s="326" t="s">
        <v>6</v>
      </c>
      <c r="E1924" s="326" t="s">
        <v>7</v>
      </c>
      <c r="F1924" s="326" t="s">
        <v>7</v>
      </c>
      <c r="G1924" s="326" t="s">
        <v>7</v>
      </c>
    </row>
    <row r="1925" spans="3:7" s="306" customFormat="1" thickBot="1" x14ac:dyDescent="0.25">
      <c r="C1925" s="331" t="s">
        <v>83</v>
      </c>
      <c r="D1925" s="245"/>
      <c r="E1925" s="245"/>
      <c r="F1925" s="245"/>
      <c r="G1925" s="245"/>
    </row>
    <row r="1926" spans="3:7" s="306" customFormat="1" thickBot="1" x14ac:dyDescent="0.25">
      <c r="C1926" s="331" t="s">
        <v>84</v>
      </c>
      <c r="D1926" s="332">
        <v>0</v>
      </c>
      <c r="E1926" s="245">
        <v>0</v>
      </c>
      <c r="F1926" s="245">
        <v>0</v>
      </c>
      <c r="G1926" s="245">
        <v>50000</v>
      </c>
    </row>
    <row r="1927" spans="3:7" s="306" customFormat="1" thickBot="1" x14ac:dyDescent="0.25">
      <c r="C1927" s="333" t="s">
        <v>810</v>
      </c>
      <c r="D1927" s="332">
        <f>D1926+D1925</f>
        <v>0</v>
      </c>
      <c r="E1927" s="332">
        <f t="shared" ref="E1927:G1927" si="336">E1926+E1925</f>
        <v>0</v>
      </c>
      <c r="F1927" s="332">
        <f t="shared" si="336"/>
        <v>0</v>
      </c>
      <c r="G1927" s="332">
        <f t="shared" si="336"/>
        <v>50000</v>
      </c>
    </row>
    <row r="1928" spans="3:7" s="306" customFormat="1" ht="26.25" thickBot="1" x14ac:dyDescent="0.25">
      <c r="C1928" s="343" t="s">
        <v>44</v>
      </c>
      <c r="D1928" s="535" t="s">
        <v>700</v>
      </c>
      <c r="E1928" s="536"/>
      <c r="F1928" s="536"/>
      <c r="G1928" s="537"/>
    </row>
    <row r="1929" spans="3:7" s="306" customFormat="1" ht="21.75" customHeight="1" thickBot="1" x14ac:dyDescent="0.25">
      <c r="C1929" s="322" t="s">
        <v>725</v>
      </c>
      <c r="D1929" s="544" t="s">
        <v>804</v>
      </c>
      <c r="E1929" s="545"/>
      <c r="F1929" s="545"/>
      <c r="G1929" s="546"/>
    </row>
    <row r="1930" spans="3:7" s="306" customFormat="1" ht="29.25" customHeight="1" thickBot="1" x14ac:dyDescent="0.25">
      <c r="C1930" s="323" t="s">
        <v>10</v>
      </c>
      <c r="D1930" s="544" t="s">
        <v>701</v>
      </c>
      <c r="E1930" s="545"/>
      <c r="F1930" s="545"/>
      <c r="G1930" s="546"/>
    </row>
    <row r="1931" spans="3:7" s="306" customFormat="1" ht="16.5" customHeight="1" thickBot="1" x14ac:dyDescent="0.25">
      <c r="C1931" s="323" t="s">
        <v>15</v>
      </c>
      <c r="D1931" s="541" t="s">
        <v>392</v>
      </c>
      <c r="E1931" s="542"/>
      <c r="F1931" s="542"/>
      <c r="G1931" s="543"/>
    </row>
    <row r="1932" spans="3:7" s="306" customFormat="1" ht="12.75" x14ac:dyDescent="0.2">
      <c r="C1932" s="530"/>
      <c r="D1932" s="325">
        <v>2018</v>
      </c>
      <c r="E1932" s="325">
        <v>2019</v>
      </c>
      <c r="F1932" s="325">
        <v>2020</v>
      </c>
      <c r="G1932" s="325">
        <v>2021</v>
      </c>
    </row>
    <row r="1933" spans="3:7" s="306" customFormat="1" thickBot="1" x14ac:dyDescent="0.25">
      <c r="C1933" s="531"/>
      <c r="D1933" s="326" t="s">
        <v>6</v>
      </c>
      <c r="E1933" s="326" t="s">
        <v>7</v>
      </c>
      <c r="F1933" s="326" t="s">
        <v>7</v>
      </c>
      <c r="G1933" s="326" t="s">
        <v>7</v>
      </c>
    </row>
    <row r="1934" spans="3:7" s="306" customFormat="1" thickBot="1" x14ac:dyDescent="0.25">
      <c r="C1934" s="323" t="s">
        <v>9</v>
      </c>
      <c r="D1934" s="327">
        <v>38</v>
      </c>
      <c r="E1934" s="327"/>
      <c r="F1934" s="327"/>
      <c r="G1934" s="327">
        <v>36</v>
      </c>
    </row>
    <row r="1935" spans="3:7" s="306" customFormat="1" thickBot="1" x14ac:dyDescent="0.25">
      <c r="C1935" s="323" t="s">
        <v>16</v>
      </c>
      <c r="D1935" s="327">
        <f>D1945</f>
        <v>30000</v>
      </c>
      <c r="E1935" s="327">
        <f t="shared" ref="E1935:G1935" si="337">E1945</f>
        <v>0</v>
      </c>
      <c r="F1935" s="327">
        <f t="shared" si="337"/>
        <v>0</v>
      </c>
      <c r="G1935" s="327">
        <f t="shared" si="337"/>
        <v>28000</v>
      </c>
    </row>
    <row r="1936" spans="3:7" s="306" customFormat="1" thickBot="1" x14ac:dyDescent="0.25">
      <c r="C1936" s="323" t="s">
        <v>26</v>
      </c>
      <c r="D1936" s="327">
        <f>D1935/D1934</f>
        <v>789.47368421052636</v>
      </c>
      <c r="E1936" s="327" t="e">
        <f t="shared" ref="E1936:G1936" si="338">E1935/E1934</f>
        <v>#DIV/0!</v>
      </c>
      <c r="F1936" s="327" t="e">
        <f t="shared" si="338"/>
        <v>#DIV/0!</v>
      </c>
      <c r="G1936" s="327">
        <f t="shared" si="338"/>
        <v>777.77777777777783</v>
      </c>
    </row>
    <row r="1937" spans="3:7" s="306" customFormat="1" thickBot="1" x14ac:dyDescent="0.25">
      <c r="C1937" s="323" t="s">
        <v>17</v>
      </c>
      <c r="D1937" s="328" t="s">
        <v>23</v>
      </c>
      <c r="E1937" s="329">
        <f>E1934/D1934-1</f>
        <v>-1</v>
      </c>
      <c r="F1937" s="329" t="e">
        <f t="shared" ref="F1937:G1939" si="339">F1934/E1934-1</f>
        <v>#DIV/0!</v>
      </c>
      <c r="G1937" s="329" t="e">
        <f t="shared" si="339"/>
        <v>#DIV/0!</v>
      </c>
    </row>
    <row r="1938" spans="3:7" s="306" customFormat="1" ht="26.25" thickBot="1" x14ac:dyDescent="0.25">
      <c r="C1938" s="323" t="s">
        <v>18</v>
      </c>
      <c r="D1938" s="328" t="s">
        <v>23</v>
      </c>
      <c r="E1938" s="329">
        <f>E1935/D1935-1</f>
        <v>-1</v>
      </c>
      <c r="F1938" s="329" t="e">
        <f t="shared" si="339"/>
        <v>#DIV/0!</v>
      </c>
      <c r="G1938" s="329" t="e">
        <f t="shared" si="339"/>
        <v>#DIV/0!</v>
      </c>
    </row>
    <row r="1939" spans="3:7" s="306" customFormat="1" ht="26.25" thickBot="1" x14ac:dyDescent="0.25">
      <c r="C1939" s="323" t="s">
        <v>19</v>
      </c>
      <c r="D1939" s="328" t="s">
        <v>23</v>
      </c>
      <c r="E1939" s="329" t="e">
        <f>E1936/D1936-1</f>
        <v>#DIV/0!</v>
      </c>
      <c r="F1939" s="329" t="e">
        <f t="shared" si="339"/>
        <v>#DIV/0!</v>
      </c>
      <c r="G1939" s="329" t="e">
        <f t="shared" si="339"/>
        <v>#DIV/0!</v>
      </c>
    </row>
    <row r="1940" spans="3:7" s="306" customFormat="1" thickBot="1" x14ac:dyDescent="0.25">
      <c r="C1940" s="532" t="s">
        <v>898</v>
      </c>
      <c r="D1940" s="533"/>
      <c r="E1940" s="533"/>
      <c r="F1940" s="533"/>
      <c r="G1940" s="534"/>
    </row>
    <row r="1941" spans="3:7" s="306" customFormat="1" ht="12.75" x14ac:dyDescent="0.2">
      <c r="C1941" s="530"/>
      <c r="D1941" s="325">
        <v>2018</v>
      </c>
      <c r="E1941" s="325">
        <v>2019</v>
      </c>
      <c r="F1941" s="325">
        <v>2020</v>
      </c>
      <c r="G1941" s="325">
        <v>2021</v>
      </c>
    </row>
    <row r="1942" spans="3:7" s="306" customFormat="1" thickBot="1" x14ac:dyDescent="0.25">
      <c r="C1942" s="531"/>
      <c r="D1942" s="326" t="s">
        <v>6</v>
      </c>
      <c r="E1942" s="326" t="s">
        <v>7</v>
      </c>
      <c r="F1942" s="326" t="s">
        <v>7</v>
      </c>
      <c r="G1942" s="326" t="s">
        <v>7</v>
      </c>
    </row>
    <row r="1943" spans="3:7" s="306" customFormat="1" thickBot="1" x14ac:dyDescent="0.25">
      <c r="C1943" s="331" t="s">
        <v>83</v>
      </c>
      <c r="D1943" s="245"/>
      <c r="E1943" s="245"/>
      <c r="F1943" s="245"/>
      <c r="G1943" s="245"/>
    </row>
    <row r="1944" spans="3:7" s="306" customFormat="1" thickBot="1" x14ac:dyDescent="0.25">
      <c r="C1944" s="331" t="s">
        <v>84</v>
      </c>
      <c r="D1944" s="332">
        <v>30000</v>
      </c>
      <c r="E1944" s="245">
        <v>0</v>
      </c>
      <c r="F1944" s="245">
        <v>0</v>
      </c>
      <c r="G1944" s="245">
        <v>28000</v>
      </c>
    </row>
    <row r="1945" spans="3:7" s="306" customFormat="1" ht="21.75" customHeight="1" thickBot="1" x14ac:dyDescent="0.25">
      <c r="C1945" s="333" t="s">
        <v>811</v>
      </c>
      <c r="D1945" s="332">
        <f t="shared" ref="D1945:G1945" si="340">D1944+D1943</f>
        <v>30000</v>
      </c>
      <c r="E1945" s="332">
        <f t="shared" si="340"/>
        <v>0</v>
      </c>
      <c r="F1945" s="332">
        <f t="shared" si="340"/>
        <v>0</v>
      </c>
      <c r="G1945" s="332">
        <f t="shared" si="340"/>
        <v>28000</v>
      </c>
    </row>
    <row r="1946" spans="3:7" s="306" customFormat="1" ht="39" thickBot="1" x14ac:dyDescent="0.25">
      <c r="C1946" s="343" t="s">
        <v>805</v>
      </c>
      <c r="D1946" s="535" t="s">
        <v>702</v>
      </c>
      <c r="E1946" s="536"/>
      <c r="F1946" s="536"/>
      <c r="G1946" s="537"/>
    </row>
    <row r="1947" spans="3:7" s="306" customFormat="1" ht="30.75" customHeight="1" thickBot="1" x14ac:dyDescent="0.25">
      <c r="C1947" s="322" t="s">
        <v>737</v>
      </c>
      <c r="D1947" s="538" t="s">
        <v>703</v>
      </c>
      <c r="E1947" s="539"/>
      <c r="F1947" s="539"/>
      <c r="G1947" s="540"/>
    </row>
    <row r="1948" spans="3:7" s="306" customFormat="1" ht="32.25" customHeight="1" thickBot="1" x14ac:dyDescent="0.25">
      <c r="C1948" s="323" t="s">
        <v>10</v>
      </c>
      <c r="D1948" s="538" t="s">
        <v>704</v>
      </c>
      <c r="E1948" s="539"/>
      <c r="F1948" s="539"/>
      <c r="G1948" s="540"/>
    </row>
    <row r="1949" spans="3:7" s="306" customFormat="1" ht="24.75" customHeight="1" thickBot="1" x14ac:dyDescent="0.25">
      <c r="C1949" s="323" t="s">
        <v>15</v>
      </c>
      <c r="D1949" s="541" t="s">
        <v>392</v>
      </c>
      <c r="E1949" s="542"/>
      <c r="F1949" s="542"/>
      <c r="G1949" s="543"/>
    </row>
    <row r="1950" spans="3:7" s="306" customFormat="1" ht="12.75" x14ac:dyDescent="0.2">
      <c r="C1950" s="530"/>
      <c r="D1950" s="325">
        <v>2018</v>
      </c>
      <c r="E1950" s="325">
        <v>2019</v>
      </c>
      <c r="F1950" s="325">
        <v>2020</v>
      </c>
      <c r="G1950" s="325">
        <v>2021</v>
      </c>
    </row>
    <row r="1951" spans="3:7" s="306" customFormat="1" thickBot="1" x14ac:dyDescent="0.25">
      <c r="C1951" s="531"/>
      <c r="D1951" s="326" t="s">
        <v>6</v>
      </c>
      <c r="E1951" s="326" t="s">
        <v>7</v>
      </c>
      <c r="F1951" s="326" t="s">
        <v>7</v>
      </c>
      <c r="G1951" s="326" t="s">
        <v>7</v>
      </c>
    </row>
    <row r="1952" spans="3:7" s="306" customFormat="1" thickBot="1" x14ac:dyDescent="0.25">
      <c r="C1952" s="323" t="s">
        <v>9</v>
      </c>
      <c r="D1952" s="327">
        <v>8</v>
      </c>
      <c r="E1952" s="327">
        <v>4</v>
      </c>
      <c r="F1952" s="327">
        <v>1</v>
      </c>
      <c r="G1952" s="327"/>
    </row>
    <row r="1953" spans="3:7" s="306" customFormat="1" thickBot="1" x14ac:dyDescent="0.25">
      <c r="C1953" s="323" t="s">
        <v>16</v>
      </c>
      <c r="D1953" s="327">
        <f>D1963</f>
        <v>386446</v>
      </c>
      <c r="E1953" s="327">
        <f t="shared" ref="E1953:G1953" si="341">E1963</f>
        <v>168628</v>
      </c>
      <c r="F1953" s="327">
        <f t="shared" si="341"/>
        <v>34500</v>
      </c>
      <c r="G1953" s="327">
        <f t="shared" si="341"/>
        <v>0</v>
      </c>
    </row>
    <row r="1954" spans="3:7" s="306" customFormat="1" thickBot="1" x14ac:dyDescent="0.25">
      <c r="C1954" s="323" t="s">
        <v>26</v>
      </c>
      <c r="D1954" s="327">
        <f>D1953/D1952</f>
        <v>48305.75</v>
      </c>
      <c r="E1954" s="327">
        <f t="shared" ref="E1954:G1954" si="342">E1953/E1952</f>
        <v>42157</v>
      </c>
      <c r="F1954" s="327">
        <f t="shared" si="342"/>
        <v>34500</v>
      </c>
      <c r="G1954" s="327" t="e">
        <f t="shared" si="342"/>
        <v>#DIV/0!</v>
      </c>
    </row>
    <row r="1955" spans="3:7" s="306" customFormat="1" thickBot="1" x14ac:dyDescent="0.25">
      <c r="C1955" s="323" t="s">
        <v>17</v>
      </c>
      <c r="D1955" s="328" t="s">
        <v>23</v>
      </c>
      <c r="E1955" s="329">
        <f>E1952/D1952-1</f>
        <v>-0.5</v>
      </c>
      <c r="F1955" s="329">
        <f t="shared" ref="F1955:G1957" si="343">F1952/E1952-1</f>
        <v>-0.75</v>
      </c>
      <c r="G1955" s="329">
        <f t="shared" si="343"/>
        <v>-1</v>
      </c>
    </row>
    <row r="1956" spans="3:7" s="306" customFormat="1" ht="26.25" thickBot="1" x14ac:dyDescent="0.25">
      <c r="C1956" s="323" t="s">
        <v>18</v>
      </c>
      <c r="D1956" s="328" t="s">
        <v>23</v>
      </c>
      <c r="E1956" s="329">
        <f>E1953/D1953-1</f>
        <v>-0.56364407963855234</v>
      </c>
      <c r="F1956" s="329">
        <f t="shared" si="343"/>
        <v>-0.79540764285883725</v>
      </c>
      <c r="G1956" s="329">
        <f t="shared" si="343"/>
        <v>-1</v>
      </c>
    </row>
    <row r="1957" spans="3:7" s="306" customFormat="1" ht="26.25" thickBot="1" x14ac:dyDescent="0.25">
      <c r="C1957" s="323" t="s">
        <v>19</v>
      </c>
      <c r="D1957" s="328" t="s">
        <v>23</v>
      </c>
      <c r="E1957" s="329">
        <f>E1954/D1954-1</f>
        <v>-0.12728815927710468</v>
      </c>
      <c r="F1957" s="329">
        <f t="shared" si="343"/>
        <v>-0.18163057143534878</v>
      </c>
      <c r="G1957" s="329" t="e">
        <f t="shared" si="343"/>
        <v>#DIV/0!</v>
      </c>
    </row>
    <row r="1958" spans="3:7" s="306" customFormat="1" thickBot="1" x14ac:dyDescent="0.25">
      <c r="C1958" s="532" t="s">
        <v>899</v>
      </c>
      <c r="D1958" s="533"/>
      <c r="E1958" s="533"/>
      <c r="F1958" s="533"/>
      <c r="G1958" s="534"/>
    </row>
    <row r="1959" spans="3:7" s="306" customFormat="1" ht="12.75" x14ac:dyDescent="0.2">
      <c r="C1959" s="530"/>
      <c r="D1959" s="325">
        <v>2018</v>
      </c>
      <c r="E1959" s="325">
        <v>2019</v>
      </c>
      <c r="F1959" s="325">
        <v>2020</v>
      </c>
      <c r="G1959" s="325">
        <v>2021</v>
      </c>
    </row>
    <row r="1960" spans="3:7" s="306" customFormat="1" thickBot="1" x14ac:dyDescent="0.25">
      <c r="C1960" s="531"/>
      <c r="D1960" s="326" t="s">
        <v>6</v>
      </c>
      <c r="E1960" s="326" t="s">
        <v>7</v>
      </c>
      <c r="F1960" s="326" t="s">
        <v>7</v>
      </c>
      <c r="G1960" s="326" t="s">
        <v>7</v>
      </c>
    </row>
    <row r="1961" spans="3:7" s="306" customFormat="1" thickBot="1" x14ac:dyDescent="0.25">
      <c r="C1961" s="331" t="s">
        <v>83</v>
      </c>
      <c r="D1961" s="245"/>
      <c r="E1961" s="245"/>
      <c r="F1961" s="245"/>
      <c r="G1961" s="245"/>
    </row>
    <row r="1962" spans="3:7" s="306" customFormat="1" thickBot="1" x14ac:dyDescent="0.25">
      <c r="C1962" s="331" t="s">
        <v>84</v>
      </c>
      <c r="D1962" s="332">
        <v>386446</v>
      </c>
      <c r="E1962" s="245">
        <v>168628</v>
      </c>
      <c r="F1962" s="245">
        <v>34500</v>
      </c>
      <c r="G1962" s="245"/>
    </row>
    <row r="1963" spans="3:7" s="306" customFormat="1" ht="21.75" customHeight="1" thickBot="1" x14ac:dyDescent="0.25">
      <c r="C1963" s="333" t="s">
        <v>816</v>
      </c>
      <c r="D1963" s="332">
        <f t="shared" ref="D1963:G1963" si="344">D1962+D1961</f>
        <v>386446</v>
      </c>
      <c r="E1963" s="332">
        <f t="shared" si="344"/>
        <v>168628</v>
      </c>
      <c r="F1963" s="332">
        <f t="shared" si="344"/>
        <v>34500</v>
      </c>
      <c r="G1963" s="332">
        <f t="shared" si="344"/>
        <v>0</v>
      </c>
    </row>
    <row r="1964" spans="3:7" s="306" customFormat="1" ht="17.25" customHeight="1" thickBot="1" x14ac:dyDescent="0.25">
      <c r="C1964" s="350"/>
      <c r="D1964" s="351"/>
      <c r="E1964" s="351"/>
      <c r="F1964" s="351"/>
      <c r="G1964" s="351"/>
    </row>
    <row r="1965" spans="3:7" s="306" customFormat="1" ht="44.25" customHeight="1" thickBot="1" x14ac:dyDescent="0.25">
      <c r="C1965" s="311" t="s">
        <v>88</v>
      </c>
      <c r="D1965" s="352">
        <f>D1809+D1791+D1627+D1606+D1488+D1465+D1511+D1534+D1557+D1580+D1645+D1663+D1681+D1699+D1717+D1735+D1753+D1771+D1827+D1845+D1863+D1881+D1899+D1917+D1935+D1953</f>
        <v>1804742</v>
      </c>
      <c r="E1965" s="352">
        <f t="shared" ref="E1965:G1965" si="345">E1809+E1791+E1627+E1606+E1488+E1465+E1511+E1534+E1557+E1580+E1645+E1663+E1681+E1699+E1717+E1735+E1753+E1771+E1827+E1845+E1863+E1881+E1899+E1917+E1935+E1953</f>
        <v>1359143</v>
      </c>
      <c r="F1965" s="352">
        <f t="shared" si="345"/>
        <v>1488922</v>
      </c>
      <c r="G1965" s="352">
        <f t="shared" si="345"/>
        <v>1421511</v>
      </c>
    </row>
    <row r="1966" spans="3:7" s="306" customFormat="1" ht="39" thickBot="1" x14ac:dyDescent="0.25">
      <c r="C1966" s="311" t="s">
        <v>89</v>
      </c>
      <c r="D1966" s="352">
        <f>D1968+D1970+D1972+D1974+D1976+D1978+D1980+D1982+D1984</f>
        <v>1804742</v>
      </c>
      <c r="E1966" s="352">
        <f>E1968+E1970+E1972+E1974+E1976+E1978+E1980+E1982+E1984</f>
        <v>1359143</v>
      </c>
      <c r="F1966" s="352">
        <f>F1968+F1970+F1972+F1974+F1976+F1978+F1980+F1982+F1984</f>
        <v>1488922</v>
      </c>
      <c r="G1966" s="352">
        <f>G1968+G1970+G1972+G1974+G1976+G1978+G1980+G1982+G1984</f>
        <v>1421511</v>
      </c>
    </row>
    <row r="1967" spans="3:7" s="306" customFormat="1" ht="26.25" thickBot="1" x14ac:dyDescent="0.25">
      <c r="C1967" s="353" t="s">
        <v>27</v>
      </c>
      <c r="D1967" s="354"/>
      <c r="E1967" s="355">
        <f>E1966/D1966-1</f>
        <v>-0.24690454369655057</v>
      </c>
      <c r="F1967" s="355">
        <f t="shared" ref="F1967:G1967" si="346">F1966/E1966-1</f>
        <v>9.5485905456600184E-2</v>
      </c>
      <c r="G1967" s="355">
        <f t="shared" si="346"/>
        <v>-4.527503791333598E-2</v>
      </c>
    </row>
    <row r="1968" spans="3:7" s="306" customFormat="1" thickBot="1" x14ac:dyDescent="0.25">
      <c r="C1968" s="331" t="s">
        <v>0</v>
      </c>
      <c r="D1968" s="245">
        <f>D1496+D1473+D1519+D1542+D1565+D1588</f>
        <v>216953</v>
      </c>
      <c r="E1968" s="245">
        <f t="shared" ref="E1968:G1968" si="347">E1496+E1473+E1519+E1542+E1565+E1588</f>
        <v>216953</v>
      </c>
      <c r="F1968" s="245">
        <f t="shared" si="347"/>
        <v>216953</v>
      </c>
      <c r="G1968" s="245">
        <f t="shared" si="347"/>
        <v>216953</v>
      </c>
    </row>
    <row r="1969" spans="3:7" s="306" customFormat="1" thickBot="1" x14ac:dyDescent="0.25">
      <c r="C1969" s="356" t="s">
        <v>28</v>
      </c>
      <c r="D1969" s="332"/>
      <c r="E1969" s="357">
        <f>E1968/D1968-1</f>
        <v>0</v>
      </c>
      <c r="F1969" s="357">
        <f t="shared" ref="F1969:G1969" si="348">F1968/E1968-1</f>
        <v>0</v>
      </c>
      <c r="G1969" s="357">
        <f t="shared" si="348"/>
        <v>0</v>
      </c>
    </row>
    <row r="1970" spans="3:7" s="306" customFormat="1" ht="26.25" thickBot="1" x14ac:dyDescent="0.25">
      <c r="C1970" s="331" t="s">
        <v>48</v>
      </c>
      <c r="D1970" s="245">
        <f>D1497+D1474+D1520+D1543+D1566+D1589</f>
        <v>35998</v>
      </c>
      <c r="E1970" s="245">
        <f t="shared" ref="E1970:G1970" si="349">E1497+E1474+E1520+E1543+E1566+E1589</f>
        <v>35998</v>
      </c>
      <c r="F1970" s="245">
        <f t="shared" si="349"/>
        <v>35998</v>
      </c>
      <c r="G1970" s="245">
        <f t="shared" si="349"/>
        <v>35998</v>
      </c>
    </row>
    <row r="1971" spans="3:7" s="306" customFormat="1" ht="26.25" thickBot="1" x14ac:dyDescent="0.25">
      <c r="C1971" s="356" t="s">
        <v>49</v>
      </c>
      <c r="D1971" s="332"/>
      <c r="E1971" s="332"/>
      <c r="F1971" s="332"/>
      <c r="G1971" s="332"/>
    </row>
    <row r="1972" spans="3:7" s="306" customFormat="1" thickBot="1" x14ac:dyDescent="0.25">
      <c r="C1972" s="331" t="s">
        <v>1</v>
      </c>
      <c r="D1972" s="245">
        <f>D1498+D1475+D1521+D1544+D1567+D1590</f>
        <v>644187</v>
      </c>
      <c r="E1972" s="245">
        <f t="shared" ref="E1972:G1972" si="350">E1498+E1475+E1521+E1544+E1567+E1590</f>
        <v>644187</v>
      </c>
      <c r="F1972" s="245">
        <f t="shared" si="350"/>
        <v>724967</v>
      </c>
      <c r="G1972" s="245">
        <f t="shared" si="350"/>
        <v>724967</v>
      </c>
    </row>
    <row r="1973" spans="3:7" s="306" customFormat="1" ht="26.25" thickBot="1" x14ac:dyDescent="0.25">
      <c r="C1973" s="356" t="s">
        <v>29</v>
      </c>
      <c r="D1973" s="332"/>
      <c r="E1973" s="332"/>
      <c r="F1973" s="332"/>
      <c r="G1973" s="332"/>
    </row>
    <row r="1974" spans="3:7" s="306" customFormat="1" thickBot="1" x14ac:dyDescent="0.25">
      <c r="C1974" s="331" t="s">
        <v>2</v>
      </c>
      <c r="D1974" s="245">
        <f>D1499+D1476</f>
        <v>0</v>
      </c>
      <c r="E1974" s="245">
        <f t="shared" ref="E1974:G1974" si="351">E1499+E1476</f>
        <v>0</v>
      </c>
      <c r="F1974" s="245">
        <f t="shared" si="351"/>
        <v>0</v>
      </c>
      <c r="G1974" s="245">
        <f t="shared" si="351"/>
        <v>0</v>
      </c>
    </row>
    <row r="1975" spans="3:7" s="306" customFormat="1" ht="26.25" thickBot="1" x14ac:dyDescent="0.25">
      <c r="C1975" s="356" t="s">
        <v>30</v>
      </c>
      <c r="D1975" s="332"/>
      <c r="E1975" s="332"/>
      <c r="F1975" s="332"/>
      <c r="G1975" s="332"/>
    </row>
    <row r="1976" spans="3:7" s="306" customFormat="1" ht="26.25" thickBot="1" x14ac:dyDescent="0.25">
      <c r="C1976" s="331" t="s">
        <v>31</v>
      </c>
      <c r="D1976" s="245">
        <f>D1500+D1477</f>
        <v>0</v>
      </c>
      <c r="E1976" s="245">
        <f t="shared" ref="E1976:G1976" si="352">E1500+E1477</f>
        <v>0</v>
      </c>
      <c r="F1976" s="245">
        <f t="shared" si="352"/>
        <v>0</v>
      </c>
      <c r="G1976" s="245">
        <f t="shared" si="352"/>
        <v>0</v>
      </c>
    </row>
    <row r="1977" spans="3:7" s="306" customFormat="1" ht="26.25" thickBot="1" x14ac:dyDescent="0.25">
      <c r="C1977" s="356" t="s">
        <v>32</v>
      </c>
      <c r="D1977" s="332"/>
      <c r="E1977" s="332"/>
      <c r="F1977" s="332"/>
      <c r="G1977" s="332"/>
    </row>
    <row r="1978" spans="3:7" s="306" customFormat="1" thickBot="1" x14ac:dyDescent="0.25">
      <c r="C1978" s="331" t="s">
        <v>33</v>
      </c>
      <c r="D1978" s="245">
        <f>D1501+D1478</f>
        <v>0</v>
      </c>
      <c r="E1978" s="245">
        <f t="shared" ref="E1978:G1978" si="353">E1501+E1478</f>
        <v>0</v>
      </c>
      <c r="F1978" s="245">
        <f t="shared" si="353"/>
        <v>0</v>
      </c>
      <c r="G1978" s="245">
        <f t="shared" si="353"/>
        <v>0</v>
      </c>
    </row>
    <row r="1979" spans="3:7" s="306" customFormat="1" ht="26.25" thickBot="1" x14ac:dyDescent="0.25">
      <c r="C1979" s="356" t="s">
        <v>34</v>
      </c>
      <c r="D1979" s="332"/>
      <c r="E1979" s="332"/>
      <c r="F1979" s="332"/>
      <c r="G1979" s="332"/>
    </row>
    <row r="1980" spans="3:7" s="306" customFormat="1" ht="26.25" thickBot="1" x14ac:dyDescent="0.25">
      <c r="C1980" s="331" t="s">
        <v>3</v>
      </c>
      <c r="D1980" s="245">
        <f>D1502+D1479+D1525+D1548+D1571+D1594</f>
        <v>214073</v>
      </c>
      <c r="E1980" s="245">
        <f t="shared" ref="E1980:G1980" si="354">E1502+E1479+E1525+E1548+E1571+E1594</f>
        <v>214073</v>
      </c>
      <c r="F1980" s="245">
        <f t="shared" si="354"/>
        <v>214073</v>
      </c>
      <c r="G1980" s="245">
        <f t="shared" si="354"/>
        <v>214073</v>
      </c>
    </row>
    <row r="1981" spans="3:7" s="306" customFormat="1" ht="26.25" thickBot="1" x14ac:dyDescent="0.25">
      <c r="C1981" s="356" t="s">
        <v>35</v>
      </c>
      <c r="D1981" s="332"/>
      <c r="E1981" s="332"/>
      <c r="F1981" s="332"/>
      <c r="G1981" s="332"/>
    </row>
    <row r="1982" spans="3:7" s="306" customFormat="1" thickBot="1" x14ac:dyDescent="0.25">
      <c r="C1982" s="331" t="s">
        <v>20</v>
      </c>
      <c r="D1982" s="245">
        <f>D1614+D1635+D1799+D1817</f>
        <v>0</v>
      </c>
      <c r="E1982" s="245">
        <f t="shared" ref="E1982:G1982" si="355">E1614+E1635+E1799+E1817</f>
        <v>0</v>
      </c>
      <c r="F1982" s="245">
        <f t="shared" si="355"/>
        <v>0</v>
      </c>
      <c r="G1982" s="245">
        <f t="shared" si="355"/>
        <v>0</v>
      </c>
    </row>
    <row r="1983" spans="3:7" s="306" customFormat="1" ht="26.25" thickBot="1" x14ac:dyDescent="0.25">
      <c r="C1983" s="356" t="s">
        <v>36</v>
      </c>
      <c r="D1983" s="332"/>
      <c r="E1983" s="332"/>
      <c r="F1983" s="332"/>
      <c r="G1983" s="332"/>
    </row>
    <row r="1984" spans="3:7" s="306" customFormat="1" thickBot="1" x14ac:dyDescent="0.25">
      <c r="C1984" s="331" t="s">
        <v>21</v>
      </c>
      <c r="D1984" s="245">
        <f>D1615+D1636+D1800+D1818+D1654+D1672+D1690+D1708+D1726+D1744+D1762+D1780+D1836+D1854+D1872+D1890+D1908+D1926+D1944+D1962</f>
        <v>693531</v>
      </c>
      <c r="E1984" s="245">
        <f t="shared" ref="E1984:G1984" si="356">E1615+E1636+E1800+E1818+E1654+E1672+E1690+E1708+E1726+E1744+E1762+E1780+E1836+E1854+E1872+E1890+E1908+E1926+E1944+E1962</f>
        <v>247932</v>
      </c>
      <c r="F1984" s="245">
        <f t="shared" si="356"/>
        <v>296931</v>
      </c>
      <c r="G1984" s="245">
        <f t="shared" si="356"/>
        <v>229520</v>
      </c>
    </row>
    <row r="1985" spans="3:7" s="306" customFormat="1" ht="26.25" thickBot="1" x14ac:dyDescent="0.25">
      <c r="C1985" s="356" t="s">
        <v>37</v>
      </c>
      <c r="D1985" s="332"/>
      <c r="E1985" s="357">
        <f>E1984/D1984-1</f>
        <v>-0.64250768891368959</v>
      </c>
      <c r="F1985" s="357">
        <f t="shared" ref="F1985:G1985" si="357">F1984/E1984-1</f>
        <v>0.19763080199409511</v>
      </c>
      <c r="G1985" s="357">
        <f t="shared" si="357"/>
        <v>-0.22702580734244659</v>
      </c>
    </row>
    <row r="1986" spans="3:7" s="306" customFormat="1" thickBot="1" x14ac:dyDescent="0.25">
      <c r="C1986" s="334" t="s">
        <v>69</v>
      </c>
      <c r="D1986" s="335">
        <f>IF(D1966-D1965=0,0,"Error")</f>
        <v>0</v>
      </c>
      <c r="E1986" s="335">
        <f t="shared" ref="E1986:G1986" si="358">IF(E1966-E1965=0,0,"Error")</f>
        <v>0</v>
      </c>
      <c r="F1986" s="335">
        <f t="shared" si="358"/>
        <v>0</v>
      </c>
      <c r="G1986" s="335">
        <f t="shared" si="358"/>
        <v>0</v>
      </c>
    </row>
    <row r="1987" spans="3:7" s="306" customFormat="1" ht="39" thickBot="1" x14ac:dyDescent="0.25">
      <c r="C1987" s="358" t="s">
        <v>54</v>
      </c>
      <c r="D1987" s="245">
        <v>185</v>
      </c>
      <c r="E1987" s="245">
        <v>240</v>
      </c>
      <c r="F1987" s="245">
        <v>240</v>
      </c>
      <c r="G1987" s="245">
        <v>240</v>
      </c>
    </row>
    <row r="1988" spans="3:7" s="306" customFormat="1" ht="39" thickBot="1" x14ac:dyDescent="0.25">
      <c r="C1988" s="358" t="s">
        <v>65</v>
      </c>
      <c r="D1988" s="245" t="s">
        <v>23</v>
      </c>
      <c r="E1988" s="245" t="s">
        <v>23</v>
      </c>
      <c r="F1988" s="245" t="s">
        <v>23</v>
      </c>
      <c r="G1988" s="245" t="s">
        <v>23</v>
      </c>
    </row>
    <row r="1989" spans="3:7" s="306" customFormat="1" ht="32.25" customHeight="1" x14ac:dyDescent="0.2">
      <c r="C1989" s="359"/>
      <c r="D1989" s="360"/>
      <c r="E1989" s="360"/>
      <c r="F1989" s="360"/>
      <c r="G1989" s="360"/>
    </row>
    <row r="1990" spans="3:7" s="306" customFormat="1" ht="12.75" x14ac:dyDescent="0.2"/>
    <row r="1991" spans="3:7" s="306" customFormat="1" ht="18" customHeight="1" x14ac:dyDescent="0.2">
      <c r="C1991" s="521"/>
      <c r="D1991" s="521"/>
      <c r="E1991" s="521"/>
      <c r="F1991" s="521"/>
      <c r="G1991" s="521"/>
    </row>
    <row r="1992" spans="3:7" s="306" customFormat="1" ht="17.25" customHeight="1" x14ac:dyDescent="0.2">
      <c r="C1992" s="522" t="s">
        <v>903</v>
      </c>
      <c r="D1992" s="522"/>
      <c r="E1992" s="522"/>
      <c r="F1992" s="522"/>
      <c r="G1992" s="522"/>
    </row>
    <row r="1993" spans="3:7" s="306" customFormat="1" thickBot="1" x14ac:dyDescent="0.25"/>
    <row r="1994" spans="3:7" s="306" customFormat="1" ht="26.25" thickBot="1" x14ac:dyDescent="0.25">
      <c r="C1994" s="22" t="s">
        <v>22</v>
      </c>
      <c r="D1994" s="523" t="s">
        <v>806</v>
      </c>
      <c r="E1994" s="523"/>
      <c r="F1994" s="523"/>
      <c r="G1994" s="523"/>
    </row>
    <row r="1995" spans="3:7" s="306" customFormat="1" ht="15.75" thickBot="1" x14ac:dyDescent="0.25">
      <c r="C1995" s="22" t="s">
        <v>4</v>
      </c>
      <c r="D1995" s="524"/>
      <c r="E1995" s="525"/>
      <c r="F1995" s="525"/>
      <c r="G1995" s="526"/>
    </row>
    <row r="1996" spans="3:7" s="306" customFormat="1" ht="26.25" thickBot="1" x14ac:dyDescent="0.25">
      <c r="C1996" s="22" t="s">
        <v>38</v>
      </c>
      <c r="D1996" s="527" t="s">
        <v>5</v>
      </c>
      <c r="E1996" s="528"/>
      <c r="F1996" s="528"/>
      <c r="G1996" s="529"/>
    </row>
    <row r="1997" spans="3:7" s="306" customFormat="1" thickBot="1" x14ac:dyDescent="0.25"/>
    <row r="1998" spans="3:7" s="306" customFormat="1" ht="20.25" customHeight="1" thickBot="1" x14ac:dyDescent="0.25">
      <c r="C1998" s="22"/>
      <c r="D1998" s="47" t="s">
        <v>241</v>
      </c>
      <c r="E1998" s="47" t="s">
        <v>243</v>
      </c>
      <c r="F1998" s="47" t="s">
        <v>807</v>
      </c>
      <c r="G1998" s="47" t="s">
        <v>242</v>
      </c>
    </row>
    <row r="1999" spans="3:7" s="306" customFormat="1" ht="45.75" thickBot="1" x14ac:dyDescent="0.25">
      <c r="C1999" s="361" t="s">
        <v>88</v>
      </c>
      <c r="D1999" s="362">
        <f>D371+D1124+D1410+D1965</f>
        <v>16879984</v>
      </c>
      <c r="E1999" s="362">
        <f>E371+E1124+E1410+E1965</f>
        <v>15975310</v>
      </c>
      <c r="F1999" s="362">
        <f>F371+F1124+F1410+F1965</f>
        <v>16491709</v>
      </c>
      <c r="G1999" s="362">
        <f>G371+G1124+G1410+G1965</f>
        <v>16501019</v>
      </c>
    </row>
    <row r="2000" spans="3:7" s="306" customFormat="1" ht="45.75" thickBot="1" x14ac:dyDescent="0.25">
      <c r="C2000" s="361" t="s">
        <v>89</v>
      </c>
      <c r="D2000" s="363">
        <f>D2002+D2004+D2006+D2012+D2014+D2016+D2018</f>
        <v>16879984</v>
      </c>
      <c r="E2000" s="363">
        <f>E2002+E2004+E2006+E2012+E2014+E2016+E2018</f>
        <v>15975310</v>
      </c>
      <c r="F2000" s="363">
        <f t="shared" ref="F2000:G2000" si="359">F2002+F2004+F2006+F2012+F2014+F2016+F2018</f>
        <v>16491709</v>
      </c>
      <c r="G2000" s="363">
        <f t="shared" si="359"/>
        <v>16501019</v>
      </c>
    </row>
    <row r="2001" spans="3:10" s="306" customFormat="1" ht="45.75" thickBot="1" x14ac:dyDescent="0.25">
      <c r="C2001" s="364" t="s">
        <v>27</v>
      </c>
      <c r="D2001" s="365"/>
      <c r="E2001" s="366">
        <f>E2000/D2000-1</f>
        <v>-5.3594482080077777E-2</v>
      </c>
      <c r="F2001" s="366">
        <f t="shared" ref="F2001:G2001" si="360">F2000/E2000-1</f>
        <v>3.2324818735911753E-2</v>
      </c>
      <c r="G2001" s="366">
        <f t="shared" si="360"/>
        <v>5.6452609004931098E-4</v>
      </c>
    </row>
    <row r="2002" spans="3:10" s="306" customFormat="1" ht="15.75" thickBot="1" x14ac:dyDescent="0.25">
      <c r="C2002" s="367" t="s">
        <v>0</v>
      </c>
      <c r="D2002" s="362">
        <f>D374+D1127+D1413+D1968</f>
        <v>10017411</v>
      </c>
      <c r="E2002" s="362">
        <f>E374+E1127+E1413+E1968</f>
        <v>10017411</v>
      </c>
      <c r="F2002" s="362">
        <f>F374+F1127+F1413+F1968</f>
        <v>10017411</v>
      </c>
      <c r="G2002" s="362">
        <f>G374+G1127+G1413+G1968</f>
        <v>10026721</v>
      </c>
      <c r="H2002" s="330"/>
      <c r="I2002" s="330"/>
      <c r="J2002" s="330"/>
    </row>
    <row r="2003" spans="3:10" s="306" customFormat="1" ht="15.75" thickBot="1" x14ac:dyDescent="0.25">
      <c r="C2003" s="368" t="s">
        <v>28</v>
      </c>
      <c r="D2003" s="369"/>
      <c r="E2003" s="370">
        <f>E2002/D2002-1</f>
        <v>0</v>
      </c>
      <c r="F2003" s="370">
        <f t="shared" ref="F2003:G2003" si="361">F2002/E2002-1</f>
        <v>0</v>
      </c>
      <c r="G2003" s="370">
        <f t="shared" si="361"/>
        <v>9.2938185325519562E-4</v>
      </c>
    </row>
    <row r="2004" spans="3:10" s="306" customFormat="1" ht="33.75" customHeight="1" thickBot="1" x14ac:dyDescent="0.25">
      <c r="C2004" s="367" t="s">
        <v>48</v>
      </c>
      <c r="D2004" s="362">
        <f>D376+D1129+D1415+D1970</f>
        <v>1729197</v>
      </c>
      <c r="E2004" s="362">
        <f>E376+E1129+E1415+E1970</f>
        <v>1729197</v>
      </c>
      <c r="F2004" s="362">
        <f>F376+F1129+F1415+F1970</f>
        <v>1729197</v>
      </c>
      <c r="G2004" s="362">
        <f>G376+G1129+G1415+G1970</f>
        <v>1729197</v>
      </c>
    </row>
    <row r="2005" spans="3:10" s="306" customFormat="1" ht="33" customHeight="1" thickBot="1" x14ac:dyDescent="0.25">
      <c r="C2005" s="368" t="s">
        <v>49</v>
      </c>
      <c r="D2005" s="369"/>
      <c r="E2005" s="369"/>
      <c r="F2005" s="369"/>
      <c r="G2005" s="369"/>
    </row>
    <row r="2006" spans="3:10" s="306" customFormat="1" ht="30.75" thickBot="1" x14ac:dyDescent="0.25">
      <c r="C2006" s="367" t="s">
        <v>1</v>
      </c>
      <c r="D2006" s="362">
        <f>D378+D1131+D1417+D1972</f>
        <v>2349576</v>
      </c>
      <c r="E2006" s="362">
        <f>E378+E1131+E1417+E1972</f>
        <v>2393934</v>
      </c>
      <c r="F2006" s="362">
        <f>F378+F1131+F1417+F1972</f>
        <v>2764082</v>
      </c>
      <c r="G2006" s="362">
        <f>G378+G1131+G1417+G1972</f>
        <v>2764082</v>
      </c>
    </row>
    <row r="2007" spans="3:10" s="306" customFormat="1" ht="30.75" thickBot="1" x14ac:dyDescent="0.25">
      <c r="C2007" s="368" t="s">
        <v>29</v>
      </c>
      <c r="D2007" s="369"/>
      <c r="E2007" s="369"/>
      <c r="F2007" s="369"/>
      <c r="G2007" s="369"/>
    </row>
    <row r="2008" spans="3:10" s="306" customFormat="1" ht="15.75" thickBot="1" x14ac:dyDescent="0.25">
      <c r="C2008" s="367" t="s">
        <v>2</v>
      </c>
      <c r="D2008" s="362">
        <f>D1539+D1516</f>
        <v>0</v>
      </c>
      <c r="E2008" s="362">
        <f>E1539+E1516</f>
        <v>0</v>
      </c>
      <c r="F2008" s="362">
        <f>F1539+F1516</f>
        <v>0</v>
      </c>
      <c r="G2008" s="362">
        <f>G1539+G1516</f>
        <v>0</v>
      </c>
    </row>
    <row r="2009" spans="3:10" s="306" customFormat="1" ht="30.75" thickBot="1" x14ac:dyDescent="0.25">
      <c r="C2009" s="368" t="s">
        <v>30</v>
      </c>
      <c r="D2009" s="369"/>
      <c r="E2009" s="369"/>
      <c r="F2009" s="369"/>
      <c r="G2009" s="369"/>
    </row>
    <row r="2010" spans="3:10" s="306" customFormat="1" ht="30.75" thickBot="1" x14ac:dyDescent="0.25">
      <c r="C2010" s="367" t="s">
        <v>31</v>
      </c>
      <c r="D2010" s="362">
        <f>F.2.1Policia!D1814+[33]siguria!D2179+[33]kufiri!D1710+[33]mbeshteteset!D1980</f>
        <v>0</v>
      </c>
      <c r="E2010" s="362">
        <f>F.2.1Policia!E1814+[33]siguria!E2179+[33]kufiri!E1710+[33]mbeshteteset!E1980</f>
        <v>0</v>
      </c>
      <c r="F2010" s="362">
        <f>F.2.1Policia!F1814+[33]siguria!F2179+[33]kufiri!F1710+[33]mbeshteteset!F1980</f>
        <v>0</v>
      </c>
      <c r="G2010" s="362">
        <f>F.2.1Policia!G1814+[33]siguria!G2179+[33]kufiri!G1710+[33]mbeshteteset!G1980</f>
        <v>0</v>
      </c>
    </row>
    <row r="2011" spans="3:10" s="306" customFormat="1" ht="30.75" thickBot="1" x14ac:dyDescent="0.25">
      <c r="C2011" s="368" t="s">
        <v>32</v>
      </c>
      <c r="D2011" s="369"/>
      <c r="E2011" s="369"/>
      <c r="F2011" s="369"/>
      <c r="G2011" s="369"/>
    </row>
    <row r="2012" spans="3:10" s="306" customFormat="1" ht="30.75" thickBot="1" x14ac:dyDescent="0.25">
      <c r="C2012" s="367" t="s">
        <v>33</v>
      </c>
      <c r="D2012" s="362">
        <f>D384+D1137+D1423+D1978</f>
        <v>10000</v>
      </c>
      <c r="E2012" s="362">
        <f>E384+E1137+E1423+E1978</f>
        <v>10000</v>
      </c>
      <c r="F2012" s="362">
        <f>F384+F1137+F1423+F1978</f>
        <v>10000</v>
      </c>
      <c r="G2012" s="362">
        <f>G384+G1137+G1423+G1978</f>
        <v>10000</v>
      </c>
    </row>
    <row r="2013" spans="3:10" s="306" customFormat="1" ht="30.75" thickBot="1" x14ac:dyDescent="0.25">
      <c r="C2013" s="368" t="s">
        <v>34</v>
      </c>
      <c r="D2013" s="369"/>
      <c r="E2013" s="369"/>
      <c r="F2013" s="369"/>
      <c r="G2013" s="369"/>
    </row>
    <row r="2014" spans="3:10" s="306" customFormat="1" ht="30.75" thickBot="1" x14ac:dyDescent="0.25">
      <c r="C2014" s="367" t="s">
        <v>3</v>
      </c>
      <c r="D2014" s="362">
        <f>D386+D1139+D1425+D1980</f>
        <v>375000</v>
      </c>
      <c r="E2014" s="362">
        <f>E386+E1139+E1425+E1980</f>
        <v>350000</v>
      </c>
      <c r="F2014" s="362">
        <f>F386+F1139+F1425+F1980</f>
        <v>350000</v>
      </c>
      <c r="G2014" s="362">
        <f>G386+G1139+G1425+G1980</f>
        <v>350000</v>
      </c>
    </row>
    <row r="2015" spans="3:10" s="306" customFormat="1" ht="45.75" thickBot="1" x14ac:dyDescent="0.25">
      <c r="C2015" s="368" t="s">
        <v>35</v>
      </c>
      <c r="D2015" s="369"/>
      <c r="E2015" s="369"/>
      <c r="F2015" s="369"/>
      <c r="G2015" s="369"/>
    </row>
    <row r="2016" spans="3:10" s="306" customFormat="1" ht="30.75" thickBot="1" x14ac:dyDescent="0.25">
      <c r="C2016" s="367" t="s">
        <v>20</v>
      </c>
      <c r="D2016" s="362">
        <f>D388+D1141+D1427+D1982</f>
        <v>22000</v>
      </c>
      <c r="E2016" s="362">
        <f>E388+E1141+E1427+E1982</f>
        <v>4720</v>
      </c>
      <c r="F2016" s="362">
        <f>F388+F1141+F1427+F1982</f>
        <v>4720</v>
      </c>
      <c r="G2016" s="362">
        <f>G388+G1141+G1427+G1982</f>
        <v>4720</v>
      </c>
    </row>
    <row r="2017" spans="3:7" s="306" customFormat="1" ht="30.75" thickBot="1" x14ac:dyDescent="0.25">
      <c r="C2017" s="368" t="s">
        <v>36</v>
      </c>
      <c r="D2017" s="369"/>
      <c r="E2017" s="369"/>
      <c r="F2017" s="369"/>
      <c r="G2017" s="369"/>
    </row>
    <row r="2018" spans="3:7" s="306" customFormat="1" ht="15.75" thickBot="1" x14ac:dyDescent="0.25">
      <c r="C2018" s="367" t="s">
        <v>21</v>
      </c>
      <c r="D2018" s="362">
        <f>D390+D1143+D1429+D1984</f>
        <v>2376800</v>
      </c>
      <c r="E2018" s="362">
        <f>E390+E1143+E1429+E1984</f>
        <v>1470048</v>
      </c>
      <c r="F2018" s="362">
        <f>F390+F1143+F1429+F1984</f>
        <v>1616299</v>
      </c>
      <c r="G2018" s="362">
        <f>G390+G1143+G1429+G1984</f>
        <v>1616299</v>
      </c>
    </row>
    <row r="2019" spans="3:7" s="306" customFormat="1" ht="30.75" thickBot="1" x14ac:dyDescent="0.25">
      <c r="C2019" s="368" t="s">
        <v>37</v>
      </c>
      <c r="D2019" s="369"/>
      <c r="E2019" s="370">
        <f>E2018/D2018-1</f>
        <v>-0.3815011780545271</v>
      </c>
      <c r="F2019" s="370">
        <f t="shared" ref="F2019:G2019" si="362">F2018/E2018-1</f>
        <v>9.9487227627941488E-2</v>
      </c>
      <c r="G2019" s="370">
        <f t="shared" si="362"/>
        <v>0</v>
      </c>
    </row>
    <row r="2020" spans="3:7" s="306" customFormat="1" ht="15.75" thickBot="1" x14ac:dyDescent="0.25">
      <c r="C2020" s="371" t="s">
        <v>69</v>
      </c>
      <c r="D2020" s="372">
        <f>IF(D2000-D1999=0,0,"Error")</f>
        <v>0</v>
      </c>
      <c r="E2020" s="372">
        <f t="shared" ref="E2020:G2020" si="363">IF(E2000-E1999=0,0,"Error")</f>
        <v>0</v>
      </c>
      <c r="F2020" s="372">
        <f t="shared" si="363"/>
        <v>0</v>
      </c>
      <c r="G2020" s="372">
        <f t="shared" si="363"/>
        <v>0</v>
      </c>
    </row>
    <row r="2021" spans="3:7" s="306" customFormat="1" ht="45.75" thickBot="1" x14ac:dyDescent="0.25">
      <c r="C2021" s="373" t="s">
        <v>54</v>
      </c>
      <c r="D2021" s="362">
        <f>D393+D1146+D1432+D1987</f>
        <v>10958</v>
      </c>
      <c r="E2021" s="362">
        <f>E393+E1146+E1432+E1987</f>
        <v>11778</v>
      </c>
      <c r="F2021" s="362">
        <f>F393+F1146+F1432+F1987</f>
        <v>12000</v>
      </c>
      <c r="G2021" s="362">
        <f>G393+G1146+G1432+G1987</f>
        <v>12000</v>
      </c>
    </row>
    <row r="2022" spans="3:7" s="306" customFormat="1" ht="42.75" customHeight="1" thickBot="1" x14ac:dyDescent="0.25">
      <c r="C2022" s="373" t="s">
        <v>65</v>
      </c>
      <c r="D2022" s="362"/>
      <c r="E2022" s="362"/>
      <c r="F2022" s="362"/>
      <c r="G2022" s="362"/>
    </row>
    <row r="2031" spans="3:7" x14ac:dyDescent="0.25">
      <c r="E2031" s="217"/>
    </row>
    <row r="2032" spans="3:7" x14ac:dyDescent="0.25">
      <c r="F2032" s="217"/>
    </row>
  </sheetData>
  <mergeCells count="700">
    <mergeCell ref="C10:G12"/>
    <mergeCell ref="D13:G13"/>
    <mergeCell ref="C14:C15"/>
    <mergeCell ref="D20:G20"/>
    <mergeCell ref="C21:G21"/>
    <mergeCell ref="C25:G25"/>
    <mergeCell ref="C4:G4"/>
    <mergeCell ref="D6:G6"/>
    <mergeCell ref="D7:G7"/>
    <mergeCell ref="D8:G8"/>
    <mergeCell ref="C9:G9"/>
    <mergeCell ref="C39:C40"/>
    <mergeCell ref="D50:G50"/>
    <mergeCell ref="D51:G51"/>
    <mergeCell ref="D52:G52"/>
    <mergeCell ref="C54:C55"/>
    <mergeCell ref="C61:G61"/>
    <mergeCell ref="C26:G26"/>
    <mergeCell ref="D27:G27"/>
    <mergeCell ref="D28:G28"/>
    <mergeCell ref="D29:G29"/>
    <mergeCell ref="C30:C31"/>
    <mergeCell ref="C38:G38"/>
    <mergeCell ref="C85:C86"/>
    <mergeCell ref="D96:G96"/>
    <mergeCell ref="D97:G97"/>
    <mergeCell ref="D98:G98"/>
    <mergeCell ref="C99:C100"/>
    <mergeCell ref="C107:G107"/>
    <mergeCell ref="C62:C63"/>
    <mergeCell ref="D73:G73"/>
    <mergeCell ref="D74:G74"/>
    <mergeCell ref="D75:G75"/>
    <mergeCell ref="C76:C77"/>
    <mergeCell ref="C84:G84"/>
    <mergeCell ref="C131:C132"/>
    <mergeCell ref="D142:G142"/>
    <mergeCell ref="D143:G143"/>
    <mergeCell ref="D144:G144"/>
    <mergeCell ref="C145:C146"/>
    <mergeCell ref="C153:G153"/>
    <mergeCell ref="C108:C109"/>
    <mergeCell ref="D119:G119"/>
    <mergeCell ref="D120:G120"/>
    <mergeCell ref="D121:G121"/>
    <mergeCell ref="C122:C123"/>
    <mergeCell ref="C130:G130"/>
    <mergeCell ref="D170:G170"/>
    <mergeCell ref="C171:C172"/>
    <mergeCell ref="C179:G179"/>
    <mergeCell ref="C180:C181"/>
    <mergeCell ref="D185:G185"/>
    <mergeCell ref="D186:G186"/>
    <mergeCell ref="C154:C155"/>
    <mergeCell ref="C165:G165"/>
    <mergeCell ref="C166:G166"/>
    <mergeCell ref="D167:G167"/>
    <mergeCell ref="D168:G168"/>
    <mergeCell ref="D169:G169"/>
    <mergeCell ref="D204:G204"/>
    <mergeCell ref="D205:G205"/>
    <mergeCell ref="D206:G206"/>
    <mergeCell ref="C207:C208"/>
    <mergeCell ref="C215:G215"/>
    <mergeCell ref="C216:C217"/>
    <mergeCell ref="D187:G187"/>
    <mergeCell ref="D188:G188"/>
    <mergeCell ref="C189:C190"/>
    <mergeCell ref="C197:G197"/>
    <mergeCell ref="C198:C199"/>
    <mergeCell ref="D203:G203"/>
    <mergeCell ref="C234:C235"/>
    <mergeCell ref="C239:C241"/>
    <mergeCell ref="D239:G241"/>
    <mergeCell ref="D242:G242"/>
    <mergeCell ref="D243:G243"/>
    <mergeCell ref="D244:G244"/>
    <mergeCell ref="D221:G221"/>
    <mergeCell ref="D222:G222"/>
    <mergeCell ref="D223:G223"/>
    <mergeCell ref="D224:G224"/>
    <mergeCell ref="C225:C226"/>
    <mergeCell ref="C233:G233"/>
    <mergeCell ref="D262:G262"/>
    <mergeCell ref="D263:G263"/>
    <mergeCell ref="C264:C265"/>
    <mergeCell ref="C272:G272"/>
    <mergeCell ref="C273:C274"/>
    <mergeCell ref="D278:G278"/>
    <mergeCell ref="D245:G245"/>
    <mergeCell ref="C246:C247"/>
    <mergeCell ref="C254:G254"/>
    <mergeCell ref="C255:C256"/>
    <mergeCell ref="D260:G260"/>
    <mergeCell ref="D261:G261"/>
    <mergeCell ref="D296:G296"/>
    <mergeCell ref="D297:G297"/>
    <mergeCell ref="D298:G298"/>
    <mergeCell ref="D299:G299"/>
    <mergeCell ref="C300:C301"/>
    <mergeCell ref="C308:G308"/>
    <mergeCell ref="D279:G279"/>
    <mergeCell ref="D280:G280"/>
    <mergeCell ref="D281:G281"/>
    <mergeCell ref="C282:C283"/>
    <mergeCell ref="C290:G290"/>
    <mergeCell ref="C291:C292"/>
    <mergeCell ref="D322:G322"/>
    <mergeCell ref="D323:G323"/>
    <mergeCell ref="D324:G324"/>
    <mergeCell ref="C325:C326"/>
    <mergeCell ref="C333:C334"/>
    <mergeCell ref="C335:G335"/>
    <mergeCell ref="C309:C310"/>
    <mergeCell ref="D314:G314"/>
    <mergeCell ref="C315:G315"/>
    <mergeCell ref="C318:G318"/>
    <mergeCell ref="C319:G319"/>
    <mergeCell ref="C320:C321"/>
    <mergeCell ref="C359:C360"/>
    <mergeCell ref="C397:G397"/>
    <mergeCell ref="D399:G399"/>
    <mergeCell ref="D400:G400"/>
    <mergeCell ref="D401:G401"/>
    <mergeCell ref="C336:C337"/>
    <mergeCell ref="D347:G347"/>
    <mergeCell ref="D348:G348"/>
    <mergeCell ref="D349:G349"/>
    <mergeCell ref="C350:C351"/>
    <mergeCell ref="C358:G358"/>
    <mergeCell ref="C417:G417"/>
    <mergeCell ref="C418:G418"/>
    <mergeCell ref="D419:G419"/>
    <mergeCell ref="D420:G420"/>
    <mergeCell ref="D421:G421"/>
    <mergeCell ref="C422:C423"/>
    <mergeCell ref="C402:G402"/>
    <mergeCell ref="C403:G405"/>
    <mergeCell ref="D406:G406"/>
    <mergeCell ref="C407:C408"/>
    <mergeCell ref="D412:G412"/>
    <mergeCell ref="C413:G413"/>
    <mergeCell ref="C453:G453"/>
    <mergeCell ref="C454:C455"/>
    <mergeCell ref="D465:G465"/>
    <mergeCell ref="C466:G466"/>
    <mergeCell ref="C471:G471"/>
    <mergeCell ref="C472:G472"/>
    <mergeCell ref="C430:G430"/>
    <mergeCell ref="C431:C432"/>
    <mergeCell ref="D442:G442"/>
    <mergeCell ref="D443:G443"/>
    <mergeCell ref="D444:G444"/>
    <mergeCell ref="C446:C447"/>
    <mergeCell ref="A525:B525"/>
    <mergeCell ref="D525:G525"/>
    <mergeCell ref="C488:G488"/>
    <mergeCell ref="C489:C490"/>
    <mergeCell ref="D500:G500"/>
    <mergeCell ref="D501:G501"/>
    <mergeCell ref="D502:G502"/>
    <mergeCell ref="C503:C504"/>
    <mergeCell ref="C473:C474"/>
    <mergeCell ref="D475:G475"/>
    <mergeCell ref="D476:G476"/>
    <mergeCell ref="D477:G477"/>
    <mergeCell ref="C478:C479"/>
    <mergeCell ref="C486:C487"/>
    <mergeCell ref="D526:G526"/>
    <mergeCell ref="D527:G527"/>
    <mergeCell ref="D528:G528"/>
    <mergeCell ref="C529:C530"/>
    <mergeCell ref="C537:G537"/>
    <mergeCell ref="C538:C539"/>
    <mergeCell ref="C511:G511"/>
    <mergeCell ref="C512:C513"/>
    <mergeCell ref="C523:G523"/>
    <mergeCell ref="C524:G524"/>
    <mergeCell ref="D550:G550"/>
    <mergeCell ref="D551:G551"/>
    <mergeCell ref="C552:C553"/>
    <mergeCell ref="C560:G560"/>
    <mergeCell ref="C561:C562"/>
    <mergeCell ref="D566:G566"/>
    <mergeCell ref="C543:C545"/>
    <mergeCell ref="D543:G545"/>
    <mergeCell ref="C546:G546"/>
    <mergeCell ref="C547:G547"/>
    <mergeCell ref="D548:G548"/>
    <mergeCell ref="D549:G549"/>
    <mergeCell ref="D584:G584"/>
    <mergeCell ref="D585:G585"/>
    <mergeCell ref="D586:G586"/>
    <mergeCell ref="D587:G587"/>
    <mergeCell ref="C588:C589"/>
    <mergeCell ref="C596:G596"/>
    <mergeCell ref="D567:G567"/>
    <mergeCell ref="D568:G568"/>
    <mergeCell ref="D569:G569"/>
    <mergeCell ref="C570:C571"/>
    <mergeCell ref="C578:G578"/>
    <mergeCell ref="C579:C580"/>
    <mergeCell ref="C614:G614"/>
    <mergeCell ref="C615:C616"/>
    <mergeCell ref="D620:G620"/>
    <mergeCell ref="D621:G621"/>
    <mergeCell ref="D622:G622"/>
    <mergeCell ref="D623:G623"/>
    <mergeCell ref="C597:C598"/>
    <mergeCell ref="D602:G602"/>
    <mergeCell ref="D603:G603"/>
    <mergeCell ref="D604:G604"/>
    <mergeCell ref="D605:G605"/>
    <mergeCell ref="C606:C607"/>
    <mergeCell ref="D641:G641"/>
    <mergeCell ref="C642:C643"/>
    <mergeCell ref="C650:G650"/>
    <mergeCell ref="C651:C652"/>
    <mergeCell ref="D656:G656"/>
    <mergeCell ref="D657:G657"/>
    <mergeCell ref="C624:C625"/>
    <mergeCell ref="C632:G632"/>
    <mergeCell ref="C633:C634"/>
    <mergeCell ref="D638:G638"/>
    <mergeCell ref="D639:G639"/>
    <mergeCell ref="D640:G640"/>
    <mergeCell ref="D675:G675"/>
    <mergeCell ref="D676:G676"/>
    <mergeCell ref="D677:G677"/>
    <mergeCell ref="C678:C679"/>
    <mergeCell ref="C686:G686"/>
    <mergeCell ref="C687:C688"/>
    <mergeCell ref="D658:G658"/>
    <mergeCell ref="D659:G659"/>
    <mergeCell ref="C660:C661"/>
    <mergeCell ref="C668:G668"/>
    <mergeCell ref="C669:C670"/>
    <mergeCell ref="D674:G674"/>
    <mergeCell ref="C705:C706"/>
    <mergeCell ref="D710:G710"/>
    <mergeCell ref="D711:G711"/>
    <mergeCell ref="D712:G712"/>
    <mergeCell ref="D713:G713"/>
    <mergeCell ref="C714:C715"/>
    <mergeCell ref="D692:G692"/>
    <mergeCell ref="D693:G693"/>
    <mergeCell ref="D694:G694"/>
    <mergeCell ref="D695:G695"/>
    <mergeCell ref="C696:C697"/>
    <mergeCell ref="C704:G704"/>
    <mergeCell ref="C732:C733"/>
    <mergeCell ref="C740:G740"/>
    <mergeCell ref="C741:C742"/>
    <mergeCell ref="D746:G746"/>
    <mergeCell ref="D747:G747"/>
    <mergeCell ref="D748:G748"/>
    <mergeCell ref="C722:G722"/>
    <mergeCell ref="C723:C724"/>
    <mergeCell ref="D728:G728"/>
    <mergeCell ref="D729:G729"/>
    <mergeCell ref="D730:G730"/>
    <mergeCell ref="D731:G731"/>
    <mergeCell ref="D766:G766"/>
    <mergeCell ref="D767:G767"/>
    <mergeCell ref="C768:C769"/>
    <mergeCell ref="C776:G776"/>
    <mergeCell ref="C777:C778"/>
    <mergeCell ref="D782:G782"/>
    <mergeCell ref="D749:G749"/>
    <mergeCell ref="C750:C751"/>
    <mergeCell ref="C758:G758"/>
    <mergeCell ref="C759:C760"/>
    <mergeCell ref="D764:G764"/>
    <mergeCell ref="D765:G765"/>
    <mergeCell ref="D800:G800"/>
    <mergeCell ref="D801:G801"/>
    <mergeCell ref="D802:G802"/>
    <mergeCell ref="D803:G803"/>
    <mergeCell ref="C804:C805"/>
    <mergeCell ref="C812:G812"/>
    <mergeCell ref="D783:G783"/>
    <mergeCell ref="D784:G784"/>
    <mergeCell ref="D785:G785"/>
    <mergeCell ref="C786:C787"/>
    <mergeCell ref="C794:G794"/>
    <mergeCell ref="C795:C796"/>
    <mergeCell ref="C830:G830"/>
    <mergeCell ref="C831:C832"/>
    <mergeCell ref="D836:G836"/>
    <mergeCell ref="D837:G837"/>
    <mergeCell ref="D838:G838"/>
    <mergeCell ref="D839:G839"/>
    <mergeCell ref="C813:C814"/>
    <mergeCell ref="D818:G818"/>
    <mergeCell ref="D819:G819"/>
    <mergeCell ref="D820:G820"/>
    <mergeCell ref="D821:G821"/>
    <mergeCell ref="C822:C823"/>
    <mergeCell ref="D857:G857"/>
    <mergeCell ref="C858:C859"/>
    <mergeCell ref="C866:G866"/>
    <mergeCell ref="C867:C868"/>
    <mergeCell ref="D872:G872"/>
    <mergeCell ref="D873:G873"/>
    <mergeCell ref="C840:C841"/>
    <mergeCell ref="C848:G848"/>
    <mergeCell ref="C849:C850"/>
    <mergeCell ref="D854:G854"/>
    <mergeCell ref="D855:G855"/>
    <mergeCell ref="D856:G856"/>
    <mergeCell ref="D891:G891"/>
    <mergeCell ref="D892:G892"/>
    <mergeCell ref="D893:G893"/>
    <mergeCell ref="C894:C895"/>
    <mergeCell ref="C902:G902"/>
    <mergeCell ref="C903:C904"/>
    <mergeCell ref="D874:G874"/>
    <mergeCell ref="D875:G875"/>
    <mergeCell ref="C876:C877"/>
    <mergeCell ref="C884:G884"/>
    <mergeCell ref="C885:C886"/>
    <mergeCell ref="D890:G890"/>
    <mergeCell ref="C921:C922"/>
    <mergeCell ref="D926:G926"/>
    <mergeCell ref="D927:G927"/>
    <mergeCell ref="D928:G928"/>
    <mergeCell ref="D929:G929"/>
    <mergeCell ref="C930:C931"/>
    <mergeCell ref="D908:G908"/>
    <mergeCell ref="D909:G909"/>
    <mergeCell ref="D910:G910"/>
    <mergeCell ref="D911:G911"/>
    <mergeCell ref="C912:C913"/>
    <mergeCell ref="C920:G920"/>
    <mergeCell ref="C948:C949"/>
    <mergeCell ref="C956:G956"/>
    <mergeCell ref="C957:C958"/>
    <mergeCell ref="D962:G962"/>
    <mergeCell ref="D963:G963"/>
    <mergeCell ref="D964:G964"/>
    <mergeCell ref="C938:G938"/>
    <mergeCell ref="C939:C940"/>
    <mergeCell ref="D944:G944"/>
    <mergeCell ref="D945:G945"/>
    <mergeCell ref="D946:G946"/>
    <mergeCell ref="D947:G947"/>
    <mergeCell ref="D982:G982"/>
    <mergeCell ref="D983:G983"/>
    <mergeCell ref="C984:C985"/>
    <mergeCell ref="C992:G992"/>
    <mergeCell ref="C993:C994"/>
    <mergeCell ref="D998:G998"/>
    <mergeCell ref="D965:G965"/>
    <mergeCell ref="C966:C967"/>
    <mergeCell ref="C974:G974"/>
    <mergeCell ref="C975:C976"/>
    <mergeCell ref="D980:G980"/>
    <mergeCell ref="D981:G981"/>
    <mergeCell ref="D1016:G1016"/>
    <mergeCell ref="D1017:G1017"/>
    <mergeCell ref="D1018:G1018"/>
    <mergeCell ref="D1019:G1019"/>
    <mergeCell ref="C1020:C1021"/>
    <mergeCell ref="C1028:G1028"/>
    <mergeCell ref="D999:G999"/>
    <mergeCell ref="D1000:G1000"/>
    <mergeCell ref="D1001:G1001"/>
    <mergeCell ref="C1002:C1003"/>
    <mergeCell ref="C1010:G1010"/>
    <mergeCell ref="C1011:C1012"/>
    <mergeCell ref="C1046:G1046"/>
    <mergeCell ref="C1047:C1048"/>
    <mergeCell ref="D1052:G1052"/>
    <mergeCell ref="D1053:G1053"/>
    <mergeCell ref="D1054:G1054"/>
    <mergeCell ref="D1055:G1055"/>
    <mergeCell ref="C1029:C1030"/>
    <mergeCell ref="D1034:G1034"/>
    <mergeCell ref="D1035:G1035"/>
    <mergeCell ref="D1036:G1036"/>
    <mergeCell ref="D1037:G1037"/>
    <mergeCell ref="C1038:C1039"/>
    <mergeCell ref="D1073:G1073"/>
    <mergeCell ref="C1074:C1075"/>
    <mergeCell ref="C1082:G1082"/>
    <mergeCell ref="C1083:C1084"/>
    <mergeCell ref="D1088:G1088"/>
    <mergeCell ref="D1089:G1089"/>
    <mergeCell ref="C1056:C1057"/>
    <mergeCell ref="C1064:G1064"/>
    <mergeCell ref="C1065:C1066"/>
    <mergeCell ref="D1070:G1070"/>
    <mergeCell ref="D1071:G1071"/>
    <mergeCell ref="D1072:G1072"/>
    <mergeCell ref="D1107:G1107"/>
    <mergeCell ref="D1108:G1108"/>
    <mergeCell ref="D1109:G1109"/>
    <mergeCell ref="C1110:C1111"/>
    <mergeCell ref="C1118:G1118"/>
    <mergeCell ref="C1119:C1120"/>
    <mergeCell ref="D1090:G1090"/>
    <mergeCell ref="D1091:G1091"/>
    <mergeCell ref="C1092:C1093"/>
    <mergeCell ref="C1100:G1100"/>
    <mergeCell ref="C1101:C1102"/>
    <mergeCell ref="D1106:G1106"/>
    <mergeCell ref="C1157:G1159"/>
    <mergeCell ref="D1160:G1160"/>
    <mergeCell ref="C1161:C1162"/>
    <mergeCell ref="D1164:G1164"/>
    <mergeCell ref="C1165:G1165"/>
    <mergeCell ref="C1172:G1172"/>
    <mergeCell ref="C1151:G1151"/>
    <mergeCell ref="D1153:G1153"/>
    <mergeCell ref="D1154:G1154"/>
    <mergeCell ref="D1155:G1155"/>
    <mergeCell ref="C1156:G1156"/>
    <mergeCell ref="C1186:C1187"/>
    <mergeCell ref="D1197:G1197"/>
    <mergeCell ref="D1198:G1198"/>
    <mergeCell ref="D1199:G1199"/>
    <mergeCell ref="C1200:C1201"/>
    <mergeCell ref="C1208:G1208"/>
    <mergeCell ref="C1173:G1173"/>
    <mergeCell ref="D1174:G1174"/>
    <mergeCell ref="D1175:G1175"/>
    <mergeCell ref="D1176:G1176"/>
    <mergeCell ref="C1177:C1178"/>
    <mergeCell ref="C1185:G1185"/>
    <mergeCell ref="D1231:G1231"/>
    <mergeCell ref="D1232:G1232"/>
    <mergeCell ref="D1233:G1233"/>
    <mergeCell ref="C1234:C1235"/>
    <mergeCell ref="C1242:C1243"/>
    <mergeCell ref="C1244:G1244"/>
    <mergeCell ref="C1209:C1210"/>
    <mergeCell ref="D1220:G1220"/>
    <mergeCell ref="C1221:G1221"/>
    <mergeCell ref="C1227:G1227"/>
    <mergeCell ref="C1228:G1228"/>
    <mergeCell ref="C1229:C1230"/>
    <mergeCell ref="C1268:C1269"/>
    <mergeCell ref="C1279:G1279"/>
    <mergeCell ref="C1280:G1280"/>
    <mergeCell ref="D1281:G1281"/>
    <mergeCell ref="D1282:G1282"/>
    <mergeCell ref="D1283:G1283"/>
    <mergeCell ref="C1245:C1246"/>
    <mergeCell ref="D1256:G1256"/>
    <mergeCell ref="D1257:G1257"/>
    <mergeCell ref="D1258:G1258"/>
    <mergeCell ref="C1259:C1260"/>
    <mergeCell ref="C1267:G1267"/>
    <mergeCell ref="D1301:G1301"/>
    <mergeCell ref="D1302:G1302"/>
    <mergeCell ref="C1303:C1304"/>
    <mergeCell ref="C1311:G1311"/>
    <mergeCell ref="C1312:C1313"/>
    <mergeCell ref="C1317:G1317"/>
    <mergeCell ref="D1284:G1284"/>
    <mergeCell ref="C1285:C1286"/>
    <mergeCell ref="C1293:G1293"/>
    <mergeCell ref="C1294:C1295"/>
    <mergeCell ref="D1299:G1299"/>
    <mergeCell ref="D1300:G1300"/>
    <mergeCell ref="C1331:G1331"/>
    <mergeCell ref="C1332:C1333"/>
    <mergeCell ref="D1337:G1337"/>
    <mergeCell ref="D1338:G1338"/>
    <mergeCell ref="D1339:G1339"/>
    <mergeCell ref="D1340:G1340"/>
    <mergeCell ref="C1318:G1318"/>
    <mergeCell ref="D1319:G1319"/>
    <mergeCell ref="D1320:G1320"/>
    <mergeCell ref="D1321:G1321"/>
    <mergeCell ref="D1322:G1322"/>
    <mergeCell ref="C1323:C1324"/>
    <mergeCell ref="D1358:G1358"/>
    <mergeCell ref="C1359:C1360"/>
    <mergeCell ref="C1367:G1367"/>
    <mergeCell ref="C1368:C1369"/>
    <mergeCell ref="D1373:G1373"/>
    <mergeCell ref="D1374:G1374"/>
    <mergeCell ref="C1341:C1342"/>
    <mergeCell ref="C1349:G1349"/>
    <mergeCell ref="C1350:C1351"/>
    <mergeCell ref="D1355:G1355"/>
    <mergeCell ref="D1356:G1356"/>
    <mergeCell ref="D1357:G1357"/>
    <mergeCell ref="D1392:G1392"/>
    <mergeCell ref="D1393:G1393"/>
    <mergeCell ref="D1394:G1394"/>
    <mergeCell ref="C1395:C1396"/>
    <mergeCell ref="C1403:G1403"/>
    <mergeCell ref="C1404:C1405"/>
    <mergeCell ref="D1375:G1375"/>
    <mergeCell ref="D1376:G1376"/>
    <mergeCell ref="C1377:C1378"/>
    <mergeCell ref="C1385:G1385"/>
    <mergeCell ref="C1386:C1387"/>
    <mergeCell ref="D1391:G1391"/>
    <mergeCell ref="C1443:G1445"/>
    <mergeCell ref="D1446:G1446"/>
    <mergeCell ref="C1447:C1448"/>
    <mergeCell ref="D1450:G1450"/>
    <mergeCell ref="C1451:G1451"/>
    <mergeCell ref="C1457:G1457"/>
    <mergeCell ref="C1437:G1437"/>
    <mergeCell ref="D1439:G1439"/>
    <mergeCell ref="D1440:G1440"/>
    <mergeCell ref="D1441:G1441"/>
    <mergeCell ref="C1442:G1442"/>
    <mergeCell ref="C1471:C1472"/>
    <mergeCell ref="D1482:G1482"/>
    <mergeCell ref="D1483:G1483"/>
    <mergeCell ref="D1484:G1484"/>
    <mergeCell ref="C1486:C1487"/>
    <mergeCell ref="C1493:G1493"/>
    <mergeCell ref="C1458:G1458"/>
    <mergeCell ref="D1459:G1459"/>
    <mergeCell ref="D1460:G1460"/>
    <mergeCell ref="D1461:G1461"/>
    <mergeCell ref="C1462:C1463"/>
    <mergeCell ref="C1470:G1470"/>
    <mergeCell ref="C1517:C1518"/>
    <mergeCell ref="D1528:G1528"/>
    <mergeCell ref="D1529:G1529"/>
    <mergeCell ref="D1530:G1530"/>
    <mergeCell ref="C1532:C1533"/>
    <mergeCell ref="C1539:G1539"/>
    <mergeCell ref="C1494:C1495"/>
    <mergeCell ref="D1505:G1505"/>
    <mergeCell ref="D1506:G1506"/>
    <mergeCell ref="D1507:G1507"/>
    <mergeCell ref="C1509:C1510"/>
    <mergeCell ref="C1516:G1516"/>
    <mergeCell ref="C1563:C1564"/>
    <mergeCell ref="D1574:G1574"/>
    <mergeCell ref="D1575:G1575"/>
    <mergeCell ref="D1576:G1576"/>
    <mergeCell ref="C1578:C1579"/>
    <mergeCell ref="C1585:G1585"/>
    <mergeCell ref="C1540:C1541"/>
    <mergeCell ref="D1551:G1551"/>
    <mergeCell ref="D1552:G1552"/>
    <mergeCell ref="D1553:G1553"/>
    <mergeCell ref="C1555:C1556"/>
    <mergeCell ref="C1562:G1562"/>
    <mergeCell ref="D1602:G1602"/>
    <mergeCell ref="C1603:C1604"/>
    <mergeCell ref="C1611:G1611"/>
    <mergeCell ref="C1612:C1613"/>
    <mergeCell ref="C1617:C1619"/>
    <mergeCell ref="D1617:G1619"/>
    <mergeCell ref="C1586:C1587"/>
    <mergeCell ref="C1597:G1597"/>
    <mergeCell ref="C1598:G1598"/>
    <mergeCell ref="D1599:G1599"/>
    <mergeCell ref="D1600:G1600"/>
    <mergeCell ref="D1601:G1601"/>
    <mergeCell ref="C1633:C1634"/>
    <mergeCell ref="D1638:G1638"/>
    <mergeCell ref="D1639:G1639"/>
    <mergeCell ref="D1640:G1640"/>
    <mergeCell ref="D1641:G1641"/>
    <mergeCell ref="C1642:C1643"/>
    <mergeCell ref="D1620:G1620"/>
    <mergeCell ref="D1621:G1621"/>
    <mergeCell ref="D1622:G1622"/>
    <mergeCell ref="D1623:G1623"/>
    <mergeCell ref="C1624:C1625"/>
    <mergeCell ref="C1632:G1632"/>
    <mergeCell ref="C1660:C1661"/>
    <mergeCell ref="C1668:G1668"/>
    <mergeCell ref="C1669:C1670"/>
    <mergeCell ref="D1674:G1674"/>
    <mergeCell ref="D1675:G1675"/>
    <mergeCell ref="D1676:G1676"/>
    <mergeCell ref="C1650:G1650"/>
    <mergeCell ref="C1651:C1652"/>
    <mergeCell ref="D1656:G1656"/>
    <mergeCell ref="D1657:G1657"/>
    <mergeCell ref="D1658:G1658"/>
    <mergeCell ref="D1659:G1659"/>
    <mergeCell ref="D1694:G1694"/>
    <mergeCell ref="D1695:G1695"/>
    <mergeCell ref="C1696:C1697"/>
    <mergeCell ref="C1704:G1704"/>
    <mergeCell ref="C1705:C1706"/>
    <mergeCell ref="D1710:G1710"/>
    <mergeCell ref="D1677:G1677"/>
    <mergeCell ref="C1678:C1679"/>
    <mergeCell ref="C1686:G1686"/>
    <mergeCell ref="C1687:C1688"/>
    <mergeCell ref="D1692:G1692"/>
    <mergeCell ref="D1693:G1693"/>
    <mergeCell ref="D1728:G1728"/>
    <mergeCell ref="D1729:G1729"/>
    <mergeCell ref="D1730:G1730"/>
    <mergeCell ref="D1731:G1731"/>
    <mergeCell ref="C1732:C1733"/>
    <mergeCell ref="C1740:G1740"/>
    <mergeCell ref="D1711:G1711"/>
    <mergeCell ref="D1712:G1712"/>
    <mergeCell ref="D1713:G1713"/>
    <mergeCell ref="C1714:C1715"/>
    <mergeCell ref="C1722:G1722"/>
    <mergeCell ref="C1723:C1724"/>
    <mergeCell ref="C1758:G1758"/>
    <mergeCell ref="C1759:C1760"/>
    <mergeCell ref="D1764:G1764"/>
    <mergeCell ref="D1765:G1765"/>
    <mergeCell ref="D1766:G1766"/>
    <mergeCell ref="D1767:G1767"/>
    <mergeCell ref="C1741:C1742"/>
    <mergeCell ref="D1746:G1746"/>
    <mergeCell ref="D1747:G1747"/>
    <mergeCell ref="D1748:G1748"/>
    <mergeCell ref="D1749:G1749"/>
    <mergeCell ref="C1750:C1751"/>
    <mergeCell ref="D1785:G1785"/>
    <mergeCell ref="D1786:G1786"/>
    <mergeCell ref="D1787:G1787"/>
    <mergeCell ref="C1788:C1789"/>
    <mergeCell ref="C1796:G1796"/>
    <mergeCell ref="C1797:C1798"/>
    <mergeCell ref="C1768:C1769"/>
    <mergeCell ref="C1776:G1776"/>
    <mergeCell ref="C1777:C1778"/>
    <mergeCell ref="C1782:G1782"/>
    <mergeCell ref="C1783:G1783"/>
    <mergeCell ref="D1784:G1784"/>
    <mergeCell ref="C1815:C1816"/>
    <mergeCell ref="D1820:G1820"/>
    <mergeCell ref="D1821:G1821"/>
    <mergeCell ref="D1822:G1822"/>
    <mergeCell ref="D1823:G1823"/>
    <mergeCell ref="C1824:C1825"/>
    <mergeCell ref="D1802:G1802"/>
    <mergeCell ref="D1803:G1803"/>
    <mergeCell ref="D1804:G1804"/>
    <mergeCell ref="D1805:G1805"/>
    <mergeCell ref="C1806:C1807"/>
    <mergeCell ref="C1814:G1814"/>
    <mergeCell ref="C1842:C1843"/>
    <mergeCell ref="C1850:G1850"/>
    <mergeCell ref="C1851:C1852"/>
    <mergeCell ref="D1856:G1856"/>
    <mergeCell ref="D1857:G1857"/>
    <mergeCell ref="D1858:G1858"/>
    <mergeCell ref="C1832:G1832"/>
    <mergeCell ref="C1833:C1834"/>
    <mergeCell ref="D1838:G1838"/>
    <mergeCell ref="D1839:G1839"/>
    <mergeCell ref="D1840:G1840"/>
    <mergeCell ref="D1841:G1841"/>
    <mergeCell ref="D1876:G1876"/>
    <mergeCell ref="D1877:G1877"/>
    <mergeCell ref="C1878:C1879"/>
    <mergeCell ref="C1886:G1886"/>
    <mergeCell ref="C1887:C1888"/>
    <mergeCell ref="D1892:G1892"/>
    <mergeCell ref="D1859:G1859"/>
    <mergeCell ref="C1860:C1861"/>
    <mergeCell ref="C1868:G1868"/>
    <mergeCell ref="C1869:C1870"/>
    <mergeCell ref="D1874:G1874"/>
    <mergeCell ref="D1875:G1875"/>
    <mergeCell ref="D1910:G1910"/>
    <mergeCell ref="D1911:G1911"/>
    <mergeCell ref="D1912:G1912"/>
    <mergeCell ref="D1913:G1913"/>
    <mergeCell ref="C1914:C1915"/>
    <mergeCell ref="C1922:G1922"/>
    <mergeCell ref="D1893:G1893"/>
    <mergeCell ref="D1894:G1894"/>
    <mergeCell ref="D1895:G1895"/>
    <mergeCell ref="C1896:C1897"/>
    <mergeCell ref="C1904:G1904"/>
    <mergeCell ref="C1905:C1906"/>
    <mergeCell ref="C1940:G1940"/>
    <mergeCell ref="C1941:C1942"/>
    <mergeCell ref="D1946:G1946"/>
    <mergeCell ref="D1947:G1947"/>
    <mergeCell ref="D1948:G1948"/>
    <mergeCell ref="D1949:G1949"/>
    <mergeCell ref="C1923:C1924"/>
    <mergeCell ref="D1928:G1928"/>
    <mergeCell ref="D1929:G1929"/>
    <mergeCell ref="D1930:G1930"/>
    <mergeCell ref="D1931:G1931"/>
    <mergeCell ref="C1932:C1933"/>
    <mergeCell ref="C1991:G1991"/>
    <mergeCell ref="C1992:G1992"/>
    <mergeCell ref="D1994:G1994"/>
    <mergeCell ref="D1995:G1995"/>
    <mergeCell ref="D1996:G1996"/>
    <mergeCell ref="C1950:C1951"/>
    <mergeCell ref="C1958:G1958"/>
    <mergeCell ref="C1959:C1960"/>
  </mergeCells>
  <pageMargins left="0.28999999999999998" right="0.24" top="0.36" bottom="0.34"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M336"/>
  <sheetViews>
    <sheetView zoomScale="160" zoomScaleNormal="160" workbookViewId="0">
      <selection activeCell="I10" sqref="I10"/>
    </sheetView>
  </sheetViews>
  <sheetFormatPr defaultRowHeight="15" x14ac:dyDescent="0.25"/>
  <cols>
    <col min="1" max="1" width="7.5703125" style="104" customWidth="1"/>
    <col min="2" max="2" width="7.85546875" style="104" customWidth="1"/>
    <col min="3" max="3" width="21" style="105" customWidth="1"/>
    <col min="4" max="4" width="16" style="104" customWidth="1"/>
    <col min="5" max="5" width="12.140625" style="104" customWidth="1"/>
    <col min="6" max="6" width="21.42578125" style="104" customWidth="1"/>
    <col min="7" max="7" width="19.5703125" style="104" customWidth="1"/>
    <col min="8" max="8" width="9" style="104" customWidth="1"/>
    <col min="9" max="9" width="15.140625" style="104" customWidth="1"/>
    <col min="10" max="10" width="11" style="104" customWidth="1"/>
    <col min="11" max="11" width="11" style="104" bestFit="1" customWidth="1"/>
    <col min="12" max="16384" width="9.140625" style="104"/>
  </cols>
  <sheetData>
    <row r="2" spans="1:12" ht="18" customHeight="1" x14ac:dyDescent="0.25">
      <c r="A2" s="839" t="s">
        <v>93</v>
      </c>
      <c r="B2" s="839"/>
      <c r="C2" s="839"/>
      <c r="D2" s="839"/>
      <c r="E2" s="839"/>
      <c r="F2" s="839"/>
      <c r="G2" s="839"/>
      <c r="H2" s="839"/>
    </row>
    <row r="3" spans="1:12" ht="15.75" thickBot="1" x14ac:dyDescent="0.3"/>
    <row r="4" spans="1:12" ht="21.75" thickBot="1" x14ac:dyDescent="0.3">
      <c r="C4" s="106" t="s">
        <v>22</v>
      </c>
      <c r="D4" s="840" t="s">
        <v>280</v>
      </c>
      <c r="E4" s="840"/>
      <c r="F4" s="840"/>
      <c r="G4" s="840"/>
    </row>
    <row r="5" spans="1:12" ht="15.75" thickBot="1" x14ac:dyDescent="0.3">
      <c r="C5" s="106" t="s">
        <v>4</v>
      </c>
      <c r="D5" s="841" t="s">
        <v>100</v>
      </c>
      <c r="E5" s="842"/>
      <c r="F5" s="842"/>
      <c r="G5" s="843"/>
    </row>
    <row r="6" spans="1:12" ht="21.75" thickBot="1" x14ac:dyDescent="0.3">
      <c r="C6" s="106" t="s">
        <v>38</v>
      </c>
      <c r="D6" s="844" t="s">
        <v>5</v>
      </c>
      <c r="E6" s="845"/>
      <c r="F6" s="845"/>
      <c r="G6" s="846"/>
    </row>
    <row r="7" spans="1:12" ht="15.75" thickBot="1" x14ac:dyDescent="0.3">
      <c r="C7" s="847" t="s">
        <v>8</v>
      </c>
      <c r="D7" s="848"/>
      <c r="E7" s="848"/>
      <c r="F7" s="848"/>
      <c r="G7" s="849"/>
    </row>
    <row r="8" spans="1:12" ht="33.75" customHeight="1" x14ac:dyDescent="0.25">
      <c r="C8" s="829" t="s">
        <v>329</v>
      </c>
      <c r="D8" s="830"/>
      <c r="E8" s="830"/>
      <c r="F8" s="830"/>
      <c r="G8" s="831"/>
    </row>
    <row r="9" spans="1:12" ht="25.5" customHeight="1" thickBot="1" x14ac:dyDescent="0.3">
      <c r="C9" s="832"/>
      <c r="D9" s="833"/>
      <c r="E9" s="833"/>
      <c r="F9" s="833"/>
      <c r="G9" s="834"/>
    </row>
    <row r="10" spans="1:12" ht="34.5" customHeight="1" thickBot="1" x14ac:dyDescent="0.3">
      <c r="C10" s="107" t="s">
        <v>11</v>
      </c>
      <c r="D10" s="835" t="s">
        <v>281</v>
      </c>
      <c r="E10" s="835"/>
      <c r="F10" s="835"/>
      <c r="G10" s="835"/>
    </row>
    <row r="11" spans="1:12" ht="6.75" customHeight="1" x14ac:dyDescent="0.25">
      <c r="C11" s="759" t="s">
        <v>90</v>
      </c>
      <c r="D11" s="914">
        <v>2018</v>
      </c>
      <c r="E11" s="914">
        <v>2019</v>
      </c>
      <c r="F11" s="914">
        <v>2020</v>
      </c>
      <c r="G11" s="914">
        <v>2021</v>
      </c>
    </row>
    <row r="12" spans="1:12" ht="15.75" thickBot="1" x14ac:dyDescent="0.3">
      <c r="C12" s="760"/>
      <c r="D12" s="915" t="s">
        <v>6</v>
      </c>
      <c r="E12" s="915" t="s">
        <v>7</v>
      </c>
      <c r="F12" s="915" t="s">
        <v>7</v>
      </c>
      <c r="G12" s="915" t="s">
        <v>7</v>
      </c>
    </row>
    <row r="13" spans="1:12" ht="54.75" thickBot="1" x14ac:dyDescent="0.3">
      <c r="C13" s="108" t="s">
        <v>322</v>
      </c>
      <c r="D13" s="109" t="s">
        <v>282</v>
      </c>
      <c r="E13" s="109" t="s">
        <v>282</v>
      </c>
      <c r="F13" s="109" t="s">
        <v>282</v>
      </c>
      <c r="G13" s="109" t="s">
        <v>282</v>
      </c>
    </row>
    <row r="14" spans="1:12" ht="21.75" thickBot="1" x14ac:dyDescent="0.3">
      <c r="C14" s="110" t="s">
        <v>13</v>
      </c>
      <c r="D14" s="791" t="s">
        <v>323</v>
      </c>
      <c r="E14" s="792"/>
      <c r="F14" s="792"/>
      <c r="G14" s="793"/>
    </row>
    <row r="15" spans="1:12" ht="13.5" customHeight="1" thickBot="1" x14ac:dyDescent="0.3">
      <c r="C15" s="770" t="s">
        <v>91</v>
      </c>
      <c r="D15" s="771"/>
      <c r="E15" s="771"/>
      <c r="F15" s="771"/>
      <c r="G15" s="772"/>
      <c r="J15" s="111"/>
      <c r="L15" s="111"/>
    </row>
    <row r="16" spans="1:12" ht="89.25" customHeight="1" thickBot="1" x14ac:dyDescent="0.3">
      <c r="C16" s="112" t="s">
        <v>283</v>
      </c>
      <c r="D16" s="113">
        <v>0.05</v>
      </c>
      <c r="E16" s="113">
        <v>0.04</v>
      </c>
      <c r="F16" s="113">
        <v>0.03</v>
      </c>
      <c r="G16" s="113">
        <v>0.02</v>
      </c>
    </row>
    <row r="17" spans="3:13" ht="15.75" thickBot="1" x14ac:dyDescent="0.3">
      <c r="C17" s="836" t="s">
        <v>66</v>
      </c>
      <c r="D17" s="837"/>
      <c r="E17" s="837"/>
      <c r="F17" s="837"/>
      <c r="G17" s="838"/>
    </row>
    <row r="18" spans="3:13" ht="15.75" thickBot="1" x14ac:dyDescent="0.3">
      <c r="C18" s="776" t="s">
        <v>92</v>
      </c>
      <c r="D18" s="777"/>
      <c r="E18" s="777"/>
      <c r="F18" s="777"/>
      <c r="G18" s="778"/>
    </row>
    <row r="19" spans="3:13" ht="15.75" thickBot="1" x14ac:dyDescent="0.3">
      <c r="C19" s="114" t="s">
        <v>42</v>
      </c>
      <c r="D19" s="850" t="s">
        <v>284</v>
      </c>
      <c r="E19" s="850"/>
      <c r="F19" s="850"/>
      <c r="G19" s="850"/>
    </row>
    <row r="20" spans="3:13" ht="25.5" customHeight="1" thickBot="1" x14ac:dyDescent="0.3">
      <c r="C20" s="115" t="s">
        <v>10</v>
      </c>
      <c r="D20" s="851" t="s">
        <v>285</v>
      </c>
      <c r="E20" s="851"/>
      <c r="F20" s="851"/>
      <c r="G20" s="851"/>
    </row>
    <row r="21" spans="3:13" ht="15.75" thickBot="1" x14ac:dyDescent="0.3">
      <c r="C21" s="115" t="s">
        <v>15</v>
      </c>
      <c r="D21" s="828" t="s">
        <v>286</v>
      </c>
      <c r="E21" s="828"/>
      <c r="F21" s="828"/>
      <c r="G21" s="828"/>
    </row>
    <row r="22" spans="3:13" ht="12.75" customHeight="1" x14ac:dyDescent="0.25">
      <c r="C22" s="759"/>
      <c r="D22" s="116">
        <v>2018</v>
      </c>
      <c r="E22" s="116">
        <v>2019</v>
      </c>
      <c r="F22" s="116">
        <v>2020</v>
      </c>
      <c r="G22" s="116">
        <v>2021</v>
      </c>
    </row>
    <row r="23" spans="3:13" ht="9" customHeight="1" thickBot="1" x14ac:dyDescent="0.3">
      <c r="C23" s="760"/>
      <c r="D23" s="117" t="s">
        <v>6</v>
      </c>
      <c r="E23" s="117" t="s">
        <v>7</v>
      </c>
      <c r="F23" s="117" t="s">
        <v>7</v>
      </c>
      <c r="G23" s="117" t="s">
        <v>7</v>
      </c>
    </row>
    <row r="24" spans="3:13" ht="15.75" thickBot="1" x14ac:dyDescent="0.3">
      <c r="C24" s="115" t="s">
        <v>9</v>
      </c>
      <c r="D24" s="118">
        <v>10000</v>
      </c>
      <c r="E24" s="118">
        <v>10000</v>
      </c>
      <c r="F24" s="118">
        <v>10000</v>
      </c>
      <c r="G24" s="118">
        <v>10000</v>
      </c>
    </row>
    <row r="25" spans="3:13" ht="15.75" thickBot="1" x14ac:dyDescent="0.3">
      <c r="C25" s="115" t="s">
        <v>16</v>
      </c>
      <c r="D25" s="118">
        <v>217000</v>
      </c>
      <c r="E25" s="118">
        <v>217000</v>
      </c>
      <c r="F25" s="118">
        <v>217500</v>
      </c>
      <c r="G25" s="118">
        <v>218000</v>
      </c>
    </row>
    <row r="26" spans="3:13" ht="15.75" thickBot="1" x14ac:dyDescent="0.3">
      <c r="C26" s="115" t="s">
        <v>26</v>
      </c>
      <c r="D26" s="118">
        <f>D25/D24</f>
        <v>21.7</v>
      </c>
      <c r="E26" s="118">
        <f t="shared" ref="E26:G26" si="0">E25/E24</f>
        <v>21.7</v>
      </c>
      <c r="F26" s="118">
        <f t="shared" si="0"/>
        <v>21.75</v>
      </c>
      <c r="G26" s="118">
        <f t="shared" si="0"/>
        <v>21.8</v>
      </c>
    </row>
    <row r="27" spans="3:13" ht="15.75" thickBot="1" x14ac:dyDescent="0.3">
      <c r="C27" s="115" t="s">
        <v>17</v>
      </c>
      <c r="D27" s="119" t="s">
        <v>23</v>
      </c>
      <c r="E27" s="120">
        <f>E24/D24-1</f>
        <v>0</v>
      </c>
      <c r="F27" s="120">
        <f t="shared" ref="F27:G29" si="1">F24/E24-1</f>
        <v>0</v>
      </c>
      <c r="G27" s="120">
        <f t="shared" si="1"/>
        <v>0</v>
      </c>
      <c r="I27" s="121"/>
      <c r="J27" s="121"/>
      <c r="K27" s="121"/>
      <c r="L27" s="121"/>
      <c r="M27" s="121"/>
    </row>
    <row r="28" spans="3:13" ht="23.25" thickBot="1" x14ac:dyDescent="0.3">
      <c r="C28" s="115" t="s">
        <v>18</v>
      </c>
      <c r="D28" s="119" t="s">
        <v>23</v>
      </c>
      <c r="E28" s="120">
        <f>E25/D25-1</f>
        <v>0</v>
      </c>
      <c r="F28" s="120">
        <f t="shared" si="1"/>
        <v>2.3041474654377225E-3</v>
      </c>
      <c r="G28" s="120">
        <f t="shared" si="1"/>
        <v>2.2988505747125743E-3</v>
      </c>
    </row>
    <row r="29" spans="3:13" ht="23.25" thickBot="1" x14ac:dyDescent="0.3">
      <c r="C29" s="115" t="s">
        <v>19</v>
      </c>
      <c r="D29" s="119" t="s">
        <v>23</v>
      </c>
      <c r="E29" s="120">
        <f>E26/D26-1</f>
        <v>0</v>
      </c>
      <c r="F29" s="120">
        <f t="shared" si="1"/>
        <v>2.3041474654377225E-3</v>
      </c>
      <c r="G29" s="120">
        <f t="shared" si="1"/>
        <v>2.2988505747125743E-3</v>
      </c>
    </row>
    <row r="30" spans="3:13" ht="15.75" thickBot="1" x14ac:dyDescent="0.3">
      <c r="C30" s="761" t="s">
        <v>287</v>
      </c>
      <c r="D30" s="762"/>
      <c r="E30" s="762"/>
      <c r="F30" s="762"/>
      <c r="G30" s="763"/>
    </row>
    <row r="31" spans="3:13" ht="12.75" customHeight="1" x14ac:dyDescent="0.25">
      <c r="C31" s="759"/>
      <c r="D31" s="116">
        <v>2018</v>
      </c>
      <c r="E31" s="116">
        <v>2019</v>
      </c>
      <c r="F31" s="116">
        <v>2020</v>
      </c>
      <c r="G31" s="116">
        <v>2021</v>
      </c>
    </row>
    <row r="32" spans="3:13" ht="9" customHeight="1" thickBot="1" x14ac:dyDescent="0.3">
      <c r="C32" s="760"/>
      <c r="D32" s="117" t="s">
        <v>6</v>
      </c>
      <c r="E32" s="117" t="s">
        <v>7</v>
      </c>
      <c r="F32" s="117" t="s">
        <v>7</v>
      </c>
      <c r="G32" s="117" t="s">
        <v>7</v>
      </c>
    </row>
    <row r="33" spans="3:7" ht="15.75" thickBot="1" x14ac:dyDescent="0.3">
      <c r="C33" s="122" t="s">
        <v>0</v>
      </c>
      <c r="D33" s="123">
        <v>138000</v>
      </c>
      <c r="E33" s="123">
        <v>138000</v>
      </c>
      <c r="F33" s="123">
        <v>138000</v>
      </c>
      <c r="G33" s="123">
        <v>138500</v>
      </c>
    </row>
    <row r="34" spans="3:7" ht="23.25" thickBot="1" x14ac:dyDescent="0.3">
      <c r="C34" s="122" t="s">
        <v>48</v>
      </c>
      <c r="D34" s="123">
        <v>27000</v>
      </c>
      <c r="E34" s="123">
        <v>27000</v>
      </c>
      <c r="F34" s="123">
        <v>27000</v>
      </c>
      <c r="G34" s="123">
        <v>27000</v>
      </c>
    </row>
    <row r="35" spans="3:7" ht="15.75" thickBot="1" x14ac:dyDescent="0.3">
      <c r="C35" s="122" t="s">
        <v>1</v>
      </c>
      <c r="D35" s="123">
        <v>52000</v>
      </c>
      <c r="E35" s="123">
        <v>52000</v>
      </c>
      <c r="F35" s="123">
        <v>52500</v>
      </c>
      <c r="G35" s="123">
        <v>52500</v>
      </c>
    </row>
    <row r="36" spans="3:7" ht="15.75" thickBot="1" x14ac:dyDescent="0.3">
      <c r="C36" s="122" t="s">
        <v>2</v>
      </c>
      <c r="D36" s="124"/>
      <c r="E36" s="123"/>
      <c r="F36" s="123"/>
      <c r="G36" s="123"/>
    </row>
    <row r="37" spans="3:7" ht="19.5" customHeight="1" thickBot="1" x14ac:dyDescent="0.3">
      <c r="C37" s="122" t="s">
        <v>31</v>
      </c>
      <c r="D37" s="124"/>
      <c r="E37" s="123"/>
      <c r="F37" s="123"/>
      <c r="G37" s="123"/>
    </row>
    <row r="38" spans="3:7" ht="15.75" thickBot="1" x14ac:dyDescent="0.3">
      <c r="C38" s="122" t="s">
        <v>33</v>
      </c>
      <c r="D38" s="124"/>
      <c r="E38" s="123"/>
      <c r="F38" s="123"/>
      <c r="G38" s="123"/>
    </row>
    <row r="39" spans="3:7" ht="23.25" thickBot="1" x14ac:dyDescent="0.3">
      <c r="C39" s="122" t="s">
        <v>3</v>
      </c>
      <c r="D39" s="124"/>
      <c r="E39" s="123"/>
      <c r="F39" s="123"/>
      <c r="G39" s="123"/>
    </row>
    <row r="40" spans="3:7" ht="15.75" thickBot="1" x14ac:dyDescent="0.3">
      <c r="C40" s="125" t="s">
        <v>68</v>
      </c>
      <c r="D40" s="124">
        <f>D39+D38+D37+D36+D35+D34+D33</f>
        <v>217000</v>
      </c>
      <c r="E40" s="124">
        <f>E39+E38+E37+E36+E35+E34+E33</f>
        <v>217000</v>
      </c>
      <c r="F40" s="124">
        <f>F39+F38+F37+F36+F35+F34+F33</f>
        <v>217500</v>
      </c>
      <c r="G40" s="124">
        <f>G39+G38+G37+G36+G35+G34+G33</f>
        <v>218000</v>
      </c>
    </row>
    <row r="41" spans="3:7" ht="15.75" thickBot="1" x14ac:dyDescent="0.3">
      <c r="C41" s="126" t="s">
        <v>69</v>
      </c>
      <c r="D41" s="127">
        <f>IF(D40-D25=0,0,"Error")</f>
        <v>0</v>
      </c>
      <c r="E41" s="127">
        <f>IF(E40-E25=0,0,"Error")</f>
        <v>0</v>
      </c>
      <c r="F41" s="127">
        <f>IF(F40-F25=0,0,"Error")</f>
        <v>0</v>
      </c>
      <c r="G41" s="127">
        <f>IF(G40-G25=0,0,"Error")</f>
        <v>0</v>
      </c>
    </row>
    <row r="42" spans="3:7" ht="15.75" thickBot="1" x14ac:dyDescent="0.3">
      <c r="C42" s="128" t="s">
        <v>123</v>
      </c>
      <c r="D42" s="826" t="s">
        <v>288</v>
      </c>
      <c r="E42" s="826"/>
      <c r="F42" s="826"/>
      <c r="G42" s="826"/>
    </row>
    <row r="43" spans="3:7" ht="29.25" customHeight="1" thickBot="1" x14ac:dyDescent="0.3">
      <c r="C43" s="115" t="s">
        <v>10</v>
      </c>
      <c r="D43" s="827" t="s">
        <v>289</v>
      </c>
      <c r="E43" s="827"/>
      <c r="F43" s="827"/>
      <c r="G43" s="827"/>
    </row>
    <row r="44" spans="3:7" ht="15.75" thickBot="1" x14ac:dyDescent="0.3">
      <c r="C44" s="115" t="s">
        <v>15</v>
      </c>
      <c r="D44" s="828" t="s">
        <v>290</v>
      </c>
      <c r="E44" s="828"/>
      <c r="F44" s="828"/>
      <c r="G44" s="828"/>
    </row>
    <row r="45" spans="3:7" ht="12.75" customHeight="1" x14ac:dyDescent="0.25">
      <c r="C45" s="759"/>
      <c r="D45" s="116">
        <v>2018</v>
      </c>
      <c r="E45" s="116">
        <v>2019</v>
      </c>
      <c r="F45" s="116">
        <v>2020</v>
      </c>
      <c r="G45" s="116">
        <v>2021</v>
      </c>
    </row>
    <row r="46" spans="3:7" ht="9" customHeight="1" thickBot="1" x14ac:dyDescent="0.3">
      <c r="C46" s="760"/>
      <c r="D46" s="117" t="s">
        <v>6</v>
      </c>
      <c r="E46" s="117" t="s">
        <v>7</v>
      </c>
      <c r="F46" s="117" t="s">
        <v>7</v>
      </c>
      <c r="G46" s="117" t="s">
        <v>7</v>
      </c>
    </row>
    <row r="47" spans="3:7" ht="15.75" thickBot="1" x14ac:dyDescent="0.3">
      <c r="C47" s="115" t="s">
        <v>9</v>
      </c>
      <c r="D47" s="118">
        <v>900</v>
      </c>
      <c r="E47" s="118">
        <v>910</v>
      </c>
      <c r="F47" s="118">
        <v>915</v>
      </c>
      <c r="G47" s="118">
        <v>920</v>
      </c>
    </row>
    <row r="48" spans="3:7" ht="15.75" thickBot="1" x14ac:dyDescent="0.3">
      <c r="C48" s="115" t="s">
        <v>16</v>
      </c>
      <c r="D48" s="118">
        <v>209600</v>
      </c>
      <c r="E48" s="118">
        <v>212260</v>
      </c>
      <c r="F48" s="118">
        <v>213550</v>
      </c>
      <c r="G48" s="118">
        <v>214050</v>
      </c>
    </row>
    <row r="49" spans="3:7" ht="15.75" thickBot="1" x14ac:dyDescent="0.3">
      <c r="C49" s="115" t="s">
        <v>26</v>
      </c>
      <c r="D49" s="118">
        <f>D48/D47</f>
        <v>232.88888888888889</v>
      </c>
      <c r="E49" s="118">
        <f>E48/E47</f>
        <v>233.25274725274724</v>
      </c>
      <c r="F49" s="118">
        <f>F48/F47</f>
        <v>233.38797814207649</v>
      </c>
      <c r="G49" s="118">
        <f>G48/G47</f>
        <v>232.66304347826087</v>
      </c>
    </row>
    <row r="50" spans="3:7" ht="15.75" thickBot="1" x14ac:dyDescent="0.3">
      <c r="C50" s="115" t="s">
        <v>17</v>
      </c>
      <c r="D50" s="119"/>
      <c r="E50" s="120">
        <f>E47/D47-1</f>
        <v>1.1111111111111072E-2</v>
      </c>
      <c r="F50" s="120">
        <f>F47/E47-1</f>
        <v>5.494505494505475E-3</v>
      </c>
      <c r="G50" s="120">
        <f>G47/F47-1</f>
        <v>5.464480874316946E-3</v>
      </c>
    </row>
    <row r="51" spans="3:7" ht="23.25" thickBot="1" x14ac:dyDescent="0.3">
      <c r="C51" s="115" t="s">
        <v>18</v>
      </c>
      <c r="D51" s="119"/>
      <c r="E51" s="120">
        <f>E48/D48-1</f>
        <v>1.2690839694656564E-2</v>
      </c>
      <c r="F51" s="120">
        <f t="shared" ref="F51:G52" si="2">F48/E48-1</f>
        <v>6.0774521812871907E-3</v>
      </c>
      <c r="G51" s="120">
        <f t="shared" si="2"/>
        <v>2.3413720440177421E-3</v>
      </c>
    </row>
    <row r="52" spans="3:7" ht="23.25" thickBot="1" x14ac:dyDescent="0.3">
      <c r="C52" s="115" t="s">
        <v>19</v>
      </c>
      <c r="D52" s="119"/>
      <c r="E52" s="120">
        <f>E49/D49-1</f>
        <v>1.5623689287811438E-3</v>
      </c>
      <c r="F52" s="120">
        <f t="shared" si="2"/>
        <v>5.7976118576097413E-4</v>
      </c>
      <c r="G52" s="120">
        <f t="shared" si="2"/>
        <v>-3.1061354127430718E-3</v>
      </c>
    </row>
    <row r="53" spans="3:7" ht="18.75" customHeight="1" thickBot="1" x14ac:dyDescent="0.3">
      <c r="C53" s="761" t="s">
        <v>291</v>
      </c>
      <c r="D53" s="762"/>
      <c r="E53" s="762"/>
      <c r="F53" s="762"/>
      <c r="G53" s="763"/>
    </row>
    <row r="54" spans="3:7" ht="12.75" customHeight="1" x14ac:dyDescent="0.25">
      <c r="C54" s="759"/>
      <c r="D54" s="116">
        <v>2018</v>
      </c>
      <c r="E54" s="116">
        <v>2019</v>
      </c>
      <c r="F54" s="116">
        <v>2020</v>
      </c>
      <c r="G54" s="116">
        <v>2021</v>
      </c>
    </row>
    <row r="55" spans="3:7" ht="9" customHeight="1" thickBot="1" x14ac:dyDescent="0.3">
      <c r="C55" s="760"/>
      <c r="D55" s="117" t="s">
        <v>6</v>
      </c>
      <c r="E55" s="117" t="s">
        <v>7</v>
      </c>
      <c r="F55" s="117" t="s">
        <v>7</v>
      </c>
      <c r="G55" s="117" t="s">
        <v>7</v>
      </c>
    </row>
    <row r="56" spans="3:7" ht="24.75" customHeight="1" thickBot="1" x14ac:dyDescent="0.3">
      <c r="C56" s="122" t="s">
        <v>0</v>
      </c>
      <c r="D56" s="123">
        <v>136678</v>
      </c>
      <c r="E56" s="123">
        <v>136678</v>
      </c>
      <c r="F56" s="123">
        <v>136678</v>
      </c>
      <c r="G56" s="123">
        <v>137178</v>
      </c>
    </row>
    <row r="57" spans="3:7" ht="24.75" customHeight="1" thickBot="1" x14ac:dyDescent="0.3">
      <c r="C57" s="122" t="s">
        <v>48</v>
      </c>
      <c r="D57" s="123">
        <v>25322</v>
      </c>
      <c r="E57" s="123">
        <v>25322</v>
      </c>
      <c r="F57" s="123">
        <v>25322</v>
      </c>
      <c r="G57" s="123">
        <v>25322</v>
      </c>
    </row>
    <row r="58" spans="3:7" ht="24.75" customHeight="1" thickBot="1" x14ac:dyDescent="0.3">
      <c r="C58" s="122" t="s">
        <v>1</v>
      </c>
      <c r="D58" s="123">
        <v>47600</v>
      </c>
      <c r="E58" s="123">
        <v>50260</v>
      </c>
      <c r="F58" s="123">
        <v>51550</v>
      </c>
      <c r="G58" s="123">
        <v>51550</v>
      </c>
    </row>
    <row r="59" spans="3:7" ht="10.5" customHeight="1" thickBot="1" x14ac:dyDescent="0.3">
      <c r="C59" s="122" t="s">
        <v>2</v>
      </c>
      <c r="D59" s="124"/>
      <c r="E59" s="123"/>
      <c r="F59" s="123"/>
      <c r="G59" s="123"/>
    </row>
    <row r="60" spans="3:7" ht="17.25" customHeight="1" thickBot="1" x14ac:dyDescent="0.3">
      <c r="C60" s="122" t="s">
        <v>31</v>
      </c>
      <c r="D60" s="124"/>
      <c r="E60" s="123"/>
      <c r="F60" s="123"/>
      <c r="G60" s="123"/>
    </row>
    <row r="61" spans="3:7" ht="17.25" customHeight="1" thickBot="1" x14ac:dyDescent="0.3">
      <c r="C61" s="122" t="s">
        <v>33</v>
      </c>
      <c r="D61" s="124"/>
      <c r="E61" s="123"/>
      <c r="F61" s="123"/>
      <c r="G61" s="123"/>
    </row>
    <row r="62" spans="3:7" ht="23.25" thickBot="1" x14ac:dyDescent="0.3">
      <c r="C62" s="122" t="s">
        <v>3</v>
      </c>
      <c r="D62" s="124"/>
      <c r="E62" s="123"/>
      <c r="F62" s="123"/>
      <c r="G62" s="123"/>
    </row>
    <row r="63" spans="3:7" ht="21.75" thickBot="1" x14ac:dyDescent="0.3">
      <c r="C63" s="129" t="s">
        <v>70</v>
      </c>
      <c r="D63" s="124">
        <f>D62+D61+D60+D59+D58+D57+D56</f>
        <v>209600</v>
      </c>
      <c r="E63" s="124">
        <f>E62+E61+E60+E59+E58+E57+E56</f>
        <v>212260</v>
      </c>
      <c r="F63" s="124">
        <f>F62+F61+F60+F59+F58+F57+F56</f>
        <v>213550</v>
      </c>
      <c r="G63" s="124">
        <f>G62+G61+G60+G59+G58+G57+G56</f>
        <v>214050</v>
      </c>
    </row>
    <row r="64" spans="3:7" ht="17.25" customHeight="1" thickBot="1" x14ac:dyDescent="0.3">
      <c r="C64" s="126" t="s">
        <v>69</v>
      </c>
      <c r="D64" s="127">
        <f>IF(D63-D48=0,0,"Error")</f>
        <v>0</v>
      </c>
      <c r="E64" s="127">
        <f>IF(E63-E48=0,0,"Error")</f>
        <v>0</v>
      </c>
      <c r="F64" s="127">
        <f>IF(F63-F48=0,0,"Error")</f>
        <v>0</v>
      </c>
      <c r="G64" s="127">
        <f>IF(G63-G48=0,0,"Error")</f>
        <v>0</v>
      </c>
    </row>
    <row r="65" spans="3:13" ht="15.75" thickBot="1" x14ac:dyDescent="0.3">
      <c r="C65" s="776" t="s">
        <v>78</v>
      </c>
      <c r="D65" s="777"/>
      <c r="E65" s="777"/>
      <c r="F65" s="777"/>
      <c r="G65" s="778"/>
    </row>
    <row r="66" spans="3:13" ht="15.75" thickBot="1" x14ac:dyDescent="0.3">
      <c r="C66" s="776" t="s">
        <v>79</v>
      </c>
      <c r="D66" s="777"/>
      <c r="E66" s="777"/>
      <c r="F66" s="777"/>
      <c r="G66" s="778"/>
    </row>
    <row r="67" spans="3:13" ht="15.75" thickBot="1" x14ac:dyDescent="0.3">
      <c r="C67" s="130" t="s">
        <v>292</v>
      </c>
      <c r="D67" s="764" t="s">
        <v>293</v>
      </c>
      <c r="E67" s="765"/>
      <c r="F67" s="765"/>
      <c r="G67" s="766"/>
    </row>
    <row r="68" spans="3:13" ht="15.75" thickBot="1" x14ac:dyDescent="0.3">
      <c r="C68" s="114" t="s">
        <v>41</v>
      </c>
      <c r="D68" s="767" t="s">
        <v>294</v>
      </c>
      <c r="E68" s="768"/>
      <c r="F68" s="768"/>
      <c r="G68" s="769"/>
    </row>
    <row r="69" spans="3:13" ht="25.5" customHeight="1" thickBot="1" x14ac:dyDescent="0.3">
      <c r="C69" s="115" t="s">
        <v>10</v>
      </c>
      <c r="D69" s="779" t="s">
        <v>295</v>
      </c>
      <c r="E69" s="780"/>
      <c r="F69" s="780"/>
      <c r="G69" s="781"/>
    </row>
    <row r="70" spans="3:13" ht="15.75" thickBot="1" x14ac:dyDescent="0.3">
      <c r="C70" s="115" t="s">
        <v>15</v>
      </c>
      <c r="D70" s="773" t="s">
        <v>296</v>
      </c>
      <c r="E70" s="774"/>
      <c r="F70" s="774"/>
      <c r="G70" s="775"/>
    </row>
    <row r="71" spans="3:13" ht="12.75" customHeight="1" x14ac:dyDescent="0.25">
      <c r="C71" s="759"/>
      <c r="D71" s="116">
        <v>2018</v>
      </c>
      <c r="E71" s="116">
        <v>2019</v>
      </c>
      <c r="F71" s="116">
        <v>2020</v>
      </c>
      <c r="G71" s="116">
        <v>2021</v>
      </c>
    </row>
    <row r="72" spans="3:13" ht="9" customHeight="1" thickBot="1" x14ac:dyDescent="0.3">
      <c r="C72" s="760"/>
      <c r="D72" s="117" t="s">
        <v>6</v>
      </c>
      <c r="E72" s="117" t="s">
        <v>7</v>
      </c>
      <c r="F72" s="117" t="s">
        <v>7</v>
      </c>
      <c r="G72" s="117" t="s">
        <v>7</v>
      </c>
    </row>
    <row r="73" spans="3:13" ht="15.75" thickBot="1" x14ac:dyDescent="0.3">
      <c r="C73" s="115" t="s">
        <v>9</v>
      </c>
      <c r="D73" s="118"/>
      <c r="E73" s="118">
        <v>50</v>
      </c>
      <c r="F73" s="118">
        <v>50</v>
      </c>
      <c r="G73" s="118"/>
    </row>
    <row r="74" spans="3:13" ht="15.75" thickBot="1" x14ac:dyDescent="0.3">
      <c r="C74" s="115" t="s">
        <v>16</v>
      </c>
      <c r="D74" s="118"/>
      <c r="E74" s="118">
        <v>5000</v>
      </c>
      <c r="F74" s="118">
        <v>5000</v>
      </c>
      <c r="G74" s="118"/>
    </row>
    <row r="75" spans="3:13" ht="15.75" thickBot="1" x14ac:dyDescent="0.3">
      <c r="C75" s="115" t="s">
        <v>26</v>
      </c>
      <c r="D75" s="118" t="e">
        <f>D74/D73</f>
        <v>#DIV/0!</v>
      </c>
      <c r="E75" s="118">
        <f t="shared" ref="E75:G75" si="3">E74/E73</f>
        <v>100</v>
      </c>
      <c r="F75" s="118">
        <f t="shared" si="3"/>
        <v>100</v>
      </c>
      <c r="G75" s="118" t="e">
        <f t="shared" si="3"/>
        <v>#DIV/0!</v>
      </c>
    </row>
    <row r="76" spans="3:13" ht="15.75" thickBot="1" x14ac:dyDescent="0.3">
      <c r="C76" s="115" t="s">
        <v>17</v>
      </c>
      <c r="D76" s="119" t="s">
        <v>23</v>
      </c>
      <c r="E76" s="120" t="e">
        <f>E73/D73-1</f>
        <v>#DIV/0!</v>
      </c>
      <c r="F76" s="120">
        <f t="shared" ref="F76:G78" si="4">F73/E73-1</f>
        <v>0</v>
      </c>
      <c r="G76" s="120">
        <f t="shared" si="4"/>
        <v>-1</v>
      </c>
      <c r="I76" s="121"/>
      <c r="J76" s="121"/>
      <c r="K76" s="121"/>
      <c r="L76" s="121"/>
      <c r="M76" s="121"/>
    </row>
    <row r="77" spans="3:13" ht="23.25" thickBot="1" x14ac:dyDescent="0.3">
      <c r="C77" s="115" t="s">
        <v>18</v>
      </c>
      <c r="D77" s="119" t="s">
        <v>23</v>
      </c>
      <c r="E77" s="120" t="e">
        <f>E74/D74-1</f>
        <v>#DIV/0!</v>
      </c>
      <c r="F77" s="120">
        <f t="shared" si="4"/>
        <v>0</v>
      </c>
      <c r="G77" s="120">
        <f t="shared" si="4"/>
        <v>-1</v>
      </c>
    </row>
    <row r="78" spans="3:13" ht="23.25" thickBot="1" x14ac:dyDescent="0.3">
      <c r="C78" s="115" t="s">
        <v>19</v>
      </c>
      <c r="D78" s="119" t="s">
        <v>23</v>
      </c>
      <c r="E78" s="120" t="e">
        <f>E75/D75-1</f>
        <v>#DIV/0!</v>
      </c>
      <c r="F78" s="120">
        <f t="shared" si="4"/>
        <v>0</v>
      </c>
      <c r="G78" s="120" t="e">
        <f t="shared" si="4"/>
        <v>#DIV/0!</v>
      </c>
    </row>
    <row r="79" spans="3:13" ht="15.75" thickBot="1" x14ac:dyDescent="0.3">
      <c r="C79" s="761" t="s">
        <v>287</v>
      </c>
      <c r="D79" s="762"/>
      <c r="E79" s="762"/>
      <c r="F79" s="762"/>
      <c r="G79" s="763"/>
    </row>
    <row r="80" spans="3:13" ht="12.75" customHeight="1" x14ac:dyDescent="0.25">
      <c r="C80" s="759"/>
      <c r="D80" s="116">
        <v>2018</v>
      </c>
      <c r="E80" s="116">
        <v>2019</v>
      </c>
      <c r="F80" s="116">
        <v>2020</v>
      </c>
      <c r="G80" s="116">
        <v>2021</v>
      </c>
    </row>
    <row r="81" spans="3:7" ht="9" customHeight="1" thickBot="1" x14ac:dyDescent="0.3">
      <c r="C81" s="760"/>
      <c r="D81" s="117" t="s">
        <v>6</v>
      </c>
      <c r="E81" s="117" t="s">
        <v>7</v>
      </c>
      <c r="F81" s="117" t="s">
        <v>7</v>
      </c>
      <c r="G81" s="117" t="s">
        <v>7</v>
      </c>
    </row>
    <row r="82" spans="3:7" ht="23.25" thickBot="1" x14ac:dyDescent="0.3">
      <c r="C82" s="122" t="s">
        <v>83</v>
      </c>
      <c r="D82" s="123"/>
      <c r="E82" s="123"/>
      <c r="F82" s="123"/>
      <c r="G82" s="123"/>
    </row>
    <row r="83" spans="3:7" ht="15.75" thickBot="1" x14ac:dyDescent="0.3">
      <c r="C83" s="122" t="s">
        <v>84</v>
      </c>
      <c r="D83" s="124"/>
      <c r="E83" s="123">
        <v>5000</v>
      </c>
      <c r="F83" s="123">
        <v>5000</v>
      </c>
      <c r="G83" s="123"/>
    </row>
    <row r="84" spans="3:7" ht="15.75" thickBot="1" x14ac:dyDescent="0.3">
      <c r="C84" s="125" t="s">
        <v>68</v>
      </c>
      <c r="D84" s="124">
        <f>D83+D82</f>
        <v>0</v>
      </c>
      <c r="E84" s="913">
        <f t="shared" ref="E84:G84" si="5">E83+E82</f>
        <v>5000</v>
      </c>
      <c r="F84" s="913">
        <f t="shared" si="5"/>
        <v>5000</v>
      </c>
      <c r="G84" s="124">
        <f t="shared" si="5"/>
        <v>0</v>
      </c>
    </row>
    <row r="85" spans="3:7" x14ac:dyDescent="0.25">
      <c r="C85" s="814" t="s">
        <v>80</v>
      </c>
      <c r="D85" s="817"/>
      <c r="E85" s="818"/>
      <c r="F85" s="818"/>
      <c r="G85" s="819"/>
    </row>
    <row r="86" spans="3:7" ht="6.75" customHeight="1" x14ac:dyDescent="0.25">
      <c r="C86" s="815"/>
      <c r="D86" s="820"/>
      <c r="E86" s="821"/>
      <c r="F86" s="821"/>
      <c r="G86" s="822"/>
    </row>
    <row r="87" spans="3:7" ht="6.75" customHeight="1" thickBot="1" x14ac:dyDescent="0.3">
      <c r="C87" s="816"/>
      <c r="D87" s="823"/>
      <c r="E87" s="824"/>
      <c r="F87" s="824"/>
      <c r="G87" s="825"/>
    </row>
    <row r="88" spans="3:7" ht="9" customHeight="1" thickBot="1" x14ac:dyDescent="0.3">
      <c r="C88" s="131"/>
      <c r="D88" s="764" t="s">
        <v>293</v>
      </c>
      <c r="E88" s="765"/>
      <c r="F88" s="765"/>
      <c r="G88" s="766"/>
    </row>
    <row r="89" spans="3:7" ht="15.75" thickBot="1" x14ac:dyDescent="0.3">
      <c r="C89" s="114" t="s">
        <v>297</v>
      </c>
      <c r="D89" s="767" t="s">
        <v>294</v>
      </c>
      <c r="E89" s="768"/>
      <c r="F89" s="768"/>
      <c r="G89" s="769"/>
    </row>
    <row r="90" spans="3:7" ht="23.25" customHeight="1" thickBot="1" x14ac:dyDescent="0.3">
      <c r="C90" s="115" t="s">
        <v>10</v>
      </c>
      <c r="D90" s="779" t="s">
        <v>295</v>
      </c>
      <c r="E90" s="780"/>
      <c r="F90" s="780"/>
      <c r="G90" s="781"/>
    </row>
    <row r="91" spans="3:7" ht="15.75" thickBot="1" x14ac:dyDescent="0.3">
      <c r="C91" s="115" t="s">
        <v>15</v>
      </c>
      <c r="D91" s="773" t="s">
        <v>296</v>
      </c>
      <c r="E91" s="774"/>
      <c r="F91" s="774"/>
      <c r="G91" s="775"/>
    </row>
    <row r="92" spans="3:7" ht="12.75" customHeight="1" x14ac:dyDescent="0.25">
      <c r="C92" s="759"/>
      <c r="D92" s="116">
        <v>2018</v>
      </c>
      <c r="E92" s="116">
        <v>2019</v>
      </c>
      <c r="F92" s="116">
        <v>2020</v>
      </c>
      <c r="G92" s="116">
        <v>2021</v>
      </c>
    </row>
    <row r="93" spans="3:7" ht="9" customHeight="1" thickBot="1" x14ac:dyDescent="0.3">
      <c r="C93" s="760"/>
      <c r="D93" s="117" t="s">
        <v>6</v>
      </c>
      <c r="E93" s="117" t="s">
        <v>7</v>
      </c>
      <c r="F93" s="117" t="s">
        <v>7</v>
      </c>
      <c r="G93" s="117" t="s">
        <v>7</v>
      </c>
    </row>
    <row r="94" spans="3:7" ht="15.75" thickBot="1" x14ac:dyDescent="0.3">
      <c r="C94" s="115" t="s">
        <v>9</v>
      </c>
      <c r="D94" s="118"/>
      <c r="E94" s="118">
        <v>40</v>
      </c>
      <c r="F94" s="118"/>
      <c r="G94" s="118"/>
    </row>
    <row r="95" spans="3:7" ht="15.75" thickBot="1" x14ac:dyDescent="0.3">
      <c r="C95" s="115" t="s">
        <v>16</v>
      </c>
      <c r="D95" s="118"/>
      <c r="E95" s="118">
        <v>4000</v>
      </c>
      <c r="F95" s="118"/>
      <c r="G95" s="118"/>
    </row>
    <row r="96" spans="3:7" ht="15.75" thickBot="1" x14ac:dyDescent="0.3">
      <c r="C96" s="115" t="s">
        <v>26</v>
      </c>
      <c r="D96" s="118" t="e">
        <f>D95/D94</f>
        <v>#DIV/0!</v>
      </c>
      <c r="E96" s="118">
        <f t="shared" ref="E96:G96" si="6">E95/E94</f>
        <v>100</v>
      </c>
      <c r="F96" s="118" t="e">
        <f t="shared" si="6"/>
        <v>#DIV/0!</v>
      </c>
      <c r="G96" s="118" t="e">
        <f t="shared" si="6"/>
        <v>#DIV/0!</v>
      </c>
    </row>
    <row r="97" spans="3:13" ht="15.75" thickBot="1" x14ac:dyDescent="0.3">
      <c r="C97" s="115" t="s">
        <v>17</v>
      </c>
      <c r="D97" s="119" t="s">
        <v>23</v>
      </c>
      <c r="E97" s="120" t="e">
        <f>E94/D94-1</f>
        <v>#DIV/0!</v>
      </c>
      <c r="F97" s="120">
        <f t="shared" ref="F97:G99" si="7">F94/E94-1</f>
        <v>-1</v>
      </c>
      <c r="G97" s="120" t="e">
        <f t="shared" si="7"/>
        <v>#DIV/0!</v>
      </c>
      <c r="I97" s="121"/>
      <c r="J97" s="121"/>
      <c r="K97" s="121"/>
      <c r="L97" s="121"/>
      <c r="M97" s="121"/>
    </row>
    <row r="98" spans="3:13" ht="23.25" thickBot="1" x14ac:dyDescent="0.3">
      <c r="C98" s="115" t="s">
        <v>18</v>
      </c>
      <c r="D98" s="119" t="s">
        <v>23</v>
      </c>
      <c r="E98" s="120" t="e">
        <f>E95/D95-1</f>
        <v>#DIV/0!</v>
      </c>
      <c r="F98" s="120">
        <f t="shared" si="7"/>
        <v>-1</v>
      </c>
      <c r="G98" s="120" t="e">
        <f t="shared" si="7"/>
        <v>#DIV/0!</v>
      </c>
    </row>
    <row r="99" spans="3:13" ht="23.25" thickBot="1" x14ac:dyDescent="0.3">
      <c r="C99" s="115" t="s">
        <v>19</v>
      </c>
      <c r="D99" s="119" t="s">
        <v>23</v>
      </c>
      <c r="E99" s="120" t="e">
        <f>E96/D96-1</f>
        <v>#DIV/0!</v>
      </c>
      <c r="F99" s="120" t="e">
        <f t="shared" si="7"/>
        <v>#DIV/0!</v>
      </c>
      <c r="G99" s="120" t="e">
        <f t="shared" si="7"/>
        <v>#DIV/0!</v>
      </c>
    </row>
    <row r="100" spans="3:13" ht="15.75" thickBot="1" x14ac:dyDescent="0.3">
      <c r="C100" s="761" t="s">
        <v>320</v>
      </c>
      <c r="D100" s="762"/>
      <c r="E100" s="762"/>
      <c r="F100" s="762"/>
      <c r="G100" s="763"/>
    </row>
    <row r="101" spans="3:13" ht="12.75" customHeight="1" x14ac:dyDescent="0.25">
      <c r="C101" s="759"/>
      <c r="D101" s="116">
        <v>2018</v>
      </c>
      <c r="E101" s="116">
        <v>2019</v>
      </c>
      <c r="F101" s="116">
        <v>2020</v>
      </c>
      <c r="G101" s="116">
        <v>2021</v>
      </c>
    </row>
    <row r="102" spans="3:13" ht="9" customHeight="1" thickBot="1" x14ac:dyDescent="0.3">
      <c r="C102" s="760"/>
      <c r="D102" s="117" t="s">
        <v>6</v>
      </c>
      <c r="E102" s="117" t="s">
        <v>7</v>
      </c>
      <c r="F102" s="117" t="s">
        <v>7</v>
      </c>
      <c r="G102" s="117" t="s">
        <v>7</v>
      </c>
    </row>
    <row r="103" spans="3:13" ht="23.25" thickBot="1" x14ac:dyDescent="0.3">
      <c r="C103" s="122" t="s">
        <v>83</v>
      </c>
      <c r="D103" s="123"/>
      <c r="E103" s="123"/>
      <c r="F103" s="123"/>
      <c r="G103" s="123"/>
    </row>
    <row r="104" spans="3:13" ht="15.75" thickBot="1" x14ac:dyDescent="0.3">
      <c r="C104" s="122" t="s">
        <v>84</v>
      </c>
      <c r="D104" s="124"/>
      <c r="E104" s="123">
        <v>4000</v>
      </c>
      <c r="F104" s="123"/>
      <c r="G104" s="123"/>
    </row>
    <row r="105" spans="3:13" ht="15.75" thickBot="1" x14ac:dyDescent="0.3">
      <c r="C105" s="125" t="s">
        <v>70</v>
      </c>
      <c r="D105" s="124">
        <f>D104+D103</f>
        <v>0</v>
      </c>
      <c r="E105" s="913">
        <f t="shared" ref="E105:G105" si="8">E104+E103</f>
        <v>4000</v>
      </c>
      <c r="F105" s="124">
        <f t="shared" si="8"/>
        <v>0</v>
      </c>
      <c r="G105" s="124">
        <f t="shared" si="8"/>
        <v>0</v>
      </c>
    </row>
    <row r="106" spans="3:13" ht="15.75" thickBot="1" x14ac:dyDescent="0.3">
      <c r="C106" s="776" t="s">
        <v>78</v>
      </c>
      <c r="D106" s="777"/>
      <c r="E106" s="777"/>
      <c r="F106" s="777"/>
      <c r="G106" s="778"/>
    </row>
    <row r="107" spans="3:13" ht="15.75" thickBot="1" x14ac:dyDescent="0.3">
      <c r="C107" s="776" t="s">
        <v>85</v>
      </c>
      <c r="D107" s="777"/>
      <c r="E107" s="777"/>
      <c r="F107" s="777"/>
      <c r="G107" s="778"/>
    </row>
    <row r="108" spans="3:13" ht="15.75" thickBot="1" x14ac:dyDescent="0.3">
      <c r="C108" s="132" t="s">
        <v>298</v>
      </c>
      <c r="D108" s="764" t="s">
        <v>299</v>
      </c>
      <c r="E108" s="765"/>
      <c r="F108" s="765"/>
      <c r="G108" s="766"/>
    </row>
    <row r="109" spans="3:13" ht="15.75" thickBot="1" x14ac:dyDescent="0.3">
      <c r="C109" s="114" t="s">
        <v>41</v>
      </c>
      <c r="D109" s="808" t="s">
        <v>300</v>
      </c>
      <c r="E109" s="809"/>
      <c r="F109" s="809"/>
      <c r="G109" s="810"/>
    </row>
    <row r="110" spans="3:13" ht="17.25" customHeight="1" thickBot="1" x14ac:dyDescent="0.3">
      <c r="C110" s="115" t="s">
        <v>10</v>
      </c>
      <c r="D110" s="811" t="s">
        <v>301</v>
      </c>
      <c r="E110" s="812"/>
      <c r="F110" s="812"/>
      <c r="G110" s="813"/>
    </row>
    <row r="111" spans="3:13" ht="15.75" thickBot="1" x14ac:dyDescent="0.3">
      <c r="C111" s="115" t="s">
        <v>15</v>
      </c>
      <c r="D111" s="773" t="s">
        <v>302</v>
      </c>
      <c r="E111" s="774"/>
      <c r="F111" s="774"/>
      <c r="G111" s="775"/>
    </row>
    <row r="112" spans="3:13" ht="12.75" customHeight="1" x14ac:dyDescent="0.25">
      <c r="C112" s="759"/>
      <c r="D112" s="116">
        <v>2018</v>
      </c>
      <c r="E112" s="116">
        <v>2019</v>
      </c>
      <c r="F112" s="116">
        <v>2020</v>
      </c>
      <c r="G112" s="116">
        <v>2021</v>
      </c>
    </row>
    <row r="113" spans="3:13" ht="9" customHeight="1" thickBot="1" x14ac:dyDescent="0.3">
      <c r="C113" s="760"/>
      <c r="D113" s="117" t="s">
        <v>6</v>
      </c>
      <c r="E113" s="117" t="s">
        <v>7</v>
      </c>
      <c r="F113" s="117" t="s">
        <v>7</v>
      </c>
      <c r="G113" s="117" t="s">
        <v>7</v>
      </c>
    </row>
    <row r="114" spans="3:13" ht="15.75" thickBot="1" x14ac:dyDescent="0.3">
      <c r="C114" s="115" t="s">
        <v>9</v>
      </c>
      <c r="D114" s="133">
        <v>1</v>
      </c>
      <c r="E114" s="133">
        <v>1</v>
      </c>
      <c r="F114" s="118"/>
      <c r="G114" s="118"/>
    </row>
    <row r="115" spans="3:13" ht="15.75" thickBot="1" x14ac:dyDescent="0.3">
      <c r="C115" s="115" t="s">
        <v>16</v>
      </c>
      <c r="D115" s="118">
        <v>25200</v>
      </c>
      <c r="E115" s="118">
        <v>4045</v>
      </c>
      <c r="F115" s="118"/>
      <c r="G115" s="118"/>
    </row>
    <row r="116" spans="3:13" ht="15.75" thickBot="1" x14ac:dyDescent="0.3">
      <c r="C116" s="115" t="s">
        <v>26</v>
      </c>
      <c r="D116" s="118">
        <f>D115/D114</f>
        <v>25200</v>
      </c>
      <c r="E116" s="118">
        <f t="shared" ref="E116:G116" si="9">E115/E114</f>
        <v>4045</v>
      </c>
      <c r="F116" s="118" t="e">
        <f t="shared" si="9"/>
        <v>#DIV/0!</v>
      </c>
      <c r="G116" s="118" t="e">
        <f t="shared" si="9"/>
        <v>#DIV/0!</v>
      </c>
    </row>
    <row r="117" spans="3:13" ht="15.75" thickBot="1" x14ac:dyDescent="0.3">
      <c r="C117" s="115" t="s">
        <v>17</v>
      </c>
      <c r="D117" s="119" t="s">
        <v>23</v>
      </c>
      <c r="E117" s="120">
        <f>E114/D114-1</f>
        <v>0</v>
      </c>
      <c r="F117" s="120">
        <f t="shared" ref="F117:G119" si="10">F114/E114-1</f>
        <v>-1</v>
      </c>
      <c r="G117" s="120" t="e">
        <f t="shared" si="10"/>
        <v>#DIV/0!</v>
      </c>
      <c r="I117" s="121"/>
      <c r="J117" s="121"/>
      <c r="K117" s="121"/>
      <c r="L117" s="121"/>
      <c r="M117" s="121"/>
    </row>
    <row r="118" spans="3:13" ht="23.25" thickBot="1" x14ac:dyDescent="0.3">
      <c r="C118" s="115" t="s">
        <v>18</v>
      </c>
      <c r="D118" s="119" t="s">
        <v>23</v>
      </c>
      <c r="E118" s="120">
        <f>E115/D115-1</f>
        <v>-0.839484126984127</v>
      </c>
      <c r="F118" s="120">
        <f t="shared" si="10"/>
        <v>-1</v>
      </c>
      <c r="G118" s="120" t="e">
        <f t="shared" si="10"/>
        <v>#DIV/0!</v>
      </c>
    </row>
    <row r="119" spans="3:13" ht="23.25" thickBot="1" x14ac:dyDescent="0.3">
      <c r="C119" s="115" t="s">
        <v>19</v>
      </c>
      <c r="D119" s="119" t="s">
        <v>23</v>
      </c>
      <c r="E119" s="120">
        <f>E116/D116-1</f>
        <v>-0.839484126984127</v>
      </c>
      <c r="F119" s="120" t="e">
        <f t="shared" si="10"/>
        <v>#DIV/0!</v>
      </c>
      <c r="G119" s="120" t="e">
        <f t="shared" si="10"/>
        <v>#DIV/0!</v>
      </c>
    </row>
    <row r="120" spans="3:13" ht="15.75" thickBot="1" x14ac:dyDescent="0.3">
      <c r="C120" s="761" t="s">
        <v>287</v>
      </c>
      <c r="D120" s="762"/>
      <c r="E120" s="762"/>
      <c r="F120" s="762"/>
      <c r="G120" s="763"/>
    </row>
    <row r="121" spans="3:13" ht="12.75" customHeight="1" x14ac:dyDescent="0.25">
      <c r="C121" s="759"/>
      <c r="D121" s="116">
        <v>2018</v>
      </c>
      <c r="E121" s="116">
        <v>2019</v>
      </c>
      <c r="F121" s="116">
        <v>2020</v>
      </c>
      <c r="G121" s="116">
        <v>2021</v>
      </c>
    </row>
    <row r="122" spans="3:13" ht="9" customHeight="1" thickBot="1" x14ac:dyDescent="0.3">
      <c r="C122" s="760"/>
      <c r="D122" s="117" t="s">
        <v>6</v>
      </c>
      <c r="E122" s="117" t="s">
        <v>7</v>
      </c>
      <c r="F122" s="117" t="s">
        <v>7</v>
      </c>
      <c r="G122" s="117" t="s">
        <v>7</v>
      </c>
    </row>
    <row r="123" spans="3:13" ht="23.25" thickBot="1" x14ac:dyDescent="0.3">
      <c r="C123" s="122" t="s">
        <v>83</v>
      </c>
      <c r="D123" s="123"/>
      <c r="E123" s="123"/>
      <c r="F123" s="123"/>
      <c r="G123" s="123"/>
    </row>
    <row r="124" spans="3:13" ht="15.75" thickBot="1" x14ac:dyDescent="0.3">
      <c r="C124" s="122" t="s">
        <v>84</v>
      </c>
      <c r="D124" s="124">
        <v>25200</v>
      </c>
      <c r="E124" s="123">
        <v>4045</v>
      </c>
      <c r="F124" s="123"/>
      <c r="G124" s="123"/>
    </row>
    <row r="125" spans="3:13" ht="15.75" thickBot="1" x14ac:dyDescent="0.3">
      <c r="C125" s="125" t="s">
        <v>68</v>
      </c>
      <c r="D125" s="124">
        <f>D124+D123</f>
        <v>25200</v>
      </c>
      <c r="E125" s="913">
        <f t="shared" ref="E125:G125" si="11">E124+E123</f>
        <v>4045</v>
      </c>
      <c r="F125" s="124">
        <f t="shared" si="11"/>
        <v>0</v>
      </c>
      <c r="G125" s="124">
        <f t="shared" si="11"/>
        <v>0</v>
      </c>
    </row>
    <row r="126" spans="3:13" ht="15.75" thickBot="1" x14ac:dyDescent="0.3">
      <c r="C126" s="130" t="s">
        <v>303</v>
      </c>
      <c r="D126" s="764" t="s">
        <v>304</v>
      </c>
      <c r="E126" s="765"/>
      <c r="F126" s="765"/>
      <c r="G126" s="766"/>
    </row>
    <row r="127" spans="3:13" ht="15.75" thickBot="1" x14ac:dyDescent="0.3">
      <c r="C127" s="114" t="s">
        <v>297</v>
      </c>
      <c r="D127" s="764" t="s">
        <v>305</v>
      </c>
      <c r="E127" s="765"/>
      <c r="F127" s="765"/>
      <c r="G127" s="766"/>
    </row>
    <row r="128" spans="3:13" ht="24" customHeight="1" thickBot="1" x14ac:dyDescent="0.3">
      <c r="C128" s="115" t="s">
        <v>10</v>
      </c>
      <c r="D128" s="807" t="s">
        <v>324</v>
      </c>
      <c r="E128" s="807"/>
      <c r="F128" s="807"/>
      <c r="G128" s="807"/>
    </row>
    <row r="129" spans="3:13" ht="15.75" thickBot="1" x14ac:dyDescent="0.3">
      <c r="C129" s="115" t="s">
        <v>15</v>
      </c>
      <c r="D129" s="773" t="s">
        <v>306</v>
      </c>
      <c r="E129" s="774"/>
      <c r="F129" s="774"/>
      <c r="G129" s="775"/>
    </row>
    <row r="130" spans="3:13" ht="12.75" customHeight="1" x14ac:dyDescent="0.25">
      <c r="C130" s="759"/>
      <c r="D130" s="116">
        <v>2018</v>
      </c>
      <c r="E130" s="116">
        <v>2019</v>
      </c>
      <c r="F130" s="116">
        <v>2020</v>
      </c>
      <c r="G130" s="116">
        <v>2021</v>
      </c>
    </row>
    <row r="131" spans="3:13" ht="9" customHeight="1" thickBot="1" x14ac:dyDescent="0.3">
      <c r="C131" s="760"/>
      <c r="D131" s="117" t="s">
        <v>6</v>
      </c>
      <c r="E131" s="117" t="s">
        <v>7</v>
      </c>
      <c r="F131" s="117" t="s">
        <v>7</v>
      </c>
      <c r="G131" s="117" t="s">
        <v>7</v>
      </c>
    </row>
    <row r="132" spans="3:13" ht="15.75" thickBot="1" x14ac:dyDescent="0.3">
      <c r="C132" s="115" t="s">
        <v>9</v>
      </c>
      <c r="D132" s="118"/>
      <c r="E132" s="133">
        <v>2</v>
      </c>
      <c r="F132" s="118"/>
      <c r="G132" s="118"/>
    </row>
    <row r="133" spans="3:13" ht="15.75" thickBot="1" x14ac:dyDescent="0.3">
      <c r="C133" s="115" t="s">
        <v>16</v>
      </c>
      <c r="D133" s="118"/>
      <c r="E133" s="118">
        <v>3000</v>
      </c>
      <c r="F133" s="118"/>
      <c r="G133" s="118"/>
    </row>
    <row r="134" spans="3:13" ht="15.75" thickBot="1" x14ac:dyDescent="0.3">
      <c r="C134" s="115" t="s">
        <v>26</v>
      </c>
      <c r="D134" s="118" t="e">
        <f>D133/D132</f>
        <v>#DIV/0!</v>
      </c>
      <c r="E134" s="118">
        <f t="shared" ref="E134:G134" si="12">E133/E132</f>
        <v>1500</v>
      </c>
      <c r="F134" s="118" t="e">
        <f t="shared" si="12"/>
        <v>#DIV/0!</v>
      </c>
      <c r="G134" s="118" t="e">
        <f t="shared" si="12"/>
        <v>#DIV/0!</v>
      </c>
    </row>
    <row r="135" spans="3:13" ht="15.75" thickBot="1" x14ac:dyDescent="0.3">
      <c r="C135" s="115" t="s">
        <v>17</v>
      </c>
      <c r="D135" s="119" t="s">
        <v>23</v>
      </c>
      <c r="E135" s="120" t="e">
        <f>E132/D132-1</f>
        <v>#DIV/0!</v>
      </c>
      <c r="F135" s="120">
        <f t="shared" ref="F135:G137" si="13">F132/E132-1</f>
        <v>-1</v>
      </c>
      <c r="G135" s="120" t="e">
        <f t="shared" si="13"/>
        <v>#DIV/0!</v>
      </c>
      <c r="I135" s="121"/>
      <c r="J135" s="121"/>
      <c r="K135" s="121"/>
      <c r="L135" s="121"/>
      <c r="M135" s="121"/>
    </row>
    <row r="136" spans="3:13" ht="17.25" customHeight="1" thickBot="1" x14ac:dyDescent="0.3">
      <c r="C136" s="115" t="s">
        <v>18</v>
      </c>
      <c r="D136" s="119" t="s">
        <v>23</v>
      </c>
      <c r="E136" s="120" t="e">
        <f>E133/D133-1</f>
        <v>#DIV/0!</v>
      </c>
      <c r="F136" s="120">
        <f t="shared" si="13"/>
        <v>-1</v>
      </c>
      <c r="G136" s="120" t="e">
        <f t="shared" si="13"/>
        <v>#DIV/0!</v>
      </c>
    </row>
    <row r="137" spans="3:13" ht="23.25" thickBot="1" x14ac:dyDescent="0.3">
      <c r="C137" s="115" t="s">
        <v>19</v>
      </c>
      <c r="D137" s="119" t="s">
        <v>23</v>
      </c>
      <c r="E137" s="120" t="e">
        <f>E134/D134-1</f>
        <v>#DIV/0!</v>
      </c>
      <c r="F137" s="120" t="e">
        <f t="shared" si="13"/>
        <v>#DIV/0!</v>
      </c>
      <c r="G137" s="120" t="e">
        <f t="shared" si="13"/>
        <v>#DIV/0!</v>
      </c>
    </row>
    <row r="138" spans="3:13" ht="15.75" thickBot="1" x14ac:dyDescent="0.3">
      <c r="C138" s="761" t="s">
        <v>320</v>
      </c>
      <c r="D138" s="762"/>
      <c r="E138" s="762"/>
      <c r="F138" s="762"/>
      <c r="G138" s="763"/>
    </row>
    <row r="139" spans="3:13" ht="12.75" customHeight="1" x14ac:dyDescent="0.25">
      <c r="C139" s="759"/>
      <c r="D139" s="116">
        <v>2018</v>
      </c>
      <c r="E139" s="116">
        <v>2019</v>
      </c>
      <c r="F139" s="116">
        <v>2020</v>
      </c>
      <c r="G139" s="116">
        <v>2021</v>
      </c>
    </row>
    <row r="140" spans="3:13" ht="9" customHeight="1" thickBot="1" x14ac:dyDescent="0.3">
      <c r="C140" s="760"/>
      <c r="D140" s="117" t="s">
        <v>6</v>
      </c>
      <c r="E140" s="117" t="s">
        <v>7</v>
      </c>
      <c r="F140" s="117" t="s">
        <v>7</v>
      </c>
      <c r="G140" s="117" t="s">
        <v>7</v>
      </c>
    </row>
    <row r="141" spans="3:13" ht="23.25" thickBot="1" x14ac:dyDescent="0.3">
      <c r="C141" s="122" t="s">
        <v>83</v>
      </c>
      <c r="D141" s="123"/>
      <c r="E141" s="123"/>
      <c r="F141" s="123"/>
      <c r="G141" s="123"/>
    </row>
    <row r="142" spans="3:13" ht="15.75" thickBot="1" x14ac:dyDescent="0.3">
      <c r="C142" s="122" t="s">
        <v>84</v>
      </c>
      <c r="D142" s="124"/>
      <c r="E142" s="123">
        <v>3000</v>
      </c>
      <c r="F142" s="123"/>
      <c r="G142" s="123"/>
    </row>
    <row r="143" spans="3:13" ht="15.75" thickBot="1" x14ac:dyDescent="0.3">
      <c r="C143" s="125" t="s">
        <v>125</v>
      </c>
      <c r="D143" s="124">
        <f>D142+D141</f>
        <v>0</v>
      </c>
      <c r="E143" s="913">
        <f t="shared" ref="E143:G143" si="14">E142+E141</f>
        <v>3000</v>
      </c>
      <c r="F143" s="124">
        <f t="shared" si="14"/>
        <v>0</v>
      </c>
      <c r="G143" s="124">
        <f t="shared" si="14"/>
        <v>0</v>
      </c>
    </row>
    <row r="144" spans="3:13" ht="15.75" thickBot="1" x14ac:dyDescent="0.3">
      <c r="C144" s="132"/>
      <c r="D144" s="764" t="s">
        <v>304</v>
      </c>
      <c r="E144" s="765"/>
      <c r="F144" s="765"/>
      <c r="G144" s="766"/>
    </row>
    <row r="145" spans="3:7" ht="15.75" thickBot="1" x14ac:dyDescent="0.3">
      <c r="C145" s="114" t="s">
        <v>126</v>
      </c>
      <c r="D145" s="764" t="s">
        <v>305</v>
      </c>
      <c r="E145" s="765"/>
      <c r="F145" s="765"/>
      <c r="G145" s="766"/>
    </row>
    <row r="146" spans="3:7" ht="24" customHeight="1" thickBot="1" x14ac:dyDescent="0.3">
      <c r="C146" s="115" t="s">
        <v>10</v>
      </c>
      <c r="D146" s="807" t="s">
        <v>325</v>
      </c>
      <c r="E146" s="807"/>
      <c r="F146" s="807"/>
      <c r="G146" s="807"/>
    </row>
    <row r="147" spans="3:7" ht="15.75" thickBot="1" x14ac:dyDescent="0.3">
      <c r="C147" s="115" t="s">
        <v>15</v>
      </c>
      <c r="D147" s="773" t="s">
        <v>306</v>
      </c>
      <c r="E147" s="774"/>
      <c r="F147" s="774"/>
      <c r="G147" s="775"/>
    </row>
    <row r="148" spans="3:7" x14ac:dyDescent="0.25">
      <c r="C148" s="759"/>
      <c r="D148" s="116">
        <v>2018</v>
      </c>
      <c r="E148" s="116">
        <v>2019</v>
      </c>
      <c r="F148" s="116">
        <v>2020</v>
      </c>
      <c r="G148" s="116">
        <v>2021</v>
      </c>
    </row>
    <row r="149" spans="3:7" ht="12" customHeight="1" thickBot="1" x14ac:dyDescent="0.3">
      <c r="C149" s="760"/>
      <c r="D149" s="117" t="s">
        <v>6</v>
      </c>
      <c r="E149" s="117" t="s">
        <v>7</v>
      </c>
      <c r="F149" s="117" t="s">
        <v>7</v>
      </c>
      <c r="G149" s="117" t="s">
        <v>7</v>
      </c>
    </row>
    <row r="150" spans="3:7" ht="15.75" thickBot="1" x14ac:dyDescent="0.3">
      <c r="C150" s="115" t="s">
        <v>9</v>
      </c>
      <c r="D150" s="118"/>
      <c r="E150" s="133"/>
      <c r="F150" s="118"/>
      <c r="G150" s="118">
        <v>3</v>
      </c>
    </row>
    <row r="151" spans="3:7" ht="15.75" thickBot="1" x14ac:dyDescent="0.3">
      <c r="C151" s="115" t="s">
        <v>16</v>
      </c>
      <c r="D151" s="118"/>
      <c r="E151" s="118"/>
      <c r="F151" s="118"/>
      <c r="G151" s="118">
        <v>5000</v>
      </c>
    </row>
    <row r="152" spans="3:7" ht="15.75" thickBot="1" x14ac:dyDescent="0.3">
      <c r="C152" s="115" t="s">
        <v>26</v>
      </c>
      <c r="D152" s="118" t="e">
        <f>D151/D150</f>
        <v>#DIV/0!</v>
      </c>
      <c r="E152" s="118" t="e">
        <f t="shared" ref="E152:G152" si="15">E151/E150</f>
        <v>#DIV/0!</v>
      </c>
      <c r="F152" s="118" t="e">
        <f t="shared" si="15"/>
        <v>#DIV/0!</v>
      </c>
      <c r="G152" s="118">
        <f t="shared" si="15"/>
        <v>1666.6666666666667</v>
      </c>
    </row>
    <row r="153" spans="3:7" ht="15.75" thickBot="1" x14ac:dyDescent="0.3">
      <c r="C153" s="115" t="s">
        <v>17</v>
      </c>
      <c r="D153" s="119" t="s">
        <v>23</v>
      </c>
      <c r="E153" s="120" t="e">
        <f>E150/D150-1</f>
        <v>#DIV/0!</v>
      </c>
      <c r="F153" s="120" t="e">
        <f t="shared" ref="F153:G155" si="16">F150/E150-1</f>
        <v>#DIV/0!</v>
      </c>
      <c r="G153" s="120" t="e">
        <f t="shared" si="16"/>
        <v>#DIV/0!</v>
      </c>
    </row>
    <row r="154" spans="3:7" ht="23.25" thickBot="1" x14ac:dyDescent="0.3">
      <c r="C154" s="115" t="s">
        <v>18</v>
      </c>
      <c r="D154" s="119" t="s">
        <v>23</v>
      </c>
      <c r="E154" s="120" t="e">
        <f>E151/D151-1</f>
        <v>#DIV/0!</v>
      </c>
      <c r="F154" s="120" t="e">
        <f t="shared" si="16"/>
        <v>#DIV/0!</v>
      </c>
      <c r="G154" s="120" t="e">
        <f t="shared" si="16"/>
        <v>#DIV/0!</v>
      </c>
    </row>
    <row r="155" spans="3:7" ht="23.25" thickBot="1" x14ac:dyDescent="0.3">
      <c r="C155" s="115" t="s">
        <v>19</v>
      </c>
      <c r="D155" s="119" t="s">
        <v>23</v>
      </c>
      <c r="E155" s="120" t="e">
        <f>E152/D152-1</f>
        <v>#DIV/0!</v>
      </c>
      <c r="F155" s="120" t="e">
        <f t="shared" si="16"/>
        <v>#DIV/0!</v>
      </c>
      <c r="G155" s="120" t="e">
        <f t="shared" si="16"/>
        <v>#DIV/0!</v>
      </c>
    </row>
    <row r="156" spans="3:7" ht="15.75" thickBot="1" x14ac:dyDescent="0.3">
      <c r="C156" s="761" t="s">
        <v>320</v>
      </c>
      <c r="D156" s="762"/>
      <c r="E156" s="762"/>
      <c r="F156" s="762"/>
      <c r="G156" s="763"/>
    </row>
    <row r="157" spans="3:7" x14ac:dyDescent="0.25">
      <c r="C157" s="759"/>
      <c r="D157" s="116">
        <v>2018</v>
      </c>
      <c r="E157" s="116">
        <v>2019</v>
      </c>
      <c r="F157" s="116">
        <v>2020</v>
      </c>
      <c r="G157" s="116">
        <v>2021</v>
      </c>
    </row>
    <row r="158" spans="3:7" ht="15.75" thickBot="1" x14ac:dyDescent="0.3">
      <c r="C158" s="760"/>
      <c r="D158" s="117" t="s">
        <v>6</v>
      </c>
      <c r="E158" s="117" t="s">
        <v>7</v>
      </c>
      <c r="F158" s="117" t="s">
        <v>7</v>
      </c>
      <c r="G158" s="117" t="s">
        <v>7</v>
      </c>
    </row>
    <row r="159" spans="3:7" ht="23.25" thickBot="1" x14ac:dyDescent="0.3">
      <c r="C159" s="122" t="s">
        <v>83</v>
      </c>
      <c r="D159" s="123"/>
      <c r="E159" s="123"/>
      <c r="F159" s="123"/>
      <c r="G159" s="123"/>
    </row>
    <row r="160" spans="3:7" ht="15.75" thickBot="1" x14ac:dyDescent="0.3">
      <c r="C160" s="122" t="s">
        <v>84</v>
      </c>
      <c r="D160" s="124"/>
      <c r="E160" s="123"/>
      <c r="F160" s="123"/>
      <c r="G160" s="123">
        <v>5000</v>
      </c>
    </row>
    <row r="161" spans="3:7" ht="15.75" thickBot="1" x14ac:dyDescent="0.3">
      <c r="C161" s="125" t="s">
        <v>128</v>
      </c>
      <c r="D161" s="124">
        <f>D160+D159</f>
        <v>0</v>
      </c>
      <c r="E161" s="124">
        <f t="shared" ref="E161:G161" si="17">E160+E159</f>
        <v>0</v>
      </c>
      <c r="F161" s="124">
        <f t="shared" si="17"/>
        <v>0</v>
      </c>
      <c r="G161" s="913">
        <f t="shared" si="17"/>
        <v>5000</v>
      </c>
    </row>
    <row r="162" spans="3:7" ht="15.75" thickBot="1" x14ac:dyDescent="0.3">
      <c r="C162" s="132"/>
      <c r="D162" s="800" t="s">
        <v>307</v>
      </c>
      <c r="E162" s="800"/>
      <c r="F162" s="800"/>
      <c r="G162" s="800"/>
    </row>
    <row r="163" spans="3:7" ht="15.75" thickBot="1" x14ac:dyDescent="0.3">
      <c r="C163" s="114" t="s">
        <v>164</v>
      </c>
      <c r="D163" s="801" t="s">
        <v>308</v>
      </c>
      <c r="E163" s="802"/>
      <c r="F163" s="802"/>
      <c r="G163" s="803"/>
    </row>
    <row r="164" spans="3:7" ht="15.75" customHeight="1" thickBot="1" x14ac:dyDescent="0.3">
      <c r="C164" s="115" t="s">
        <v>10</v>
      </c>
      <c r="D164" s="804" t="s">
        <v>326</v>
      </c>
      <c r="E164" s="805"/>
      <c r="F164" s="805"/>
      <c r="G164" s="806"/>
    </row>
    <row r="165" spans="3:7" ht="15.75" thickBot="1" x14ac:dyDescent="0.3">
      <c r="C165" s="115" t="s">
        <v>15</v>
      </c>
      <c r="D165" s="773" t="s">
        <v>321</v>
      </c>
      <c r="E165" s="774"/>
      <c r="F165" s="774"/>
      <c r="G165" s="775"/>
    </row>
    <row r="166" spans="3:7" x14ac:dyDescent="0.25">
      <c r="C166" s="759"/>
      <c r="D166" s="116">
        <v>2018</v>
      </c>
      <c r="E166" s="116">
        <v>2019</v>
      </c>
      <c r="F166" s="116">
        <v>2020</v>
      </c>
      <c r="G166" s="116">
        <v>2021</v>
      </c>
    </row>
    <row r="167" spans="3:7" ht="15.75" thickBot="1" x14ac:dyDescent="0.3">
      <c r="C167" s="760"/>
      <c r="D167" s="117" t="s">
        <v>6</v>
      </c>
      <c r="E167" s="117" t="s">
        <v>7</v>
      </c>
      <c r="F167" s="117" t="s">
        <v>7</v>
      </c>
      <c r="G167" s="117" t="s">
        <v>7</v>
      </c>
    </row>
    <row r="168" spans="3:7" ht="15.75" thickBot="1" x14ac:dyDescent="0.3">
      <c r="C168" s="115" t="s">
        <v>9</v>
      </c>
      <c r="D168" s="118"/>
      <c r="E168" s="133">
        <v>1</v>
      </c>
      <c r="F168" s="118"/>
      <c r="G168" s="118"/>
    </row>
    <row r="169" spans="3:7" ht="15.75" thickBot="1" x14ac:dyDescent="0.3">
      <c r="C169" s="115" t="s">
        <v>16</v>
      </c>
      <c r="D169" s="118"/>
      <c r="E169" s="118">
        <v>1044</v>
      </c>
      <c r="F169" s="118"/>
      <c r="G169" s="118"/>
    </row>
    <row r="170" spans="3:7" ht="15.75" thickBot="1" x14ac:dyDescent="0.3">
      <c r="C170" s="115" t="s">
        <v>26</v>
      </c>
      <c r="D170" s="118" t="e">
        <f>D169/D168</f>
        <v>#DIV/0!</v>
      </c>
      <c r="E170" s="118">
        <f t="shared" ref="E170:G170" si="18">E169/E168</f>
        <v>1044</v>
      </c>
      <c r="F170" s="118" t="e">
        <f t="shared" si="18"/>
        <v>#DIV/0!</v>
      </c>
      <c r="G170" s="118" t="e">
        <f t="shared" si="18"/>
        <v>#DIV/0!</v>
      </c>
    </row>
    <row r="171" spans="3:7" ht="15.75" thickBot="1" x14ac:dyDescent="0.3">
      <c r="C171" s="115" t="s">
        <v>17</v>
      </c>
      <c r="D171" s="119" t="s">
        <v>23</v>
      </c>
      <c r="E171" s="120" t="e">
        <f>E168/D168-1</f>
        <v>#DIV/0!</v>
      </c>
      <c r="F171" s="120">
        <f t="shared" ref="F171:G173" si="19">F168/E168-1</f>
        <v>-1</v>
      </c>
      <c r="G171" s="120" t="e">
        <f t="shared" si="19"/>
        <v>#DIV/0!</v>
      </c>
    </row>
    <row r="172" spans="3:7" ht="23.25" thickBot="1" x14ac:dyDescent="0.3">
      <c r="C172" s="115" t="s">
        <v>18</v>
      </c>
      <c r="D172" s="119" t="s">
        <v>23</v>
      </c>
      <c r="E172" s="120" t="e">
        <f>E169/D169-1</f>
        <v>#DIV/0!</v>
      </c>
      <c r="F172" s="120">
        <f t="shared" si="19"/>
        <v>-1</v>
      </c>
      <c r="G172" s="120" t="e">
        <f t="shared" si="19"/>
        <v>#DIV/0!</v>
      </c>
    </row>
    <row r="173" spans="3:7" ht="23.25" thickBot="1" x14ac:dyDescent="0.3">
      <c r="C173" s="115" t="s">
        <v>19</v>
      </c>
      <c r="D173" s="119" t="s">
        <v>23</v>
      </c>
      <c r="E173" s="120" t="e">
        <f>E170/D170-1</f>
        <v>#DIV/0!</v>
      </c>
      <c r="F173" s="120" t="e">
        <f t="shared" si="19"/>
        <v>#DIV/0!</v>
      </c>
      <c r="G173" s="120" t="e">
        <f t="shared" si="19"/>
        <v>#DIV/0!</v>
      </c>
    </row>
    <row r="174" spans="3:7" ht="15.75" thickBot="1" x14ac:dyDescent="0.3">
      <c r="C174" s="761" t="s">
        <v>320</v>
      </c>
      <c r="D174" s="762"/>
      <c r="E174" s="762"/>
      <c r="F174" s="762"/>
      <c r="G174" s="763"/>
    </row>
    <row r="175" spans="3:7" x14ac:dyDescent="0.25">
      <c r="C175" s="759"/>
      <c r="D175" s="116">
        <v>2018</v>
      </c>
      <c r="E175" s="116">
        <v>2019</v>
      </c>
      <c r="F175" s="116">
        <v>2020</v>
      </c>
      <c r="G175" s="116">
        <v>2021</v>
      </c>
    </row>
    <row r="176" spans="3:7" ht="15.75" thickBot="1" x14ac:dyDescent="0.3">
      <c r="C176" s="760"/>
      <c r="D176" s="117" t="s">
        <v>6</v>
      </c>
      <c r="E176" s="117" t="s">
        <v>7</v>
      </c>
      <c r="F176" s="117" t="s">
        <v>7</v>
      </c>
      <c r="G176" s="117" t="s">
        <v>7</v>
      </c>
    </row>
    <row r="177" spans="3:7" ht="23.25" thickBot="1" x14ac:dyDescent="0.3">
      <c r="C177" s="122" t="s">
        <v>83</v>
      </c>
      <c r="D177" s="123"/>
      <c r="E177" s="123"/>
      <c r="F177" s="123"/>
      <c r="G177" s="123"/>
    </row>
    <row r="178" spans="3:7" ht="15.75" thickBot="1" x14ac:dyDescent="0.3">
      <c r="C178" s="122" t="s">
        <v>84</v>
      </c>
      <c r="D178" s="124"/>
      <c r="E178" s="123">
        <v>1044</v>
      </c>
      <c r="F178" s="123"/>
      <c r="G178" s="123">
        <v>0</v>
      </c>
    </row>
    <row r="179" spans="3:7" ht="15.75" thickBot="1" x14ac:dyDescent="0.3">
      <c r="C179" s="125" t="s">
        <v>169</v>
      </c>
      <c r="D179" s="124">
        <f>D178+D177</f>
        <v>0</v>
      </c>
      <c r="E179" s="913">
        <f t="shared" ref="E179:G179" si="20">E178+E177</f>
        <v>1044</v>
      </c>
      <c r="F179" s="124">
        <f t="shared" si="20"/>
        <v>0</v>
      </c>
      <c r="G179" s="124">
        <f t="shared" si="20"/>
        <v>0</v>
      </c>
    </row>
    <row r="180" spans="3:7" ht="24.75" customHeight="1" thickBot="1" x14ac:dyDescent="0.3">
      <c r="C180" s="107" t="s">
        <v>24</v>
      </c>
      <c r="D180" s="791" t="s">
        <v>309</v>
      </c>
      <c r="E180" s="792"/>
      <c r="F180" s="792"/>
      <c r="G180" s="793"/>
    </row>
    <row r="181" spans="3:7" ht="24.75" customHeight="1" thickBot="1" x14ac:dyDescent="0.3">
      <c r="C181" s="770" t="s">
        <v>25</v>
      </c>
      <c r="D181" s="771"/>
      <c r="E181" s="771"/>
      <c r="F181" s="771"/>
      <c r="G181" s="772"/>
    </row>
    <row r="182" spans="3:7" ht="67.5" customHeight="1" thickBot="1" x14ac:dyDescent="0.3">
      <c r="C182" s="134" t="s">
        <v>327</v>
      </c>
      <c r="D182" s="109" t="s">
        <v>310</v>
      </c>
      <c r="E182" s="109" t="s">
        <v>310</v>
      </c>
      <c r="F182" s="109" t="s">
        <v>310</v>
      </c>
      <c r="G182" s="109" t="s">
        <v>310</v>
      </c>
    </row>
    <row r="183" spans="3:7" ht="17.25" customHeight="1" thickBot="1" x14ac:dyDescent="0.3">
      <c r="C183" s="794" t="s">
        <v>67</v>
      </c>
      <c r="D183" s="795"/>
      <c r="E183" s="795"/>
      <c r="F183" s="795"/>
      <c r="G183" s="796"/>
    </row>
    <row r="184" spans="3:7" ht="17.25" customHeight="1" thickBot="1" x14ac:dyDescent="0.3">
      <c r="C184" s="797" t="s">
        <v>77</v>
      </c>
      <c r="D184" s="798"/>
      <c r="E184" s="798"/>
      <c r="F184" s="798"/>
      <c r="G184" s="799"/>
    </row>
    <row r="185" spans="3:7" ht="24.75" customHeight="1" x14ac:dyDescent="0.25">
      <c r="C185" s="759"/>
      <c r="D185" s="116">
        <v>2018</v>
      </c>
      <c r="E185" s="116">
        <v>2019</v>
      </c>
      <c r="F185" s="116">
        <v>2020</v>
      </c>
      <c r="G185" s="116">
        <v>2021</v>
      </c>
    </row>
    <row r="186" spans="3:7" ht="9" customHeight="1" thickBot="1" x14ac:dyDescent="0.3">
      <c r="C186" s="760"/>
      <c r="D186" s="117" t="s">
        <v>6</v>
      </c>
      <c r="E186" s="117" t="s">
        <v>7</v>
      </c>
      <c r="F186" s="117" t="s">
        <v>7</v>
      </c>
      <c r="G186" s="117" t="s">
        <v>7</v>
      </c>
    </row>
    <row r="187" spans="3:7" ht="26.25" customHeight="1" thickBot="1" x14ac:dyDescent="0.3">
      <c r="C187" s="114" t="s">
        <v>41</v>
      </c>
      <c r="D187" s="788" t="s">
        <v>311</v>
      </c>
      <c r="E187" s="789"/>
      <c r="F187" s="789"/>
      <c r="G187" s="790"/>
    </row>
    <row r="188" spans="3:7" ht="26.25" customHeight="1" thickBot="1" x14ac:dyDescent="0.3">
      <c r="C188" s="115" t="s">
        <v>10</v>
      </c>
      <c r="D188" s="788" t="s">
        <v>312</v>
      </c>
      <c r="E188" s="789"/>
      <c r="F188" s="789"/>
      <c r="G188" s="790"/>
    </row>
    <row r="189" spans="3:7" ht="15.75" customHeight="1" thickBot="1" x14ac:dyDescent="0.3">
      <c r="C189" s="115" t="s">
        <v>15</v>
      </c>
      <c r="D189" s="773" t="s">
        <v>290</v>
      </c>
      <c r="E189" s="774"/>
      <c r="F189" s="774"/>
      <c r="G189" s="775"/>
    </row>
    <row r="190" spans="3:7" ht="12.75" customHeight="1" x14ac:dyDescent="0.25">
      <c r="C190" s="759"/>
      <c r="D190" s="116">
        <v>2018</v>
      </c>
      <c r="E190" s="116">
        <v>2019</v>
      </c>
      <c r="F190" s="116">
        <v>2020</v>
      </c>
      <c r="G190" s="116">
        <v>2021</v>
      </c>
    </row>
    <row r="191" spans="3:7" ht="9" customHeight="1" thickBot="1" x14ac:dyDescent="0.3">
      <c r="C191" s="760"/>
      <c r="D191" s="117" t="s">
        <v>6</v>
      </c>
      <c r="E191" s="117" t="s">
        <v>7</v>
      </c>
      <c r="F191" s="117" t="s">
        <v>7</v>
      </c>
      <c r="G191" s="117" t="s">
        <v>7</v>
      </c>
    </row>
    <row r="192" spans="3:7" ht="15.75" customHeight="1" thickBot="1" x14ac:dyDescent="0.3">
      <c r="C192" s="115" t="s">
        <v>9</v>
      </c>
      <c r="D192" s="118">
        <v>150</v>
      </c>
      <c r="E192" s="135">
        <v>153</v>
      </c>
      <c r="F192" s="135">
        <v>153</v>
      </c>
      <c r="G192" s="135">
        <v>153</v>
      </c>
    </row>
    <row r="193" spans="3:7" ht="15.75" thickBot="1" x14ac:dyDescent="0.3">
      <c r="C193" s="115" t="s">
        <v>16</v>
      </c>
      <c r="D193" s="118">
        <v>28890</v>
      </c>
      <c r="E193" s="118">
        <v>28990</v>
      </c>
      <c r="F193" s="118">
        <v>29200</v>
      </c>
      <c r="G193" s="118">
        <v>29200</v>
      </c>
    </row>
    <row r="194" spans="3:7" ht="15.75" thickBot="1" x14ac:dyDescent="0.3">
      <c r="C194" s="115" t="s">
        <v>26</v>
      </c>
      <c r="D194" s="118">
        <f>D193/D192</f>
        <v>192.6</v>
      </c>
      <c r="E194" s="118">
        <f t="shared" ref="E194:G194" si="21">E193/E192</f>
        <v>189.47712418300654</v>
      </c>
      <c r="F194" s="118">
        <f t="shared" si="21"/>
        <v>190.84967320261438</v>
      </c>
      <c r="G194" s="118">
        <f t="shared" si="21"/>
        <v>190.84967320261438</v>
      </c>
    </row>
    <row r="195" spans="3:7" ht="15.75" thickBot="1" x14ac:dyDescent="0.3">
      <c r="C195" s="115" t="s">
        <v>17</v>
      </c>
      <c r="D195" s="119"/>
      <c r="E195" s="120">
        <f>E192/D192-1</f>
        <v>2.0000000000000018E-2</v>
      </c>
      <c r="F195" s="120">
        <f t="shared" ref="F195:G197" si="22">F192/E192-1</f>
        <v>0</v>
      </c>
      <c r="G195" s="120">
        <f t="shared" si="22"/>
        <v>0</v>
      </c>
    </row>
    <row r="196" spans="3:7" ht="23.25" thickBot="1" x14ac:dyDescent="0.3">
      <c r="C196" s="115" t="s">
        <v>18</v>
      </c>
      <c r="D196" s="119"/>
      <c r="E196" s="120">
        <f>E193/D193-1</f>
        <v>3.4614053305641601E-3</v>
      </c>
      <c r="F196" s="120">
        <f t="shared" si="22"/>
        <v>7.2438771990341877E-3</v>
      </c>
      <c r="G196" s="120">
        <f t="shared" si="22"/>
        <v>0</v>
      </c>
    </row>
    <row r="197" spans="3:7" ht="23.25" thickBot="1" x14ac:dyDescent="0.3">
      <c r="C197" s="115" t="s">
        <v>19</v>
      </c>
      <c r="D197" s="119"/>
      <c r="E197" s="120">
        <f>E194/D194-1</f>
        <v>-1.6214308499446828E-2</v>
      </c>
      <c r="F197" s="120">
        <f t="shared" si="22"/>
        <v>7.2438771990341877E-3</v>
      </c>
      <c r="G197" s="120">
        <f t="shared" si="22"/>
        <v>0</v>
      </c>
    </row>
    <row r="198" spans="3:7" ht="12.75" customHeight="1" x14ac:dyDescent="0.25">
      <c r="C198" s="759"/>
      <c r="D198" s="116">
        <v>2018</v>
      </c>
      <c r="E198" s="116">
        <v>2019</v>
      </c>
      <c r="F198" s="116">
        <v>2020</v>
      </c>
      <c r="G198" s="116">
        <v>2021</v>
      </c>
    </row>
    <row r="199" spans="3:7" ht="9" customHeight="1" thickBot="1" x14ac:dyDescent="0.3">
      <c r="C199" s="760"/>
      <c r="D199" s="117" t="s">
        <v>6</v>
      </c>
      <c r="E199" s="117" t="s">
        <v>7</v>
      </c>
      <c r="F199" s="117" t="s">
        <v>7</v>
      </c>
      <c r="G199" s="117" t="s">
        <v>7</v>
      </c>
    </row>
    <row r="200" spans="3:7" ht="15.75" thickBot="1" x14ac:dyDescent="0.3">
      <c r="C200" s="761" t="s">
        <v>313</v>
      </c>
      <c r="D200" s="762"/>
      <c r="E200" s="762"/>
      <c r="F200" s="762"/>
      <c r="G200" s="763"/>
    </row>
    <row r="201" spans="3:7" ht="12.75" customHeight="1" x14ac:dyDescent="0.25">
      <c r="C201" s="759"/>
      <c r="D201" s="116">
        <v>2018</v>
      </c>
      <c r="E201" s="116">
        <v>2019</v>
      </c>
      <c r="F201" s="116">
        <v>2020</v>
      </c>
      <c r="G201" s="116">
        <v>2021</v>
      </c>
    </row>
    <row r="202" spans="3:7" ht="9" customHeight="1" thickBot="1" x14ac:dyDescent="0.3">
      <c r="C202" s="760"/>
      <c r="D202" s="117" t="s">
        <v>6</v>
      </c>
      <c r="E202" s="117" t="s">
        <v>7</v>
      </c>
      <c r="F202" s="117" t="s">
        <v>7</v>
      </c>
      <c r="G202" s="117" t="s">
        <v>7</v>
      </c>
    </row>
    <row r="203" spans="3:7" ht="15.75" thickBot="1" x14ac:dyDescent="0.3">
      <c r="C203" s="122" t="s">
        <v>0</v>
      </c>
      <c r="D203" s="123">
        <v>13000</v>
      </c>
      <c r="E203" s="123">
        <v>13000</v>
      </c>
      <c r="F203" s="123">
        <v>13000</v>
      </c>
      <c r="G203" s="123">
        <v>13000</v>
      </c>
    </row>
    <row r="204" spans="3:7" ht="23.25" thickBot="1" x14ac:dyDescent="0.3">
      <c r="C204" s="122" t="s">
        <v>48</v>
      </c>
      <c r="D204" s="123">
        <v>2300</v>
      </c>
      <c r="E204" s="123">
        <v>2300</v>
      </c>
      <c r="F204" s="123">
        <v>2300</v>
      </c>
      <c r="G204" s="123">
        <v>2300</v>
      </c>
    </row>
    <row r="205" spans="3:7" ht="15.75" thickBot="1" x14ac:dyDescent="0.3">
      <c r="C205" s="122" t="s">
        <v>1</v>
      </c>
      <c r="D205" s="123">
        <v>13590</v>
      </c>
      <c r="E205" s="123">
        <v>13690</v>
      </c>
      <c r="F205" s="123">
        <v>13900</v>
      </c>
      <c r="G205" s="123">
        <v>13900</v>
      </c>
    </row>
    <row r="206" spans="3:7" ht="15.75" thickBot="1" x14ac:dyDescent="0.3">
      <c r="C206" s="122" t="s">
        <v>2</v>
      </c>
      <c r="D206" s="124"/>
      <c r="E206" s="123"/>
      <c r="F206" s="123"/>
      <c r="G206" s="123"/>
    </row>
    <row r="207" spans="3:7" ht="23.25" thickBot="1" x14ac:dyDescent="0.3">
      <c r="C207" s="122" t="s">
        <v>31</v>
      </c>
      <c r="D207" s="124"/>
      <c r="E207" s="123"/>
      <c r="F207" s="123"/>
      <c r="G207" s="123"/>
    </row>
    <row r="208" spans="3:7" ht="15.75" thickBot="1" x14ac:dyDescent="0.3">
      <c r="C208" s="122" t="s">
        <v>33</v>
      </c>
      <c r="D208" s="124"/>
      <c r="E208" s="123"/>
      <c r="F208" s="123"/>
      <c r="G208" s="123"/>
    </row>
    <row r="209" spans="3:7" ht="23.25" thickBot="1" x14ac:dyDescent="0.3">
      <c r="C209" s="122" t="s">
        <v>3</v>
      </c>
      <c r="D209" s="124"/>
      <c r="E209" s="123"/>
      <c r="F209" s="123"/>
      <c r="G209" s="123"/>
    </row>
    <row r="210" spans="3:7" ht="27.75" customHeight="1" thickBot="1" x14ac:dyDescent="0.3">
      <c r="C210" s="136" t="s">
        <v>71</v>
      </c>
      <c r="D210" s="137">
        <f>D209+D208+D207+D206+D205+D204+D203</f>
        <v>28890</v>
      </c>
      <c r="E210" s="137">
        <f>E209+E208+E207+E206+E205+E204+E203</f>
        <v>28990</v>
      </c>
      <c r="F210" s="137">
        <f>F209+F208+F207+F206+F205+F204+F203</f>
        <v>29200</v>
      </c>
      <c r="G210" s="137">
        <f>G209+G208+G207+G206+G205+G204+G203</f>
        <v>29200</v>
      </c>
    </row>
    <row r="211" spans="3:7" ht="15.75" thickBot="1" x14ac:dyDescent="0.3">
      <c r="C211" s="126" t="s">
        <v>69</v>
      </c>
      <c r="D211" s="127">
        <f>IF(D210-D193=0,0,"Error")</f>
        <v>0</v>
      </c>
      <c r="E211" s="127">
        <f>IF(E210-E193=0,0,"Error")</f>
        <v>0</v>
      </c>
      <c r="F211" s="127">
        <f>IF(F210-F193=0,0,"Error")</f>
        <v>0</v>
      </c>
      <c r="G211" s="127">
        <f>IF(G210-G193=0,0,"Error")</f>
        <v>0</v>
      </c>
    </row>
    <row r="212" spans="3:7" ht="15.75" thickBot="1" x14ac:dyDescent="0.3">
      <c r="C212" s="128" t="s">
        <v>123</v>
      </c>
      <c r="D212" s="782" t="s">
        <v>314</v>
      </c>
      <c r="E212" s="783"/>
      <c r="F212" s="783"/>
      <c r="G212" s="784"/>
    </row>
    <row r="213" spans="3:7" ht="24" customHeight="1" thickBot="1" x14ac:dyDescent="0.3">
      <c r="C213" s="115" t="s">
        <v>10</v>
      </c>
      <c r="D213" s="785" t="s">
        <v>315</v>
      </c>
      <c r="E213" s="786"/>
      <c r="F213" s="786"/>
      <c r="G213" s="787"/>
    </row>
    <row r="214" spans="3:7" ht="15.75" thickBot="1" x14ac:dyDescent="0.3">
      <c r="C214" s="115" t="s">
        <v>15</v>
      </c>
      <c r="D214" s="773" t="s">
        <v>316</v>
      </c>
      <c r="E214" s="774"/>
      <c r="F214" s="774"/>
      <c r="G214" s="775"/>
    </row>
    <row r="215" spans="3:7" ht="12.75" customHeight="1" x14ac:dyDescent="0.25">
      <c r="C215" s="759"/>
      <c r="D215" s="116">
        <v>2018</v>
      </c>
      <c r="E215" s="116">
        <v>2019</v>
      </c>
      <c r="F215" s="116">
        <v>2020</v>
      </c>
      <c r="G215" s="116">
        <v>2021</v>
      </c>
    </row>
    <row r="216" spans="3:7" ht="9" customHeight="1" thickBot="1" x14ac:dyDescent="0.3">
      <c r="C216" s="760"/>
      <c r="D216" s="117" t="s">
        <v>6</v>
      </c>
      <c r="E216" s="117" t="s">
        <v>7</v>
      </c>
      <c r="F216" s="117" t="s">
        <v>7</v>
      </c>
      <c r="G216" s="117" t="s">
        <v>7</v>
      </c>
    </row>
    <row r="217" spans="3:7" ht="15.75" thickBot="1" x14ac:dyDescent="0.3">
      <c r="C217" s="115" t="s">
        <v>9</v>
      </c>
      <c r="D217" s="118">
        <v>450</v>
      </c>
      <c r="E217" s="118">
        <v>450</v>
      </c>
      <c r="F217" s="118">
        <v>450</v>
      </c>
      <c r="G217" s="118">
        <v>450</v>
      </c>
    </row>
    <row r="218" spans="3:7" ht="15.75" thickBot="1" x14ac:dyDescent="0.3">
      <c r="C218" s="115" t="s">
        <v>16</v>
      </c>
      <c r="D218" s="118">
        <v>71750</v>
      </c>
      <c r="E218" s="118">
        <v>71750</v>
      </c>
      <c r="F218" s="118">
        <v>71750</v>
      </c>
      <c r="G218" s="118">
        <v>71750</v>
      </c>
    </row>
    <row r="219" spans="3:7" ht="15.75" thickBot="1" x14ac:dyDescent="0.3">
      <c r="C219" s="115" t="s">
        <v>26</v>
      </c>
      <c r="D219" s="118">
        <f>D218/D217</f>
        <v>159.44444444444446</v>
      </c>
      <c r="E219" s="118">
        <f t="shared" ref="E219:G219" si="23">E218/E217</f>
        <v>159.44444444444446</v>
      </c>
      <c r="F219" s="118">
        <f t="shared" si="23"/>
        <v>159.44444444444446</v>
      </c>
      <c r="G219" s="118">
        <f t="shared" si="23"/>
        <v>159.44444444444446</v>
      </c>
    </row>
    <row r="220" spans="3:7" ht="15.75" thickBot="1" x14ac:dyDescent="0.3">
      <c r="C220" s="115" t="s">
        <v>17</v>
      </c>
      <c r="D220" s="119"/>
      <c r="E220" s="120">
        <f>E217/D217-1</f>
        <v>0</v>
      </c>
      <c r="F220" s="120">
        <f t="shared" ref="F220:G222" si="24">F217/E217-1</f>
        <v>0</v>
      </c>
      <c r="G220" s="120">
        <f t="shared" si="24"/>
        <v>0</v>
      </c>
    </row>
    <row r="221" spans="3:7" ht="23.25" thickBot="1" x14ac:dyDescent="0.3">
      <c r="C221" s="115" t="s">
        <v>18</v>
      </c>
      <c r="D221" s="119"/>
      <c r="E221" s="120">
        <f>E218/D218-1</f>
        <v>0</v>
      </c>
      <c r="F221" s="120">
        <f t="shared" si="24"/>
        <v>0</v>
      </c>
      <c r="G221" s="120">
        <f t="shared" si="24"/>
        <v>0</v>
      </c>
    </row>
    <row r="222" spans="3:7" ht="23.25" thickBot="1" x14ac:dyDescent="0.3">
      <c r="C222" s="115" t="s">
        <v>19</v>
      </c>
      <c r="D222" s="119"/>
      <c r="E222" s="120">
        <f>E219/D219-1</f>
        <v>0</v>
      </c>
      <c r="F222" s="120">
        <f t="shared" si="24"/>
        <v>0</v>
      </c>
      <c r="G222" s="120">
        <f t="shared" si="24"/>
        <v>0</v>
      </c>
    </row>
    <row r="223" spans="3:7" ht="15.75" thickBot="1" x14ac:dyDescent="0.3">
      <c r="C223" s="761" t="s">
        <v>320</v>
      </c>
      <c r="D223" s="762"/>
      <c r="E223" s="762"/>
      <c r="F223" s="762"/>
      <c r="G223" s="763"/>
    </row>
    <row r="224" spans="3:7" ht="12.75" customHeight="1" x14ac:dyDescent="0.25">
      <c r="C224" s="759"/>
      <c r="D224" s="116">
        <v>2018</v>
      </c>
      <c r="E224" s="116">
        <v>2019</v>
      </c>
      <c r="F224" s="116">
        <v>2020</v>
      </c>
      <c r="G224" s="116">
        <v>2021</v>
      </c>
    </row>
    <row r="225" spans="3:7" ht="9" customHeight="1" thickBot="1" x14ac:dyDescent="0.3">
      <c r="C225" s="760"/>
      <c r="D225" s="117" t="s">
        <v>6</v>
      </c>
      <c r="E225" s="117" t="s">
        <v>7</v>
      </c>
      <c r="F225" s="117" t="s">
        <v>7</v>
      </c>
      <c r="G225" s="117" t="s">
        <v>7</v>
      </c>
    </row>
    <row r="226" spans="3:7" ht="15.75" thickBot="1" x14ac:dyDescent="0.3">
      <c r="C226" s="122" t="s">
        <v>0</v>
      </c>
      <c r="D226" s="123">
        <v>58200</v>
      </c>
      <c r="E226" s="123">
        <v>58200</v>
      </c>
      <c r="F226" s="123">
        <v>58200</v>
      </c>
      <c r="G226" s="123">
        <v>58200</v>
      </c>
    </row>
    <row r="227" spans="3:7" ht="23.25" thickBot="1" x14ac:dyDescent="0.3">
      <c r="C227" s="122" t="s">
        <v>48</v>
      </c>
      <c r="D227" s="123">
        <v>9100</v>
      </c>
      <c r="E227" s="123">
        <v>9100</v>
      </c>
      <c r="F227" s="123">
        <v>9100</v>
      </c>
      <c r="G227" s="123">
        <v>9100</v>
      </c>
    </row>
    <row r="228" spans="3:7" ht="15.75" thickBot="1" x14ac:dyDescent="0.3">
      <c r="C228" s="122" t="s">
        <v>1</v>
      </c>
      <c r="D228" s="123">
        <v>4450</v>
      </c>
      <c r="E228" s="123">
        <v>4450</v>
      </c>
      <c r="F228" s="123">
        <v>4450</v>
      </c>
      <c r="G228" s="123">
        <v>4450</v>
      </c>
    </row>
    <row r="229" spans="3:7" ht="15.75" thickBot="1" x14ac:dyDescent="0.3">
      <c r="C229" s="122" t="s">
        <v>2</v>
      </c>
      <c r="D229" s="124"/>
      <c r="E229" s="123"/>
      <c r="F229" s="123"/>
      <c r="G229" s="123"/>
    </row>
    <row r="230" spans="3:7" ht="23.25" thickBot="1" x14ac:dyDescent="0.3">
      <c r="C230" s="122" t="s">
        <v>31</v>
      </c>
      <c r="D230" s="124"/>
      <c r="E230" s="123"/>
      <c r="F230" s="123"/>
      <c r="G230" s="123"/>
    </row>
    <row r="231" spans="3:7" ht="15.75" thickBot="1" x14ac:dyDescent="0.3">
      <c r="C231" s="122" t="s">
        <v>33</v>
      </c>
      <c r="D231" s="124"/>
      <c r="E231" s="123"/>
      <c r="F231" s="123"/>
      <c r="G231" s="123"/>
    </row>
    <row r="232" spans="3:7" ht="23.25" thickBot="1" x14ac:dyDescent="0.3">
      <c r="C232" s="122" t="s">
        <v>3</v>
      </c>
      <c r="D232" s="124"/>
      <c r="E232" s="123"/>
      <c r="F232" s="123"/>
      <c r="G232" s="123"/>
    </row>
    <row r="233" spans="3:7" ht="32.25" thickBot="1" x14ac:dyDescent="0.3">
      <c r="C233" s="136" t="s">
        <v>71</v>
      </c>
      <c r="D233" s="138">
        <f>D232+D230+D231+D229+D228+D227+D226</f>
        <v>71750</v>
      </c>
      <c r="E233" s="138">
        <f>E232+E230+E231+E229+E228+E227+E226</f>
        <v>71750</v>
      </c>
      <c r="F233" s="138">
        <f>F232+F230+F231+F229+F228+F227+F226</f>
        <v>71750</v>
      </c>
      <c r="G233" s="138">
        <f>G232+G230+G231+G229+G228+G227+G226</f>
        <v>71750</v>
      </c>
    </row>
    <row r="234" spans="3:7" ht="15.75" thickBot="1" x14ac:dyDescent="0.3">
      <c r="C234" s="126" t="s">
        <v>69</v>
      </c>
      <c r="D234" s="127">
        <f>IF(D233-D218=0,0,"Error")</f>
        <v>0</v>
      </c>
      <c r="E234" s="127">
        <f>IF(E233-E218=0,0,"Error")</f>
        <v>0</v>
      </c>
      <c r="F234" s="127">
        <f>IF(F233-F218=0,0,"Error")</f>
        <v>0</v>
      </c>
      <c r="G234" s="127">
        <f>IF(G233-G218=0,0,"Error")</f>
        <v>0</v>
      </c>
    </row>
    <row r="235" spans="3:7" ht="15.75" thickBot="1" x14ac:dyDescent="0.3">
      <c r="C235" s="776" t="s">
        <v>78</v>
      </c>
      <c r="D235" s="777"/>
      <c r="E235" s="777"/>
      <c r="F235" s="777"/>
      <c r="G235" s="778"/>
    </row>
    <row r="236" spans="3:7" ht="15.75" thickBot="1" x14ac:dyDescent="0.3">
      <c r="C236" s="776" t="s">
        <v>79</v>
      </c>
      <c r="D236" s="777"/>
      <c r="E236" s="777"/>
      <c r="F236" s="777"/>
      <c r="G236" s="778"/>
    </row>
    <row r="237" spans="3:7" ht="15.75" thickBot="1" x14ac:dyDescent="0.3">
      <c r="C237" s="131"/>
      <c r="D237" s="764" t="s">
        <v>317</v>
      </c>
      <c r="E237" s="765"/>
      <c r="F237" s="765"/>
      <c r="G237" s="766"/>
    </row>
    <row r="238" spans="3:7" ht="15.75" thickBot="1" x14ac:dyDescent="0.3">
      <c r="C238" s="114" t="s">
        <v>41</v>
      </c>
      <c r="D238" s="767" t="s">
        <v>294</v>
      </c>
      <c r="E238" s="768"/>
      <c r="F238" s="768"/>
      <c r="G238" s="769"/>
    </row>
    <row r="239" spans="3:7" ht="24.75" customHeight="1" thickBot="1" x14ac:dyDescent="0.3">
      <c r="C239" s="115" t="s">
        <v>10</v>
      </c>
      <c r="D239" s="779" t="s">
        <v>318</v>
      </c>
      <c r="E239" s="780"/>
      <c r="F239" s="780"/>
      <c r="G239" s="781"/>
    </row>
    <row r="240" spans="3:7" ht="15.75" thickBot="1" x14ac:dyDescent="0.3">
      <c r="C240" s="115" t="s">
        <v>15</v>
      </c>
      <c r="D240" s="773" t="s">
        <v>319</v>
      </c>
      <c r="E240" s="774"/>
      <c r="F240" s="774"/>
      <c r="G240" s="775"/>
    </row>
    <row r="241" spans="3:13" ht="12.75" customHeight="1" x14ac:dyDescent="0.25">
      <c r="C241" s="759"/>
      <c r="D241" s="116">
        <v>2018</v>
      </c>
      <c r="E241" s="116">
        <v>2019</v>
      </c>
      <c r="F241" s="116">
        <v>2020</v>
      </c>
      <c r="G241" s="116">
        <v>2021</v>
      </c>
    </row>
    <row r="242" spans="3:13" ht="9" customHeight="1" thickBot="1" x14ac:dyDescent="0.3">
      <c r="C242" s="760"/>
      <c r="D242" s="117" t="s">
        <v>6</v>
      </c>
      <c r="E242" s="117" t="s">
        <v>7</v>
      </c>
      <c r="F242" s="117" t="s">
        <v>7</v>
      </c>
      <c r="G242" s="117" t="s">
        <v>7</v>
      </c>
    </row>
    <row r="243" spans="3:13" ht="15.75" thickBot="1" x14ac:dyDescent="0.3">
      <c r="C243" s="115" t="s">
        <v>9</v>
      </c>
      <c r="D243" s="118"/>
      <c r="E243" s="118">
        <v>10</v>
      </c>
      <c r="F243" s="118"/>
      <c r="G243" s="118"/>
    </row>
    <row r="244" spans="3:13" ht="15.75" thickBot="1" x14ac:dyDescent="0.3">
      <c r="C244" s="115" t="s">
        <v>16</v>
      </c>
      <c r="D244" s="118"/>
      <c r="E244" s="118">
        <v>1000</v>
      </c>
      <c r="F244" s="118"/>
      <c r="G244" s="118"/>
    </row>
    <row r="245" spans="3:13" ht="15.75" thickBot="1" x14ac:dyDescent="0.3">
      <c r="C245" s="115" t="s">
        <v>26</v>
      </c>
      <c r="D245" s="118" t="e">
        <f>D244/D243</f>
        <v>#DIV/0!</v>
      </c>
      <c r="E245" s="118">
        <f t="shared" ref="E245:G245" si="25">E244/E243</f>
        <v>100</v>
      </c>
      <c r="F245" s="118" t="e">
        <f t="shared" si="25"/>
        <v>#DIV/0!</v>
      </c>
      <c r="G245" s="118" t="e">
        <f t="shared" si="25"/>
        <v>#DIV/0!</v>
      </c>
    </row>
    <row r="246" spans="3:13" ht="15.75" thickBot="1" x14ac:dyDescent="0.3">
      <c r="C246" s="115" t="s">
        <v>17</v>
      </c>
      <c r="D246" s="119" t="s">
        <v>23</v>
      </c>
      <c r="E246" s="120" t="e">
        <f>E243/D243-1</f>
        <v>#DIV/0!</v>
      </c>
      <c r="F246" s="120">
        <f t="shared" ref="F246:G248" si="26">F243/E243-1</f>
        <v>-1</v>
      </c>
      <c r="G246" s="120" t="e">
        <f t="shared" si="26"/>
        <v>#DIV/0!</v>
      </c>
      <c r="I246" s="121"/>
      <c r="J246" s="121"/>
      <c r="K246" s="121"/>
      <c r="L246" s="121"/>
      <c r="M246" s="121"/>
    </row>
    <row r="247" spans="3:13" ht="23.25" thickBot="1" x14ac:dyDescent="0.3">
      <c r="C247" s="115" t="s">
        <v>18</v>
      </c>
      <c r="D247" s="119" t="s">
        <v>23</v>
      </c>
      <c r="E247" s="120" t="e">
        <f>E244/D244-1</f>
        <v>#DIV/0!</v>
      </c>
      <c r="F247" s="120">
        <f t="shared" si="26"/>
        <v>-1</v>
      </c>
      <c r="G247" s="120" t="e">
        <f t="shared" si="26"/>
        <v>#DIV/0!</v>
      </c>
    </row>
    <row r="248" spans="3:13" ht="23.25" thickBot="1" x14ac:dyDescent="0.3">
      <c r="C248" s="115" t="s">
        <v>19</v>
      </c>
      <c r="D248" s="119" t="s">
        <v>23</v>
      </c>
      <c r="E248" s="120" t="e">
        <f>E245/D245-1</f>
        <v>#DIV/0!</v>
      </c>
      <c r="F248" s="120" t="e">
        <f t="shared" si="26"/>
        <v>#DIV/0!</v>
      </c>
      <c r="G248" s="120" t="e">
        <f t="shared" si="26"/>
        <v>#DIV/0!</v>
      </c>
    </row>
    <row r="249" spans="3:13" ht="15.75" thickBot="1" x14ac:dyDescent="0.3">
      <c r="C249" s="761" t="s">
        <v>287</v>
      </c>
      <c r="D249" s="762"/>
      <c r="E249" s="762"/>
      <c r="F249" s="762"/>
      <c r="G249" s="763"/>
    </row>
    <row r="250" spans="3:13" ht="12.75" customHeight="1" x14ac:dyDescent="0.25">
      <c r="C250" s="759"/>
      <c r="D250" s="116">
        <v>2018</v>
      </c>
      <c r="E250" s="116">
        <v>2019</v>
      </c>
      <c r="F250" s="116">
        <v>2020</v>
      </c>
      <c r="G250" s="116">
        <v>2021</v>
      </c>
    </row>
    <row r="251" spans="3:13" ht="9" customHeight="1" thickBot="1" x14ac:dyDescent="0.3">
      <c r="C251" s="760"/>
      <c r="D251" s="117" t="s">
        <v>6</v>
      </c>
      <c r="E251" s="117" t="s">
        <v>7</v>
      </c>
      <c r="F251" s="117" t="s">
        <v>7</v>
      </c>
      <c r="G251" s="117" t="s">
        <v>7</v>
      </c>
    </row>
    <row r="252" spans="3:13" ht="23.25" thickBot="1" x14ac:dyDescent="0.3">
      <c r="C252" s="122" t="s">
        <v>83</v>
      </c>
      <c r="D252" s="123"/>
      <c r="E252" s="123"/>
      <c r="F252" s="123"/>
      <c r="G252" s="123"/>
    </row>
    <row r="253" spans="3:13" ht="15.75" thickBot="1" x14ac:dyDescent="0.3">
      <c r="C253" s="122" t="s">
        <v>84</v>
      </c>
      <c r="D253" s="124"/>
      <c r="E253" s="123">
        <v>1000</v>
      </c>
      <c r="F253" s="123"/>
      <c r="G253" s="123"/>
    </row>
    <row r="254" spans="3:13" ht="15.75" thickBot="1" x14ac:dyDescent="0.3">
      <c r="C254" s="125" t="s">
        <v>68</v>
      </c>
      <c r="D254" s="124">
        <f>D253+D252</f>
        <v>0</v>
      </c>
      <c r="E254" s="913">
        <f t="shared" ref="E254:G254" si="27">E253+E252</f>
        <v>1000</v>
      </c>
      <c r="F254" s="124">
        <f t="shared" si="27"/>
        <v>0</v>
      </c>
      <c r="G254" s="124">
        <f t="shared" si="27"/>
        <v>0</v>
      </c>
    </row>
    <row r="255" spans="3:13" ht="23.25" hidden="1" thickBot="1" x14ac:dyDescent="0.3">
      <c r="C255" s="131" t="s">
        <v>44</v>
      </c>
      <c r="D255" s="764" t="s">
        <v>43</v>
      </c>
      <c r="E255" s="765"/>
      <c r="F255" s="765"/>
      <c r="G255" s="766"/>
    </row>
    <row r="256" spans="3:13" ht="21.75" hidden="1" thickBot="1" x14ac:dyDescent="0.3">
      <c r="C256" s="114" t="s">
        <v>81</v>
      </c>
      <c r="D256" s="767" t="s">
        <v>39</v>
      </c>
      <c r="E256" s="768"/>
      <c r="F256" s="768"/>
      <c r="G256" s="769"/>
    </row>
    <row r="257" spans="3:13" ht="17.25" hidden="1" customHeight="1" thickBot="1" x14ac:dyDescent="0.3">
      <c r="C257" s="115" t="s">
        <v>10</v>
      </c>
      <c r="D257" s="770" t="s">
        <v>39</v>
      </c>
      <c r="E257" s="771"/>
      <c r="F257" s="771"/>
      <c r="G257" s="772"/>
    </row>
    <row r="258" spans="3:13" ht="15.75" hidden="1" thickBot="1" x14ac:dyDescent="0.3">
      <c r="C258" s="115" t="s">
        <v>15</v>
      </c>
      <c r="D258" s="773" t="s">
        <v>39</v>
      </c>
      <c r="E258" s="774"/>
      <c r="F258" s="774"/>
      <c r="G258" s="775"/>
    </row>
    <row r="259" spans="3:13" ht="12.75" hidden="1" customHeight="1" x14ac:dyDescent="0.25">
      <c r="C259" s="759"/>
      <c r="D259" s="116">
        <v>2018</v>
      </c>
      <c r="E259" s="116">
        <v>2019</v>
      </c>
      <c r="F259" s="116">
        <v>2020</v>
      </c>
      <c r="G259" s="116">
        <v>2021</v>
      </c>
    </row>
    <row r="260" spans="3:13" ht="9" hidden="1" customHeight="1" thickBot="1" x14ac:dyDescent="0.3">
      <c r="C260" s="760"/>
      <c r="D260" s="117" t="s">
        <v>6</v>
      </c>
      <c r="E260" s="117" t="s">
        <v>7</v>
      </c>
      <c r="F260" s="117" t="s">
        <v>7</v>
      </c>
      <c r="G260" s="117" t="s">
        <v>7</v>
      </c>
    </row>
    <row r="261" spans="3:13" ht="15.75" hidden="1" thickBot="1" x14ac:dyDescent="0.3">
      <c r="C261" s="115" t="s">
        <v>9</v>
      </c>
      <c r="D261" s="118"/>
      <c r="E261" s="118"/>
      <c r="F261" s="118"/>
      <c r="G261" s="118"/>
    </row>
    <row r="262" spans="3:13" ht="15.75" hidden="1" thickBot="1" x14ac:dyDescent="0.3">
      <c r="C262" s="115" t="s">
        <v>16</v>
      </c>
      <c r="D262" s="118"/>
      <c r="E262" s="118"/>
      <c r="F262" s="118"/>
      <c r="G262" s="118"/>
    </row>
    <row r="263" spans="3:13" ht="15.75" hidden="1" thickBot="1" x14ac:dyDescent="0.3">
      <c r="C263" s="115" t="s">
        <v>26</v>
      </c>
      <c r="D263" s="118" t="e">
        <f>D262/D261</f>
        <v>#DIV/0!</v>
      </c>
      <c r="E263" s="118" t="e">
        <f t="shared" ref="E263:G263" si="28">E262/E261</f>
        <v>#DIV/0!</v>
      </c>
      <c r="F263" s="118" t="e">
        <f t="shared" si="28"/>
        <v>#DIV/0!</v>
      </c>
      <c r="G263" s="118" t="e">
        <f t="shared" si="28"/>
        <v>#DIV/0!</v>
      </c>
    </row>
    <row r="264" spans="3:13" ht="15.75" hidden="1" thickBot="1" x14ac:dyDescent="0.3">
      <c r="C264" s="115" t="s">
        <v>17</v>
      </c>
      <c r="D264" s="119" t="s">
        <v>23</v>
      </c>
      <c r="E264" s="120" t="e">
        <f>E261/D261-1</f>
        <v>#DIV/0!</v>
      </c>
      <c r="F264" s="120" t="e">
        <f t="shared" ref="F264:G266" si="29">F261/E261-1</f>
        <v>#DIV/0!</v>
      </c>
      <c r="G264" s="120" t="e">
        <f t="shared" si="29"/>
        <v>#DIV/0!</v>
      </c>
      <c r="I264" s="121"/>
      <c r="J264" s="121"/>
      <c r="K264" s="121"/>
      <c r="L264" s="121"/>
      <c r="M264" s="121"/>
    </row>
    <row r="265" spans="3:13" ht="23.25" hidden="1" thickBot="1" x14ac:dyDescent="0.3">
      <c r="C265" s="115" t="s">
        <v>18</v>
      </c>
      <c r="D265" s="119" t="s">
        <v>23</v>
      </c>
      <c r="E265" s="120" t="e">
        <f>E262/D262-1</f>
        <v>#DIV/0!</v>
      </c>
      <c r="F265" s="120" t="e">
        <f t="shared" si="29"/>
        <v>#DIV/0!</v>
      </c>
      <c r="G265" s="120" t="e">
        <f t="shared" si="29"/>
        <v>#DIV/0!</v>
      </c>
    </row>
    <row r="266" spans="3:13" ht="23.25" hidden="1" thickBot="1" x14ac:dyDescent="0.3">
      <c r="C266" s="115" t="s">
        <v>19</v>
      </c>
      <c r="D266" s="119" t="s">
        <v>23</v>
      </c>
      <c r="E266" s="120" t="e">
        <f>E263/D263-1</f>
        <v>#DIV/0!</v>
      </c>
      <c r="F266" s="120" t="e">
        <f t="shared" si="29"/>
        <v>#DIV/0!</v>
      </c>
      <c r="G266" s="120" t="e">
        <f t="shared" si="29"/>
        <v>#DIV/0!</v>
      </c>
    </row>
    <row r="267" spans="3:13" ht="15.75" hidden="1" thickBot="1" x14ac:dyDescent="0.3">
      <c r="C267" s="761" t="s">
        <v>320</v>
      </c>
      <c r="D267" s="762"/>
      <c r="E267" s="762"/>
      <c r="F267" s="762"/>
      <c r="G267" s="763"/>
    </row>
    <row r="268" spans="3:13" ht="12.75" hidden="1" customHeight="1" x14ac:dyDescent="0.25">
      <c r="C268" s="759"/>
      <c r="D268" s="116">
        <v>2018</v>
      </c>
      <c r="E268" s="116">
        <v>2019</v>
      </c>
      <c r="F268" s="116">
        <v>2020</v>
      </c>
      <c r="G268" s="116">
        <v>2021</v>
      </c>
    </row>
    <row r="269" spans="3:13" ht="9" hidden="1" customHeight="1" thickBot="1" x14ac:dyDescent="0.3">
      <c r="C269" s="760"/>
      <c r="D269" s="117" t="s">
        <v>6</v>
      </c>
      <c r="E269" s="117" t="s">
        <v>7</v>
      </c>
      <c r="F269" s="117" t="s">
        <v>7</v>
      </c>
      <c r="G269" s="117" t="s">
        <v>7</v>
      </c>
    </row>
    <row r="270" spans="3:13" ht="23.25" hidden="1" thickBot="1" x14ac:dyDescent="0.3">
      <c r="C270" s="122" t="s">
        <v>83</v>
      </c>
      <c r="D270" s="123"/>
      <c r="E270" s="123"/>
      <c r="F270" s="123"/>
      <c r="G270" s="123"/>
    </row>
    <row r="271" spans="3:13" ht="15.75" hidden="1" thickBot="1" x14ac:dyDescent="0.3">
      <c r="C271" s="122" t="s">
        <v>84</v>
      </c>
      <c r="D271" s="124"/>
      <c r="E271" s="123"/>
      <c r="F271" s="123"/>
      <c r="G271" s="123"/>
    </row>
    <row r="272" spans="3:13" ht="15.75" hidden="1" thickBot="1" x14ac:dyDescent="0.3">
      <c r="C272" s="125" t="s">
        <v>70</v>
      </c>
      <c r="D272" s="124">
        <f>D271+D270</f>
        <v>0</v>
      </c>
      <c r="E272" s="124">
        <f t="shared" ref="E272:G272" si="30">E271+E270</f>
        <v>0</v>
      </c>
      <c r="F272" s="124">
        <f t="shared" si="30"/>
        <v>0</v>
      </c>
      <c r="G272" s="124">
        <f t="shared" si="30"/>
        <v>0</v>
      </c>
    </row>
    <row r="273" spans="3:13" ht="15.75" hidden="1" thickBot="1" x14ac:dyDescent="0.3">
      <c r="C273" s="776" t="s">
        <v>78</v>
      </c>
      <c r="D273" s="777"/>
      <c r="E273" s="777"/>
      <c r="F273" s="777"/>
      <c r="G273" s="778"/>
    </row>
    <row r="274" spans="3:13" ht="15.75" hidden="1" thickBot="1" x14ac:dyDescent="0.3">
      <c r="C274" s="776" t="s">
        <v>85</v>
      </c>
      <c r="D274" s="777"/>
      <c r="E274" s="777"/>
      <c r="F274" s="777"/>
      <c r="G274" s="778"/>
    </row>
    <row r="275" spans="3:13" ht="23.25" hidden="1" thickBot="1" x14ac:dyDescent="0.3">
      <c r="C275" s="131" t="s">
        <v>44</v>
      </c>
      <c r="D275" s="764" t="s">
        <v>43</v>
      </c>
      <c r="E275" s="765"/>
      <c r="F275" s="765"/>
      <c r="G275" s="766"/>
    </row>
    <row r="276" spans="3:13" ht="15.75" hidden="1" thickBot="1" x14ac:dyDescent="0.3">
      <c r="C276" s="114" t="s">
        <v>41</v>
      </c>
      <c r="D276" s="767" t="s">
        <v>39</v>
      </c>
      <c r="E276" s="768"/>
      <c r="F276" s="768"/>
      <c r="G276" s="769"/>
    </row>
    <row r="277" spans="3:13" ht="17.25" hidden="1" customHeight="1" thickBot="1" x14ac:dyDescent="0.3">
      <c r="C277" s="115" t="s">
        <v>10</v>
      </c>
      <c r="D277" s="770" t="s">
        <v>39</v>
      </c>
      <c r="E277" s="771"/>
      <c r="F277" s="771"/>
      <c r="G277" s="772"/>
    </row>
    <row r="278" spans="3:13" ht="15.75" hidden="1" thickBot="1" x14ac:dyDescent="0.3">
      <c r="C278" s="115" t="s">
        <v>15</v>
      </c>
      <c r="D278" s="773" t="s">
        <v>39</v>
      </c>
      <c r="E278" s="774"/>
      <c r="F278" s="774"/>
      <c r="G278" s="775"/>
    </row>
    <row r="279" spans="3:13" ht="12.75" hidden="1" customHeight="1" x14ac:dyDescent="0.25">
      <c r="C279" s="759"/>
      <c r="D279" s="116">
        <v>2018</v>
      </c>
      <c r="E279" s="116">
        <v>2019</v>
      </c>
      <c r="F279" s="116">
        <v>2020</v>
      </c>
      <c r="G279" s="116">
        <v>2021</v>
      </c>
    </row>
    <row r="280" spans="3:13" ht="9" hidden="1" customHeight="1" thickBot="1" x14ac:dyDescent="0.3">
      <c r="C280" s="760"/>
      <c r="D280" s="117" t="s">
        <v>6</v>
      </c>
      <c r="E280" s="117" t="s">
        <v>7</v>
      </c>
      <c r="F280" s="117" t="s">
        <v>7</v>
      </c>
      <c r="G280" s="117" t="s">
        <v>7</v>
      </c>
    </row>
    <row r="281" spans="3:13" ht="15.75" hidden="1" thickBot="1" x14ac:dyDescent="0.3">
      <c r="C281" s="115" t="s">
        <v>9</v>
      </c>
      <c r="D281" s="118"/>
      <c r="E281" s="118"/>
      <c r="F281" s="118"/>
      <c r="G281" s="118"/>
    </row>
    <row r="282" spans="3:13" ht="15.75" hidden="1" thickBot="1" x14ac:dyDescent="0.3">
      <c r="C282" s="115" t="s">
        <v>16</v>
      </c>
      <c r="D282" s="118"/>
      <c r="E282" s="118"/>
      <c r="F282" s="118"/>
      <c r="G282" s="118"/>
    </row>
    <row r="283" spans="3:13" ht="15.75" hidden="1" thickBot="1" x14ac:dyDescent="0.3">
      <c r="C283" s="115" t="s">
        <v>26</v>
      </c>
      <c r="D283" s="118" t="e">
        <f>D282/D281</f>
        <v>#DIV/0!</v>
      </c>
      <c r="E283" s="118" t="e">
        <f t="shared" ref="E283:G283" si="31">E282/E281</f>
        <v>#DIV/0!</v>
      </c>
      <c r="F283" s="118" t="e">
        <f t="shared" si="31"/>
        <v>#DIV/0!</v>
      </c>
      <c r="G283" s="118" t="e">
        <f t="shared" si="31"/>
        <v>#DIV/0!</v>
      </c>
    </row>
    <row r="284" spans="3:13" ht="15.75" hidden="1" thickBot="1" x14ac:dyDescent="0.3">
      <c r="C284" s="115" t="s">
        <v>17</v>
      </c>
      <c r="D284" s="119" t="s">
        <v>23</v>
      </c>
      <c r="E284" s="120" t="e">
        <f>E281/D281-1</f>
        <v>#DIV/0!</v>
      </c>
      <c r="F284" s="120" t="e">
        <f t="shared" ref="F284:G286" si="32">F281/E281-1</f>
        <v>#DIV/0!</v>
      </c>
      <c r="G284" s="120" t="e">
        <f t="shared" si="32"/>
        <v>#DIV/0!</v>
      </c>
      <c r="I284" s="121"/>
      <c r="J284" s="121"/>
      <c r="K284" s="121"/>
      <c r="L284" s="121"/>
      <c r="M284" s="121"/>
    </row>
    <row r="285" spans="3:13" ht="23.25" hidden="1" thickBot="1" x14ac:dyDescent="0.3">
      <c r="C285" s="115" t="s">
        <v>18</v>
      </c>
      <c r="D285" s="119" t="s">
        <v>23</v>
      </c>
      <c r="E285" s="120" t="e">
        <f>E282/D282-1</f>
        <v>#DIV/0!</v>
      </c>
      <c r="F285" s="120" t="e">
        <f t="shared" si="32"/>
        <v>#DIV/0!</v>
      </c>
      <c r="G285" s="120" t="e">
        <f t="shared" si="32"/>
        <v>#DIV/0!</v>
      </c>
    </row>
    <row r="286" spans="3:13" ht="23.25" hidden="1" thickBot="1" x14ac:dyDescent="0.3">
      <c r="C286" s="115" t="s">
        <v>19</v>
      </c>
      <c r="D286" s="119" t="s">
        <v>23</v>
      </c>
      <c r="E286" s="120" t="e">
        <f>E283/D283-1</f>
        <v>#DIV/0!</v>
      </c>
      <c r="F286" s="120" t="e">
        <f t="shared" si="32"/>
        <v>#DIV/0!</v>
      </c>
      <c r="G286" s="120" t="e">
        <f t="shared" si="32"/>
        <v>#DIV/0!</v>
      </c>
    </row>
    <row r="287" spans="3:13" ht="15.75" hidden="1" thickBot="1" x14ac:dyDescent="0.3">
      <c r="C287" s="761" t="s">
        <v>287</v>
      </c>
      <c r="D287" s="762"/>
      <c r="E287" s="762"/>
      <c r="F287" s="762"/>
      <c r="G287" s="763"/>
    </row>
    <row r="288" spans="3:13" ht="12.75" hidden="1" customHeight="1" x14ac:dyDescent="0.25">
      <c r="C288" s="759"/>
      <c r="D288" s="116">
        <v>2018</v>
      </c>
      <c r="E288" s="116">
        <v>2019</v>
      </c>
      <c r="F288" s="116">
        <v>2020</v>
      </c>
      <c r="G288" s="116">
        <v>2021</v>
      </c>
    </row>
    <row r="289" spans="3:13" ht="9" hidden="1" customHeight="1" thickBot="1" x14ac:dyDescent="0.3">
      <c r="C289" s="760"/>
      <c r="D289" s="117" t="s">
        <v>6</v>
      </c>
      <c r="E289" s="117" t="s">
        <v>7</v>
      </c>
      <c r="F289" s="117" t="s">
        <v>7</v>
      </c>
      <c r="G289" s="117" t="s">
        <v>7</v>
      </c>
    </row>
    <row r="290" spans="3:13" ht="23.25" hidden="1" thickBot="1" x14ac:dyDescent="0.3">
      <c r="C290" s="122" t="s">
        <v>83</v>
      </c>
      <c r="D290" s="123"/>
      <c r="E290" s="123"/>
      <c r="F290" s="123"/>
      <c r="G290" s="123"/>
    </row>
    <row r="291" spans="3:13" ht="15.75" hidden="1" thickBot="1" x14ac:dyDescent="0.3">
      <c r="C291" s="122" t="s">
        <v>84</v>
      </c>
      <c r="D291" s="124"/>
      <c r="E291" s="123"/>
      <c r="F291" s="123"/>
      <c r="G291" s="123"/>
    </row>
    <row r="292" spans="3:13" ht="15.75" hidden="1" thickBot="1" x14ac:dyDescent="0.3">
      <c r="C292" s="125" t="s">
        <v>68</v>
      </c>
      <c r="D292" s="124">
        <f>D291+D290</f>
        <v>0</v>
      </c>
      <c r="E292" s="124">
        <f t="shared" ref="E292:G292" si="33">E291+E290</f>
        <v>0</v>
      </c>
      <c r="F292" s="124">
        <f t="shared" si="33"/>
        <v>0</v>
      </c>
      <c r="G292" s="124">
        <f t="shared" si="33"/>
        <v>0</v>
      </c>
    </row>
    <row r="293" spans="3:13" ht="23.25" hidden="1" thickBot="1" x14ac:dyDescent="0.3">
      <c r="C293" s="131" t="s">
        <v>44</v>
      </c>
      <c r="D293" s="764" t="s">
        <v>43</v>
      </c>
      <c r="E293" s="765"/>
      <c r="F293" s="765"/>
      <c r="G293" s="766"/>
    </row>
    <row r="294" spans="3:13" ht="21.75" hidden="1" thickBot="1" x14ac:dyDescent="0.3">
      <c r="C294" s="114" t="s">
        <v>81</v>
      </c>
      <c r="D294" s="767" t="s">
        <v>39</v>
      </c>
      <c r="E294" s="768"/>
      <c r="F294" s="768"/>
      <c r="G294" s="769"/>
    </row>
    <row r="295" spans="3:13" ht="17.25" hidden="1" customHeight="1" thickBot="1" x14ac:dyDescent="0.3">
      <c r="C295" s="115" t="s">
        <v>10</v>
      </c>
      <c r="D295" s="770" t="s">
        <v>39</v>
      </c>
      <c r="E295" s="771"/>
      <c r="F295" s="771"/>
      <c r="G295" s="772"/>
    </row>
    <row r="296" spans="3:13" ht="15.75" hidden="1" thickBot="1" x14ac:dyDescent="0.3">
      <c r="C296" s="115" t="s">
        <v>15</v>
      </c>
      <c r="D296" s="773" t="s">
        <v>39</v>
      </c>
      <c r="E296" s="774"/>
      <c r="F296" s="774"/>
      <c r="G296" s="775"/>
    </row>
    <row r="297" spans="3:13" ht="12.75" hidden="1" customHeight="1" x14ac:dyDescent="0.25">
      <c r="C297" s="759"/>
      <c r="D297" s="116">
        <v>2018</v>
      </c>
      <c r="E297" s="116">
        <v>2019</v>
      </c>
      <c r="F297" s="116">
        <v>2020</v>
      </c>
      <c r="G297" s="116">
        <v>2021</v>
      </c>
    </row>
    <row r="298" spans="3:13" ht="9" hidden="1" customHeight="1" thickBot="1" x14ac:dyDescent="0.3">
      <c r="C298" s="760"/>
      <c r="D298" s="117" t="s">
        <v>6</v>
      </c>
      <c r="E298" s="117" t="s">
        <v>7</v>
      </c>
      <c r="F298" s="117" t="s">
        <v>7</v>
      </c>
      <c r="G298" s="117" t="s">
        <v>7</v>
      </c>
    </row>
    <row r="299" spans="3:13" ht="15.75" hidden="1" thickBot="1" x14ac:dyDescent="0.3">
      <c r="C299" s="115" t="s">
        <v>9</v>
      </c>
      <c r="D299" s="118"/>
      <c r="E299" s="118"/>
      <c r="F299" s="118"/>
      <c r="G299" s="118"/>
    </row>
    <row r="300" spans="3:13" ht="15.75" hidden="1" thickBot="1" x14ac:dyDescent="0.3">
      <c r="C300" s="115" t="s">
        <v>16</v>
      </c>
      <c r="D300" s="118"/>
      <c r="E300" s="118"/>
      <c r="F300" s="118"/>
      <c r="G300" s="118"/>
    </row>
    <row r="301" spans="3:13" ht="15.75" hidden="1" thickBot="1" x14ac:dyDescent="0.3">
      <c r="C301" s="115" t="s">
        <v>26</v>
      </c>
      <c r="D301" s="118" t="e">
        <f>D300/D299</f>
        <v>#DIV/0!</v>
      </c>
      <c r="E301" s="118" t="e">
        <f t="shared" ref="E301:G301" si="34">E300/E299</f>
        <v>#DIV/0!</v>
      </c>
      <c r="F301" s="118" t="e">
        <f t="shared" si="34"/>
        <v>#DIV/0!</v>
      </c>
      <c r="G301" s="118" t="e">
        <f t="shared" si="34"/>
        <v>#DIV/0!</v>
      </c>
    </row>
    <row r="302" spans="3:13" ht="15.75" hidden="1" thickBot="1" x14ac:dyDescent="0.3">
      <c r="C302" s="115" t="s">
        <v>17</v>
      </c>
      <c r="D302" s="119" t="s">
        <v>23</v>
      </c>
      <c r="E302" s="120" t="e">
        <f>E299/D299-1</f>
        <v>#DIV/0!</v>
      </c>
      <c r="F302" s="120" t="e">
        <f t="shared" ref="F302:G304" si="35">F299/E299-1</f>
        <v>#DIV/0!</v>
      </c>
      <c r="G302" s="120" t="e">
        <f t="shared" si="35"/>
        <v>#DIV/0!</v>
      </c>
      <c r="I302" s="121"/>
      <c r="J302" s="121"/>
      <c r="K302" s="121"/>
      <c r="L302" s="121"/>
      <c r="M302" s="121"/>
    </row>
    <row r="303" spans="3:13" ht="23.25" hidden="1" thickBot="1" x14ac:dyDescent="0.3">
      <c r="C303" s="115" t="s">
        <v>18</v>
      </c>
      <c r="D303" s="119" t="s">
        <v>23</v>
      </c>
      <c r="E303" s="120" t="e">
        <f>E300/D300-1</f>
        <v>#DIV/0!</v>
      </c>
      <c r="F303" s="120" t="e">
        <f t="shared" si="35"/>
        <v>#DIV/0!</v>
      </c>
      <c r="G303" s="120" t="e">
        <f t="shared" si="35"/>
        <v>#DIV/0!</v>
      </c>
    </row>
    <row r="304" spans="3:13" ht="23.25" hidden="1" thickBot="1" x14ac:dyDescent="0.3">
      <c r="C304" s="115" t="s">
        <v>19</v>
      </c>
      <c r="D304" s="119" t="s">
        <v>23</v>
      </c>
      <c r="E304" s="120" t="e">
        <f>E301/D301-1</f>
        <v>#DIV/0!</v>
      </c>
      <c r="F304" s="120" t="e">
        <f t="shared" si="35"/>
        <v>#DIV/0!</v>
      </c>
      <c r="G304" s="120" t="e">
        <f t="shared" si="35"/>
        <v>#DIV/0!</v>
      </c>
    </row>
    <row r="305" spans="3:7" ht="15.75" hidden="1" thickBot="1" x14ac:dyDescent="0.3">
      <c r="C305" s="761" t="s">
        <v>320</v>
      </c>
      <c r="D305" s="762"/>
      <c r="E305" s="762"/>
      <c r="F305" s="762"/>
      <c r="G305" s="763"/>
    </row>
    <row r="306" spans="3:7" ht="12.75" hidden="1" customHeight="1" x14ac:dyDescent="0.25">
      <c r="C306" s="759"/>
      <c r="D306" s="116">
        <v>2018</v>
      </c>
      <c r="E306" s="116">
        <v>2019</v>
      </c>
      <c r="F306" s="116">
        <v>2020</v>
      </c>
      <c r="G306" s="116">
        <v>2021</v>
      </c>
    </row>
    <row r="307" spans="3:7" ht="9" hidden="1" customHeight="1" thickBot="1" x14ac:dyDescent="0.3">
      <c r="C307" s="760"/>
      <c r="D307" s="117" t="s">
        <v>6</v>
      </c>
      <c r="E307" s="117" t="s">
        <v>7</v>
      </c>
      <c r="F307" s="117" t="s">
        <v>7</v>
      </c>
      <c r="G307" s="117" t="s">
        <v>7</v>
      </c>
    </row>
    <row r="308" spans="3:7" ht="23.25" hidden="1" thickBot="1" x14ac:dyDescent="0.3">
      <c r="C308" s="122" t="s">
        <v>83</v>
      </c>
      <c r="D308" s="123"/>
      <c r="E308" s="123"/>
      <c r="F308" s="123"/>
      <c r="G308" s="123"/>
    </row>
    <row r="309" spans="3:7" ht="15.75" hidden="1" thickBot="1" x14ac:dyDescent="0.3">
      <c r="C309" s="122" t="s">
        <v>84</v>
      </c>
      <c r="D309" s="124"/>
      <c r="E309" s="123"/>
      <c r="F309" s="123"/>
      <c r="G309" s="123"/>
    </row>
    <row r="310" spans="3:7" ht="15.75" hidden="1" thickBot="1" x14ac:dyDescent="0.3">
      <c r="C310" s="125" t="s">
        <v>70</v>
      </c>
      <c r="D310" s="124">
        <f>D309+D308</f>
        <v>0</v>
      </c>
      <c r="E310" s="124">
        <f t="shared" ref="E310:G310" si="36">E309+E308</f>
        <v>0</v>
      </c>
      <c r="F310" s="124">
        <f t="shared" si="36"/>
        <v>0</v>
      </c>
      <c r="G310" s="124">
        <f t="shared" si="36"/>
        <v>0</v>
      </c>
    </row>
    <row r="311" spans="3:7" ht="15.75" thickBot="1" x14ac:dyDescent="0.3">
      <c r="C311" s="139"/>
      <c r="D311" s="140"/>
      <c r="E311" s="140"/>
      <c r="F311" s="140"/>
      <c r="G311" s="140"/>
    </row>
    <row r="312" spans="3:7" ht="36.75" customHeight="1" thickBot="1" x14ac:dyDescent="0.3">
      <c r="C312" s="110" t="s">
        <v>88</v>
      </c>
      <c r="D312" s="141">
        <f>D300+D282+D262+D244+D218+D193+D133+D115+D95+D74+D48+D25</f>
        <v>552440</v>
      </c>
      <c r="E312" s="141">
        <f>E300+E282+E262+E244+E218+E193+E133+E115+E95+E74+E48+E25+E151+E169</f>
        <v>548089</v>
      </c>
      <c r="F312" s="141">
        <f>F300+F282+F262+F244+F218+F193+F133+F115+F95+F74+F48+F25+F151+F169</f>
        <v>537000</v>
      </c>
      <c r="G312" s="141">
        <f>G300+G282+G262+G244+G218+G193+G133+G115+G95+G74+G48+G25+G151+G169</f>
        <v>538000</v>
      </c>
    </row>
    <row r="313" spans="3:7" ht="32.25" thickBot="1" x14ac:dyDescent="0.3">
      <c r="C313" s="110" t="s">
        <v>89</v>
      </c>
      <c r="D313" s="141">
        <f>D315+D317+D319+D321+D323+D325+D327+D329+D331</f>
        <v>552440</v>
      </c>
      <c r="E313" s="141">
        <f>E315+E317+E319+E321+E323+E325+E327+E329+E331</f>
        <v>548089</v>
      </c>
      <c r="F313" s="141">
        <f>F315+F317+F319+F321+F323+F325+F327+F329+F331</f>
        <v>537000</v>
      </c>
      <c r="G313" s="141">
        <f>G315+G317+G319+G321+G323+G325+G327+G329+G331</f>
        <v>538000</v>
      </c>
    </row>
    <row r="314" spans="3:7" ht="23.25" thickBot="1" x14ac:dyDescent="0.3">
      <c r="C314" s="142" t="s">
        <v>27</v>
      </c>
      <c r="D314" s="143"/>
      <c r="E314" s="144">
        <f>E313/D313-1</f>
        <v>-7.8759684309608335E-3</v>
      </c>
      <c r="F314" s="144">
        <f t="shared" ref="F314:G314" si="37">F313/E313-1</f>
        <v>-2.0232115587067057E-2</v>
      </c>
      <c r="G314" s="144">
        <f t="shared" si="37"/>
        <v>1.8621973929235924E-3</v>
      </c>
    </row>
    <row r="315" spans="3:7" ht="15.75" thickBot="1" x14ac:dyDescent="0.3">
      <c r="C315" s="122" t="s">
        <v>0</v>
      </c>
      <c r="D315" s="123">
        <f>D226+D203+D56+D33</f>
        <v>345878</v>
      </c>
      <c r="E315" s="123">
        <f>E226+E203+E56+E33</f>
        <v>345878</v>
      </c>
      <c r="F315" s="123">
        <f>F226+F203+F56+F33</f>
        <v>345878</v>
      </c>
      <c r="G315" s="123">
        <f>G226+G203+G56+G33</f>
        <v>346878</v>
      </c>
    </row>
    <row r="316" spans="3:7" ht="15.75" thickBot="1" x14ac:dyDescent="0.3">
      <c r="C316" s="145" t="s">
        <v>28</v>
      </c>
      <c r="D316" s="124"/>
      <c r="E316" s="146">
        <f>E315/D315-1</f>
        <v>0</v>
      </c>
      <c r="F316" s="146">
        <f t="shared" ref="F316:G316" si="38">F315/E315-1</f>
        <v>0</v>
      </c>
      <c r="G316" s="146">
        <f t="shared" si="38"/>
        <v>2.8911928483452698E-3</v>
      </c>
    </row>
    <row r="317" spans="3:7" ht="23.25" thickBot="1" x14ac:dyDescent="0.3">
      <c r="C317" s="122" t="s">
        <v>48</v>
      </c>
      <c r="D317" s="123">
        <f>D227+D204+D57+D34</f>
        <v>63722</v>
      </c>
      <c r="E317" s="123">
        <f>E227+E204+E57+E34</f>
        <v>63722</v>
      </c>
      <c r="F317" s="123">
        <f>F227+F204+F57+F34</f>
        <v>63722</v>
      </c>
      <c r="G317" s="123">
        <f>G227+G204+G57+G34</f>
        <v>63722</v>
      </c>
    </row>
    <row r="318" spans="3:7" ht="34.5" thickBot="1" x14ac:dyDescent="0.3">
      <c r="C318" s="145" t="s">
        <v>49</v>
      </c>
      <c r="D318" s="124"/>
      <c r="E318" s="146">
        <f>E317/D317-1</f>
        <v>0</v>
      </c>
      <c r="F318" s="146">
        <f t="shared" ref="F318:G318" si="39">F317/E317-1</f>
        <v>0</v>
      </c>
      <c r="G318" s="146">
        <f t="shared" si="39"/>
        <v>0</v>
      </c>
    </row>
    <row r="319" spans="3:7" ht="15.75" thickBot="1" x14ac:dyDescent="0.3">
      <c r="C319" s="122" t="s">
        <v>1</v>
      </c>
      <c r="D319" s="123">
        <f>D228+D205+D58+D35</f>
        <v>117640</v>
      </c>
      <c r="E319" s="123">
        <f>E228+E205+E58+E35</f>
        <v>120400</v>
      </c>
      <c r="F319" s="123">
        <f>F228+F205+F58+F35</f>
        <v>122400</v>
      </c>
      <c r="G319" s="123">
        <f>G228+G205+G58+G35</f>
        <v>122400</v>
      </c>
    </row>
    <row r="320" spans="3:7" ht="23.25" thickBot="1" x14ac:dyDescent="0.3">
      <c r="C320" s="145" t="s">
        <v>29</v>
      </c>
      <c r="D320" s="124"/>
      <c r="E320" s="146">
        <f>E319/D319-1</f>
        <v>2.3461407684461033E-2</v>
      </c>
      <c r="F320" s="146">
        <f t="shared" ref="F320:G320" si="40">F319/E319-1</f>
        <v>1.6611295681063121E-2</v>
      </c>
      <c r="G320" s="146">
        <f t="shared" si="40"/>
        <v>0</v>
      </c>
    </row>
    <row r="321" spans="3:7" ht="15.75" thickBot="1" x14ac:dyDescent="0.3">
      <c r="C321" s="122" t="s">
        <v>2</v>
      </c>
      <c r="D321" s="123">
        <f>D229+D206+D59+D36</f>
        <v>0</v>
      </c>
      <c r="E321" s="123">
        <f>E229+E206+E59+E36</f>
        <v>0</v>
      </c>
      <c r="F321" s="123">
        <f>F229+F206+F59+F36</f>
        <v>0</v>
      </c>
      <c r="G321" s="123">
        <f>G229+G206+G59+G36</f>
        <v>0</v>
      </c>
    </row>
    <row r="322" spans="3:7" ht="23.25" thickBot="1" x14ac:dyDescent="0.3">
      <c r="C322" s="145" t="s">
        <v>30</v>
      </c>
      <c r="D322" s="124"/>
      <c r="E322" s="146" t="e">
        <f>E321/D321-1</f>
        <v>#DIV/0!</v>
      </c>
      <c r="F322" s="146" t="e">
        <f t="shared" ref="F322:G322" si="41">F321/E321-1</f>
        <v>#DIV/0!</v>
      </c>
      <c r="G322" s="146" t="e">
        <f t="shared" si="41"/>
        <v>#DIV/0!</v>
      </c>
    </row>
    <row r="323" spans="3:7" ht="23.25" thickBot="1" x14ac:dyDescent="0.3">
      <c r="C323" s="122" t="s">
        <v>31</v>
      </c>
      <c r="D323" s="123">
        <f>D230+D207+D60+D37</f>
        <v>0</v>
      </c>
      <c r="E323" s="123">
        <f>E230+E207+E60+E37</f>
        <v>0</v>
      </c>
      <c r="F323" s="123">
        <f>F230+F207+F60+F37</f>
        <v>0</v>
      </c>
      <c r="G323" s="123">
        <f>G230+G207+G60+G37</f>
        <v>0</v>
      </c>
    </row>
    <row r="324" spans="3:7" ht="23.25" thickBot="1" x14ac:dyDescent="0.3">
      <c r="C324" s="145" t="s">
        <v>32</v>
      </c>
      <c r="D324" s="124"/>
      <c r="E324" s="146" t="e">
        <f>E323/D323-1</f>
        <v>#DIV/0!</v>
      </c>
      <c r="F324" s="146" t="e">
        <f t="shared" ref="F324:G324" si="42">F323/E323-1</f>
        <v>#DIV/0!</v>
      </c>
      <c r="G324" s="146" t="e">
        <f t="shared" si="42"/>
        <v>#DIV/0!</v>
      </c>
    </row>
    <row r="325" spans="3:7" ht="15.75" thickBot="1" x14ac:dyDescent="0.3">
      <c r="C325" s="122" t="s">
        <v>33</v>
      </c>
      <c r="D325" s="123">
        <f>D231+D208+D61+D38</f>
        <v>0</v>
      </c>
      <c r="E325" s="123">
        <f>E231+E208+E61+E38</f>
        <v>0</v>
      </c>
      <c r="F325" s="123">
        <f>F231+F208+F61+F38</f>
        <v>0</v>
      </c>
      <c r="G325" s="123">
        <f>G231+G208+G61+G38</f>
        <v>0</v>
      </c>
    </row>
    <row r="326" spans="3:7" ht="23.25" thickBot="1" x14ac:dyDescent="0.3">
      <c r="C326" s="145" t="s">
        <v>34</v>
      </c>
      <c r="D326" s="124"/>
      <c r="E326" s="146" t="e">
        <f>E325/D325-1</f>
        <v>#DIV/0!</v>
      </c>
      <c r="F326" s="146" t="e">
        <f t="shared" ref="F326:G326" si="43">F325/E325-1</f>
        <v>#DIV/0!</v>
      </c>
      <c r="G326" s="146" t="e">
        <f t="shared" si="43"/>
        <v>#DIV/0!</v>
      </c>
    </row>
    <row r="327" spans="3:7" ht="23.25" thickBot="1" x14ac:dyDescent="0.3">
      <c r="C327" s="122" t="s">
        <v>3</v>
      </c>
      <c r="D327" s="123">
        <f>D232+D209+D62+D39</f>
        <v>0</v>
      </c>
      <c r="E327" s="123">
        <f>E232+E209+E62+E39</f>
        <v>0</v>
      </c>
      <c r="F327" s="123">
        <f>F232+F209+F62+F39</f>
        <v>0</v>
      </c>
      <c r="G327" s="123">
        <f>G232+G209+G62+G39</f>
        <v>0</v>
      </c>
    </row>
    <row r="328" spans="3:7" ht="34.5" thickBot="1" x14ac:dyDescent="0.3">
      <c r="C328" s="145" t="s">
        <v>35</v>
      </c>
      <c r="D328" s="124"/>
      <c r="E328" s="146" t="e">
        <f>E327/D327-1</f>
        <v>#DIV/0!</v>
      </c>
      <c r="F328" s="146" t="e">
        <f t="shared" ref="F328:G328" si="44">F327/E327-1</f>
        <v>#DIV/0!</v>
      </c>
      <c r="G328" s="146" t="e">
        <f t="shared" si="44"/>
        <v>#DIV/0!</v>
      </c>
    </row>
    <row r="329" spans="3:7" ht="23.25" thickBot="1" x14ac:dyDescent="0.3">
      <c r="C329" s="122" t="s">
        <v>20</v>
      </c>
      <c r="D329" s="123">
        <f>D82+D103+D123+D141+D252+D270+D290+D308</f>
        <v>0</v>
      </c>
      <c r="E329" s="123">
        <f>E82+E103+E123+E141+E252+E270+E290+E308</f>
        <v>0</v>
      </c>
      <c r="F329" s="123">
        <f>F82+F103+F123+F141+F252+F270+F290+F308</f>
        <v>0</v>
      </c>
      <c r="G329" s="123">
        <f>G82+G103+G123+G141+G252+G270+G290+G308</f>
        <v>0</v>
      </c>
    </row>
    <row r="330" spans="3:7" ht="23.25" thickBot="1" x14ac:dyDescent="0.3">
      <c r="C330" s="145" t="s">
        <v>36</v>
      </c>
      <c r="D330" s="124"/>
      <c r="E330" s="146" t="e">
        <f>E329/D329-1</f>
        <v>#DIV/0!</v>
      </c>
      <c r="F330" s="146" t="e">
        <f t="shared" ref="F330:G330" si="45">F329/E329-1</f>
        <v>#DIV/0!</v>
      </c>
      <c r="G330" s="146" t="e">
        <f t="shared" si="45"/>
        <v>#DIV/0!</v>
      </c>
    </row>
    <row r="331" spans="3:7" ht="15.75" thickBot="1" x14ac:dyDescent="0.3">
      <c r="C331" s="122" t="s">
        <v>21</v>
      </c>
      <c r="D331" s="123">
        <f>D83+D104+D124+D142+D253+D271+D291+D309</f>
        <v>25200</v>
      </c>
      <c r="E331" s="123">
        <f>E83+E104+E124+E142+E253+E271+E291+E309+E178+E160</f>
        <v>18089</v>
      </c>
      <c r="F331" s="123">
        <f t="shared" ref="F331" si="46">F83+F104+F124+F142+F253+F271+F291+F309+F178+F160</f>
        <v>5000</v>
      </c>
      <c r="G331" s="123">
        <f>G83+G104+G124+G142+G253+G271+G291+G309+G178+G160</f>
        <v>5000</v>
      </c>
    </row>
    <row r="332" spans="3:7" ht="23.25" thickBot="1" x14ac:dyDescent="0.3">
      <c r="C332" s="145" t="s">
        <v>37</v>
      </c>
      <c r="D332" s="124"/>
      <c r="E332" s="146">
        <f>E331/D331-1</f>
        <v>-0.2821825396825397</v>
      </c>
      <c r="F332" s="146">
        <f t="shared" ref="F332:G332" si="47">F331/E331-1</f>
        <v>-0.72358892144397147</v>
      </c>
      <c r="G332" s="146">
        <f t="shared" si="47"/>
        <v>0</v>
      </c>
    </row>
    <row r="333" spans="3:7" ht="15.75" thickBot="1" x14ac:dyDescent="0.3">
      <c r="C333" s="126" t="s">
        <v>69</v>
      </c>
      <c r="D333" s="127">
        <f>IF(D313-D312=0,0,"Error")</f>
        <v>0</v>
      </c>
      <c r="E333" s="127">
        <f t="shared" ref="E333:G333" si="48">IF(E313-E312=0,0,"Error")</f>
        <v>0</v>
      </c>
      <c r="F333" s="127">
        <f t="shared" si="48"/>
        <v>0</v>
      </c>
      <c r="G333" s="127">
        <f t="shared" si="48"/>
        <v>0</v>
      </c>
    </row>
    <row r="334" spans="3:7" ht="27" customHeight="1" thickBot="1" x14ac:dyDescent="0.3">
      <c r="C334" s="147" t="s">
        <v>54</v>
      </c>
      <c r="D334" s="148">
        <v>476</v>
      </c>
      <c r="E334" s="148">
        <v>476</v>
      </c>
      <c r="F334" s="148">
        <v>476</v>
      </c>
      <c r="G334" s="148">
        <v>476</v>
      </c>
    </row>
    <row r="335" spans="3:7" ht="24.75" customHeight="1" thickBot="1" x14ac:dyDescent="0.3">
      <c r="C335" s="147" t="s">
        <v>65</v>
      </c>
      <c r="D335" s="148">
        <v>2</v>
      </c>
      <c r="E335" s="148">
        <v>2</v>
      </c>
      <c r="F335" s="148">
        <v>2</v>
      </c>
      <c r="G335" s="148">
        <v>2</v>
      </c>
    </row>
    <row r="336" spans="3:7" x14ac:dyDescent="0.25">
      <c r="C336" s="149"/>
      <c r="D336" s="150"/>
      <c r="E336" s="150"/>
      <c r="F336" s="150"/>
      <c r="G336" s="150"/>
    </row>
  </sheetData>
  <mergeCells count="122">
    <mergeCell ref="A2:H2"/>
    <mergeCell ref="D4:G4"/>
    <mergeCell ref="D5:G5"/>
    <mergeCell ref="D6:G6"/>
    <mergeCell ref="C7:G7"/>
    <mergeCell ref="C18:G18"/>
    <mergeCell ref="D19:G19"/>
    <mergeCell ref="D20:G20"/>
    <mergeCell ref="D21:G21"/>
    <mergeCell ref="C22:C23"/>
    <mergeCell ref="C30:G30"/>
    <mergeCell ref="C8:G9"/>
    <mergeCell ref="D10:G10"/>
    <mergeCell ref="C11:C12"/>
    <mergeCell ref="D14:G14"/>
    <mergeCell ref="C15:G15"/>
    <mergeCell ref="C17:G17"/>
    <mergeCell ref="C54:C55"/>
    <mergeCell ref="C65:G65"/>
    <mergeCell ref="C66:G66"/>
    <mergeCell ref="D67:G67"/>
    <mergeCell ref="D68:G68"/>
    <mergeCell ref="D69:G69"/>
    <mergeCell ref="C31:C32"/>
    <mergeCell ref="D42:G42"/>
    <mergeCell ref="D43:G43"/>
    <mergeCell ref="D44:G44"/>
    <mergeCell ref="C45:C46"/>
    <mergeCell ref="C53:G53"/>
    <mergeCell ref="D88:G88"/>
    <mergeCell ref="D89:G89"/>
    <mergeCell ref="D90:G90"/>
    <mergeCell ref="D91:G91"/>
    <mergeCell ref="C92:C93"/>
    <mergeCell ref="C100:G100"/>
    <mergeCell ref="D70:G70"/>
    <mergeCell ref="C71:C72"/>
    <mergeCell ref="C79:G79"/>
    <mergeCell ref="C80:C81"/>
    <mergeCell ref="C85:C87"/>
    <mergeCell ref="D85:G87"/>
    <mergeCell ref="D111:G111"/>
    <mergeCell ref="C112:C113"/>
    <mergeCell ref="C120:G120"/>
    <mergeCell ref="C121:C122"/>
    <mergeCell ref="D126:G126"/>
    <mergeCell ref="D127:G127"/>
    <mergeCell ref="C101:C102"/>
    <mergeCell ref="C106:G106"/>
    <mergeCell ref="C107:G107"/>
    <mergeCell ref="D108:G108"/>
    <mergeCell ref="D109:G109"/>
    <mergeCell ref="D110:G110"/>
    <mergeCell ref="D145:G145"/>
    <mergeCell ref="D146:G146"/>
    <mergeCell ref="D147:G147"/>
    <mergeCell ref="C148:C149"/>
    <mergeCell ref="C156:G156"/>
    <mergeCell ref="C157:C158"/>
    <mergeCell ref="D128:G128"/>
    <mergeCell ref="D129:G129"/>
    <mergeCell ref="C130:C131"/>
    <mergeCell ref="C138:G138"/>
    <mergeCell ref="C139:C140"/>
    <mergeCell ref="D144:G144"/>
    <mergeCell ref="C175:C176"/>
    <mergeCell ref="D180:G180"/>
    <mergeCell ref="C181:G181"/>
    <mergeCell ref="C183:G183"/>
    <mergeCell ref="C184:G184"/>
    <mergeCell ref="C185:C186"/>
    <mergeCell ref="D162:G162"/>
    <mergeCell ref="D163:G163"/>
    <mergeCell ref="D164:G164"/>
    <mergeCell ref="D165:G165"/>
    <mergeCell ref="C166:C167"/>
    <mergeCell ref="C174:G174"/>
    <mergeCell ref="C201:C202"/>
    <mergeCell ref="D212:G212"/>
    <mergeCell ref="D213:G213"/>
    <mergeCell ref="D214:G214"/>
    <mergeCell ref="C215:C216"/>
    <mergeCell ref="C223:G223"/>
    <mergeCell ref="D187:G187"/>
    <mergeCell ref="D188:G188"/>
    <mergeCell ref="D189:G189"/>
    <mergeCell ref="C190:C191"/>
    <mergeCell ref="C198:C199"/>
    <mergeCell ref="C200:G200"/>
    <mergeCell ref="D240:G240"/>
    <mergeCell ref="C241:C242"/>
    <mergeCell ref="C249:G249"/>
    <mergeCell ref="C250:C251"/>
    <mergeCell ref="D255:G255"/>
    <mergeCell ref="D256:G256"/>
    <mergeCell ref="C224:C225"/>
    <mergeCell ref="C235:G235"/>
    <mergeCell ref="C236:G236"/>
    <mergeCell ref="D237:G237"/>
    <mergeCell ref="D238:G238"/>
    <mergeCell ref="D239:G239"/>
    <mergeCell ref="C274:G274"/>
    <mergeCell ref="D275:G275"/>
    <mergeCell ref="D276:G276"/>
    <mergeCell ref="D277:G277"/>
    <mergeCell ref="D278:G278"/>
    <mergeCell ref="C279:C280"/>
    <mergeCell ref="D257:G257"/>
    <mergeCell ref="D258:G258"/>
    <mergeCell ref="C259:C260"/>
    <mergeCell ref="C267:G267"/>
    <mergeCell ref="C268:C269"/>
    <mergeCell ref="C273:G273"/>
    <mergeCell ref="C287:G287"/>
    <mergeCell ref="C288:C289"/>
    <mergeCell ref="D293:G293"/>
    <mergeCell ref="D294:G294"/>
    <mergeCell ref="D295:G295"/>
    <mergeCell ref="D296:G296"/>
    <mergeCell ref="C297:C298"/>
    <mergeCell ref="C305:G305"/>
    <mergeCell ref="C306:C307"/>
  </mergeCells>
  <pageMargins left="0.16" right="0.16" top="0.31" bottom="0.35" header="0.2" footer="0.3"/>
  <pageSetup scale="75" orientation="portrait" r:id="rId1"/>
  <rowBreaks count="4" manualBreakCount="4">
    <brk id="64" max="16383" man="1"/>
    <brk id="119" max="16383" man="1"/>
    <brk id="222" max="16383" man="1"/>
    <brk id="2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2:M328"/>
  <sheetViews>
    <sheetView zoomScale="130" zoomScaleNormal="130" workbookViewId="0">
      <selection activeCell="F340" sqref="F340"/>
    </sheetView>
  </sheetViews>
  <sheetFormatPr defaultRowHeight="15" x14ac:dyDescent="0.25"/>
  <cols>
    <col min="1" max="1" width="8.42578125" customWidth="1"/>
    <col min="2" max="2" width="8.140625" customWidth="1"/>
    <col min="3" max="3" width="19.5703125" customWidth="1"/>
    <col min="4" max="4" width="12.7109375" customWidth="1"/>
    <col min="5" max="5" width="12.85546875" customWidth="1"/>
    <col min="6" max="6" width="16.140625" customWidth="1"/>
    <col min="7" max="7" width="12.7109375" customWidth="1"/>
    <col min="9" max="9" width="13" customWidth="1"/>
    <col min="10" max="10" width="11" customWidth="1"/>
    <col min="11" max="11" width="11" bestFit="1" customWidth="1"/>
    <col min="257" max="257" width="8.42578125" customWidth="1"/>
    <col min="258" max="258" width="8.140625" customWidth="1"/>
    <col min="259" max="259" width="19.5703125" customWidth="1"/>
    <col min="260" max="260" width="12.7109375" customWidth="1"/>
    <col min="261" max="261" width="12.85546875" customWidth="1"/>
    <col min="262" max="262" width="16.140625" customWidth="1"/>
    <col min="263" max="263" width="12.7109375" customWidth="1"/>
    <col min="265" max="265" width="13" customWidth="1"/>
    <col min="266" max="266" width="11" customWidth="1"/>
    <col min="267" max="267" width="11" bestFit="1" customWidth="1"/>
    <col min="513" max="513" width="8.42578125" customWidth="1"/>
    <col min="514" max="514" width="8.140625" customWidth="1"/>
    <col min="515" max="515" width="19.5703125" customWidth="1"/>
    <col min="516" max="516" width="12.7109375" customWidth="1"/>
    <col min="517" max="517" width="12.85546875" customWidth="1"/>
    <col min="518" max="518" width="16.140625" customWidth="1"/>
    <col min="519" max="519" width="12.7109375" customWidth="1"/>
    <col min="521" max="521" width="13" customWidth="1"/>
    <col min="522" max="522" width="11" customWidth="1"/>
    <col min="523" max="523" width="11" bestFit="1" customWidth="1"/>
    <col min="769" max="769" width="8.42578125" customWidth="1"/>
    <col min="770" max="770" width="8.140625" customWidth="1"/>
    <col min="771" max="771" width="19.5703125" customWidth="1"/>
    <col min="772" max="772" width="12.7109375" customWidth="1"/>
    <col min="773" max="773" width="12.85546875" customWidth="1"/>
    <col min="774" max="774" width="16.140625" customWidth="1"/>
    <col min="775" max="775" width="12.7109375" customWidth="1"/>
    <col min="777" max="777" width="13" customWidth="1"/>
    <col min="778" max="778" width="11" customWidth="1"/>
    <col min="779" max="779" width="11" bestFit="1" customWidth="1"/>
    <col min="1025" max="1025" width="8.42578125" customWidth="1"/>
    <col min="1026" max="1026" width="8.140625" customWidth="1"/>
    <col min="1027" max="1027" width="19.5703125" customWidth="1"/>
    <col min="1028" max="1028" width="12.7109375" customWidth="1"/>
    <col min="1029" max="1029" width="12.85546875" customWidth="1"/>
    <col min="1030" max="1030" width="16.140625" customWidth="1"/>
    <col min="1031" max="1031" width="12.7109375" customWidth="1"/>
    <col min="1033" max="1033" width="13" customWidth="1"/>
    <col min="1034" max="1034" width="11" customWidth="1"/>
    <col min="1035" max="1035" width="11" bestFit="1" customWidth="1"/>
    <col min="1281" max="1281" width="8.42578125" customWidth="1"/>
    <col min="1282" max="1282" width="8.140625" customWidth="1"/>
    <col min="1283" max="1283" width="19.5703125" customWidth="1"/>
    <col min="1284" max="1284" width="12.7109375" customWidth="1"/>
    <col min="1285" max="1285" width="12.85546875" customWidth="1"/>
    <col min="1286" max="1286" width="16.140625" customWidth="1"/>
    <col min="1287" max="1287" width="12.7109375" customWidth="1"/>
    <col min="1289" max="1289" width="13" customWidth="1"/>
    <col min="1290" max="1290" width="11" customWidth="1"/>
    <col min="1291" max="1291" width="11" bestFit="1" customWidth="1"/>
    <col min="1537" max="1537" width="8.42578125" customWidth="1"/>
    <col min="1538" max="1538" width="8.140625" customWidth="1"/>
    <col min="1539" max="1539" width="19.5703125" customWidth="1"/>
    <col min="1540" max="1540" width="12.7109375" customWidth="1"/>
    <col min="1541" max="1541" width="12.85546875" customWidth="1"/>
    <col min="1542" max="1542" width="16.140625" customWidth="1"/>
    <col min="1543" max="1543" width="12.7109375" customWidth="1"/>
    <col min="1545" max="1545" width="13" customWidth="1"/>
    <col min="1546" max="1546" width="11" customWidth="1"/>
    <col min="1547" max="1547" width="11" bestFit="1" customWidth="1"/>
    <col min="1793" max="1793" width="8.42578125" customWidth="1"/>
    <col min="1794" max="1794" width="8.140625" customWidth="1"/>
    <col min="1795" max="1795" width="19.5703125" customWidth="1"/>
    <col min="1796" max="1796" width="12.7109375" customWidth="1"/>
    <col min="1797" max="1797" width="12.85546875" customWidth="1"/>
    <col min="1798" max="1798" width="16.140625" customWidth="1"/>
    <col min="1799" max="1799" width="12.7109375" customWidth="1"/>
    <col min="1801" max="1801" width="13" customWidth="1"/>
    <col min="1802" max="1802" width="11" customWidth="1"/>
    <col min="1803" max="1803" width="11" bestFit="1" customWidth="1"/>
    <col min="2049" max="2049" width="8.42578125" customWidth="1"/>
    <col min="2050" max="2050" width="8.140625" customWidth="1"/>
    <col min="2051" max="2051" width="19.5703125" customWidth="1"/>
    <col min="2052" max="2052" width="12.7109375" customWidth="1"/>
    <col min="2053" max="2053" width="12.85546875" customWidth="1"/>
    <col min="2054" max="2054" width="16.140625" customWidth="1"/>
    <col min="2055" max="2055" width="12.7109375" customWidth="1"/>
    <col min="2057" max="2057" width="13" customWidth="1"/>
    <col min="2058" max="2058" width="11" customWidth="1"/>
    <col min="2059" max="2059" width="11" bestFit="1" customWidth="1"/>
    <col min="2305" max="2305" width="8.42578125" customWidth="1"/>
    <col min="2306" max="2306" width="8.140625" customWidth="1"/>
    <col min="2307" max="2307" width="19.5703125" customWidth="1"/>
    <col min="2308" max="2308" width="12.7109375" customWidth="1"/>
    <col min="2309" max="2309" width="12.85546875" customWidth="1"/>
    <col min="2310" max="2310" width="16.140625" customWidth="1"/>
    <col min="2311" max="2311" width="12.7109375" customWidth="1"/>
    <col min="2313" max="2313" width="13" customWidth="1"/>
    <col min="2314" max="2314" width="11" customWidth="1"/>
    <col min="2315" max="2315" width="11" bestFit="1" customWidth="1"/>
    <col min="2561" max="2561" width="8.42578125" customWidth="1"/>
    <col min="2562" max="2562" width="8.140625" customWidth="1"/>
    <col min="2563" max="2563" width="19.5703125" customWidth="1"/>
    <col min="2564" max="2564" width="12.7109375" customWidth="1"/>
    <col min="2565" max="2565" width="12.85546875" customWidth="1"/>
    <col min="2566" max="2566" width="16.140625" customWidth="1"/>
    <col min="2567" max="2567" width="12.7109375" customWidth="1"/>
    <col min="2569" max="2569" width="13" customWidth="1"/>
    <col min="2570" max="2570" width="11" customWidth="1"/>
    <col min="2571" max="2571" width="11" bestFit="1" customWidth="1"/>
    <col min="2817" max="2817" width="8.42578125" customWidth="1"/>
    <col min="2818" max="2818" width="8.140625" customWidth="1"/>
    <col min="2819" max="2819" width="19.5703125" customWidth="1"/>
    <col min="2820" max="2820" width="12.7109375" customWidth="1"/>
    <col min="2821" max="2821" width="12.85546875" customWidth="1"/>
    <col min="2822" max="2822" width="16.140625" customWidth="1"/>
    <col min="2823" max="2823" width="12.7109375" customWidth="1"/>
    <col min="2825" max="2825" width="13" customWidth="1"/>
    <col min="2826" max="2826" width="11" customWidth="1"/>
    <col min="2827" max="2827" width="11" bestFit="1" customWidth="1"/>
    <col min="3073" max="3073" width="8.42578125" customWidth="1"/>
    <col min="3074" max="3074" width="8.140625" customWidth="1"/>
    <col min="3075" max="3075" width="19.5703125" customWidth="1"/>
    <col min="3076" max="3076" width="12.7109375" customWidth="1"/>
    <col min="3077" max="3077" width="12.85546875" customWidth="1"/>
    <col min="3078" max="3078" width="16.140625" customWidth="1"/>
    <col min="3079" max="3079" width="12.7109375" customWidth="1"/>
    <col min="3081" max="3081" width="13" customWidth="1"/>
    <col min="3082" max="3082" width="11" customWidth="1"/>
    <col min="3083" max="3083" width="11" bestFit="1" customWidth="1"/>
    <col min="3329" max="3329" width="8.42578125" customWidth="1"/>
    <col min="3330" max="3330" width="8.140625" customWidth="1"/>
    <col min="3331" max="3331" width="19.5703125" customWidth="1"/>
    <col min="3332" max="3332" width="12.7109375" customWidth="1"/>
    <col min="3333" max="3333" width="12.85546875" customWidth="1"/>
    <col min="3334" max="3334" width="16.140625" customWidth="1"/>
    <col min="3335" max="3335" width="12.7109375" customWidth="1"/>
    <col min="3337" max="3337" width="13" customWidth="1"/>
    <col min="3338" max="3338" width="11" customWidth="1"/>
    <col min="3339" max="3339" width="11" bestFit="1" customWidth="1"/>
    <col min="3585" max="3585" width="8.42578125" customWidth="1"/>
    <col min="3586" max="3586" width="8.140625" customWidth="1"/>
    <col min="3587" max="3587" width="19.5703125" customWidth="1"/>
    <col min="3588" max="3588" width="12.7109375" customWidth="1"/>
    <col min="3589" max="3589" width="12.85546875" customWidth="1"/>
    <col min="3590" max="3590" width="16.140625" customWidth="1"/>
    <col min="3591" max="3591" width="12.7109375" customWidth="1"/>
    <col min="3593" max="3593" width="13" customWidth="1"/>
    <col min="3594" max="3594" width="11" customWidth="1"/>
    <col min="3595" max="3595" width="11" bestFit="1" customWidth="1"/>
    <col min="3841" max="3841" width="8.42578125" customWidth="1"/>
    <col min="3842" max="3842" width="8.140625" customWidth="1"/>
    <col min="3843" max="3843" width="19.5703125" customWidth="1"/>
    <col min="3844" max="3844" width="12.7109375" customWidth="1"/>
    <col min="3845" max="3845" width="12.85546875" customWidth="1"/>
    <col min="3846" max="3846" width="16.140625" customWidth="1"/>
    <col min="3847" max="3847" width="12.7109375" customWidth="1"/>
    <col min="3849" max="3849" width="13" customWidth="1"/>
    <col min="3850" max="3850" width="11" customWidth="1"/>
    <col min="3851" max="3851" width="11" bestFit="1" customWidth="1"/>
    <col min="4097" max="4097" width="8.42578125" customWidth="1"/>
    <col min="4098" max="4098" width="8.140625" customWidth="1"/>
    <col min="4099" max="4099" width="19.5703125" customWidth="1"/>
    <col min="4100" max="4100" width="12.7109375" customWidth="1"/>
    <col min="4101" max="4101" width="12.85546875" customWidth="1"/>
    <col min="4102" max="4102" width="16.140625" customWidth="1"/>
    <col min="4103" max="4103" width="12.7109375" customWidth="1"/>
    <col min="4105" max="4105" width="13" customWidth="1"/>
    <col min="4106" max="4106" width="11" customWidth="1"/>
    <col min="4107" max="4107" width="11" bestFit="1" customWidth="1"/>
    <col min="4353" max="4353" width="8.42578125" customWidth="1"/>
    <col min="4354" max="4354" width="8.140625" customWidth="1"/>
    <col min="4355" max="4355" width="19.5703125" customWidth="1"/>
    <col min="4356" max="4356" width="12.7109375" customWidth="1"/>
    <col min="4357" max="4357" width="12.85546875" customWidth="1"/>
    <col min="4358" max="4358" width="16.140625" customWidth="1"/>
    <col min="4359" max="4359" width="12.7109375" customWidth="1"/>
    <col min="4361" max="4361" width="13" customWidth="1"/>
    <col min="4362" max="4362" width="11" customWidth="1"/>
    <col min="4363" max="4363" width="11" bestFit="1" customWidth="1"/>
    <col min="4609" max="4609" width="8.42578125" customWidth="1"/>
    <col min="4610" max="4610" width="8.140625" customWidth="1"/>
    <col min="4611" max="4611" width="19.5703125" customWidth="1"/>
    <col min="4612" max="4612" width="12.7109375" customWidth="1"/>
    <col min="4613" max="4613" width="12.85546875" customWidth="1"/>
    <col min="4614" max="4614" width="16.140625" customWidth="1"/>
    <col min="4615" max="4615" width="12.7109375" customWidth="1"/>
    <col min="4617" max="4617" width="13" customWidth="1"/>
    <col min="4618" max="4618" width="11" customWidth="1"/>
    <col min="4619" max="4619" width="11" bestFit="1" customWidth="1"/>
    <col min="4865" max="4865" width="8.42578125" customWidth="1"/>
    <col min="4866" max="4866" width="8.140625" customWidth="1"/>
    <col min="4867" max="4867" width="19.5703125" customWidth="1"/>
    <col min="4868" max="4868" width="12.7109375" customWidth="1"/>
    <col min="4869" max="4869" width="12.85546875" customWidth="1"/>
    <col min="4870" max="4870" width="16.140625" customWidth="1"/>
    <col min="4871" max="4871" width="12.7109375" customWidth="1"/>
    <col min="4873" max="4873" width="13" customWidth="1"/>
    <col min="4874" max="4874" width="11" customWidth="1"/>
    <col min="4875" max="4875" width="11" bestFit="1" customWidth="1"/>
    <col min="5121" max="5121" width="8.42578125" customWidth="1"/>
    <col min="5122" max="5122" width="8.140625" customWidth="1"/>
    <col min="5123" max="5123" width="19.5703125" customWidth="1"/>
    <col min="5124" max="5124" width="12.7109375" customWidth="1"/>
    <col min="5125" max="5125" width="12.85546875" customWidth="1"/>
    <col min="5126" max="5126" width="16.140625" customWidth="1"/>
    <col min="5127" max="5127" width="12.7109375" customWidth="1"/>
    <col min="5129" max="5129" width="13" customWidth="1"/>
    <col min="5130" max="5130" width="11" customWidth="1"/>
    <col min="5131" max="5131" width="11" bestFit="1" customWidth="1"/>
    <col min="5377" max="5377" width="8.42578125" customWidth="1"/>
    <col min="5378" max="5378" width="8.140625" customWidth="1"/>
    <col min="5379" max="5379" width="19.5703125" customWidth="1"/>
    <col min="5380" max="5380" width="12.7109375" customWidth="1"/>
    <col min="5381" max="5381" width="12.85546875" customWidth="1"/>
    <col min="5382" max="5382" width="16.140625" customWidth="1"/>
    <col min="5383" max="5383" width="12.7109375" customWidth="1"/>
    <col min="5385" max="5385" width="13" customWidth="1"/>
    <col min="5386" max="5386" width="11" customWidth="1"/>
    <col min="5387" max="5387" width="11" bestFit="1" customWidth="1"/>
    <col min="5633" max="5633" width="8.42578125" customWidth="1"/>
    <col min="5634" max="5634" width="8.140625" customWidth="1"/>
    <col min="5635" max="5635" width="19.5703125" customWidth="1"/>
    <col min="5636" max="5636" width="12.7109375" customWidth="1"/>
    <col min="5637" max="5637" width="12.85546875" customWidth="1"/>
    <col min="5638" max="5638" width="16.140625" customWidth="1"/>
    <col min="5639" max="5639" width="12.7109375" customWidth="1"/>
    <col min="5641" max="5641" width="13" customWidth="1"/>
    <col min="5642" max="5642" width="11" customWidth="1"/>
    <col min="5643" max="5643" width="11" bestFit="1" customWidth="1"/>
    <col min="5889" max="5889" width="8.42578125" customWidth="1"/>
    <col min="5890" max="5890" width="8.140625" customWidth="1"/>
    <col min="5891" max="5891" width="19.5703125" customWidth="1"/>
    <col min="5892" max="5892" width="12.7109375" customWidth="1"/>
    <col min="5893" max="5893" width="12.85546875" customWidth="1"/>
    <col min="5894" max="5894" width="16.140625" customWidth="1"/>
    <col min="5895" max="5895" width="12.7109375" customWidth="1"/>
    <col min="5897" max="5897" width="13" customWidth="1"/>
    <col min="5898" max="5898" width="11" customWidth="1"/>
    <col min="5899" max="5899" width="11" bestFit="1" customWidth="1"/>
    <col min="6145" max="6145" width="8.42578125" customWidth="1"/>
    <col min="6146" max="6146" width="8.140625" customWidth="1"/>
    <col min="6147" max="6147" width="19.5703125" customWidth="1"/>
    <col min="6148" max="6148" width="12.7109375" customWidth="1"/>
    <col min="6149" max="6149" width="12.85546875" customWidth="1"/>
    <col min="6150" max="6150" width="16.140625" customWidth="1"/>
    <col min="6151" max="6151" width="12.7109375" customWidth="1"/>
    <col min="6153" max="6153" width="13" customWidth="1"/>
    <col min="6154" max="6154" width="11" customWidth="1"/>
    <col min="6155" max="6155" width="11" bestFit="1" customWidth="1"/>
    <col min="6401" max="6401" width="8.42578125" customWidth="1"/>
    <col min="6402" max="6402" width="8.140625" customWidth="1"/>
    <col min="6403" max="6403" width="19.5703125" customWidth="1"/>
    <col min="6404" max="6404" width="12.7109375" customWidth="1"/>
    <col min="6405" max="6405" width="12.85546875" customWidth="1"/>
    <col min="6406" max="6406" width="16.140625" customWidth="1"/>
    <col min="6407" max="6407" width="12.7109375" customWidth="1"/>
    <col min="6409" max="6409" width="13" customWidth="1"/>
    <col min="6410" max="6410" width="11" customWidth="1"/>
    <col min="6411" max="6411" width="11" bestFit="1" customWidth="1"/>
    <col min="6657" max="6657" width="8.42578125" customWidth="1"/>
    <col min="6658" max="6658" width="8.140625" customWidth="1"/>
    <col min="6659" max="6659" width="19.5703125" customWidth="1"/>
    <col min="6660" max="6660" width="12.7109375" customWidth="1"/>
    <col min="6661" max="6661" width="12.85546875" customWidth="1"/>
    <col min="6662" max="6662" width="16.140625" customWidth="1"/>
    <col min="6663" max="6663" width="12.7109375" customWidth="1"/>
    <col min="6665" max="6665" width="13" customWidth="1"/>
    <col min="6666" max="6666" width="11" customWidth="1"/>
    <col min="6667" max="6667" width="11" bestFit="1" customWidth="1"/>
    <col min="6913" max="6913" width="8.42578125" customWidth="1"/>
    <col min="6914" max="6914" width="8.140625" customWidth="1"/>
    <col min="6915" max="6915" width="19.5703125" customWidth="1"/>
    <col min="6916" max="6916" width="12.7109375" customWidth="1"/>
    <col min="6917" max="6917" width="12.85546875" customWidth="1"/>
    <col min="6918" max="6918" width="16.140625" customWidth="1"/>
    <col min="6919" max="6919" width="12.7109375" customWidth="1"/>
    <col min="6921" max="6921" width="13" customWidth="1"/>
    <col min="6922" max="6922" width="11" customWidth="1"/>
    <col min="6923" max="6923" width="11" bestFit="1" customWidth="1"/>
    <col min="7169" max="7169" width="8.42578125" customWidth="1"/>
    <col min="7170" max="7170" width="8.140625" customWidth="1"/>
    <col min="7171" max="7171" width="19.5703125" customWidth="1"/>
    <col min="7172" max="7172" width="12.7109375" customWidth="1"/>
    <col min="7173" max="7173" width="12.85546875" customWidth="1"/>
    <col min="7174" max="7174" width="16.140625" customWidth="1"/>
    <col min="7175" max="7175" width="12.7109375" customWidth="1"/>
    <col min="7177" max="7177" width="13" customWidth="1"/>
    <col min="7178" max="7178" width="11" customWidth="1"/>
    <col min="7179" max="7179" width="11" bestFit="1" customWidth="1"/>
    <col min="7425" max="7425" width="8.42578125" customWidth="1"/>
    <col min="7426" max="7426" width="8.140625" customWidth="1"/>
    <col min="7427" max="7427" width="19.5703125" customWidth="1"/>
    <col min="7428" max="7428" width="12.7109375" customWidth="1"/>
    <col min="7429" max="7429" width="12.85546875" customWidth="1"/>
    <col min="7430" max="7430" width="16.140625" customWidth="1"/>
    <col min="7431" max="7431" width="12.7109375" customWidth="1"/>
    <col min="7433" max="7433" width="13" customWidth="1"/>
    <col min="7434" max="7434" width="11" customWidth="1"/>
    <col min="7435" max="7435" width="11" bestFit="1" customWidth="1"/>
    <col min="7681" max="7681" width="8.42578125" customWidth="1"/>
    <col min="7682" max="7682" width="8.140625" customWidth="1"/>
    <col min="7683" max="7683" width="19.5703125" customWidth="1"/>
    <col min="7684" max="7684" width="12.7109375" customWidth="1"/>
    <col min="7685" max="7685" width="12.85546875" customWidth="1"/>
    <col min="7686" max="7686" width="16.140625" customWidth="1"/>
    <col min="7687" max="7687" width="12.7109375" customWidth="1"/>
    <col min="7689" max="7689" width="13" customWidth="1"/>
    <col min="7690" max="7690" width="11" customWidth="1"/>
    <col min="7691" max="7691" width="11" bestFit="1" customWidth="1"/>
    <col min="7937" max="7937" width="8.42578125" customWidth="1"/>
    <col min="7938" max="7938" width="8.140625" customWidth="1"/>
    <col min="7939" max="7939" width="19.5703125" customWidth="1"/>
    <col min="7940" max="7940" width="12.7109375" customWidth="1"/>
    <col min="7941" max="7941" width="12.85546875" customWidth="1"/>
    <col min="7942" max="7942" width="16.140625" customWidth="1"/>
    <col min="7943" max="7943" width="12.7109375" customWidth="1"/>
    <col min="7945" max="7945" width="13" customWidth="1"/>
    <col min="7946" max="7946" width="11" customWidth="1"/>
    <col min="7947" max="7947" width="11" bestFit="1" customWidth="1"/>
    <col min="8193" max="8193" width="8.42578125" customWidth="1"/>
    <col min="8194" max="8194" width="8.140625" customWidth="1"/>
    <col min="8195" max="8195" width="19.5703125" customWidth="1"/>
    <col min="8196" max="8196" width="12.7109375" customWidth="1"/>
    <col min="8197" max="8197" width="12.85546875" customWidth="1"/>
    <col min="8198" max="8198" width="16.140625" customWidth="1"/>
    <col min="8199" max="8199" width="12.7109375" customWidth="1"/>
    <col min="8201" max="8201" width="13" customWidth="1"/>
    <col min="8202" max="8202" width="11" customWidth="1"/>
    <col min="8203" max="8203" width="11" bestFit="1" customWidth="1"/>
    <col min="8449" max="8449" width="8.42578125" customWidth="1"/>
    <col min="8450" max="8450" width="8.140625" customWidth="1"/>
    <col min="8451" max="8451" width="19.5703125" customWidth="1"/>
    <col min="8452" max="8452" width="12.7109375" customWidth="1"/>
    <col min="8453" max="8453" width="12.85546875" customWidth="1"/>
    <col min="8454" max="8454" width="16.140625" customWidth="1"/>
    <col min="8455" max="8455" width="12.7109375" customWidth="1"/>
    <col min="8457" max="8457" width="13" customWidth="1"/>
    <col min="8458" max="8458" width="11" customWidth="1"/>
    <col min="8459" max="8459" width="11" bestFit="1" customWidth="1"/>
    <col min="8705" max="8705" width="8.42578125" customWidth="1"/>
    <col min="8706" max="8706" width="8.140625" customWidth="1"/>
    <col min="8707" max="8707" width="19.5703125" customWidth="1"/>
    <col min="8708" max="8708" width="12.7109375" customWidth="1"/>
    <col min="8709" max="8709" width="12.85546875" customWidth="1"/>
    <col min="8710" max="8710" width="16.140625" customWidth="1"/>
    <col min="8711" max="8711" width="12.7109375" customWidth="1"/>
    <col min="8713" max="8713" width="13" customWidth="1"/>
    <col min="8714" max="8714" width="11" customWidth="1"/>
    <col min="8715" max="8715" width="11" bestFit="1" customWidth="1"/>
    <col min="8961" max="8961" width="8.42578125" customWidth="1"/>
    <col min="8962" max="8962" width="8.140625" customWidth="1"/>
    <col min="8963" max="8963" width="19.5703125" customWidth="1"/>
    <col min="8964" max="8964" width="12.7109375" customWidth="1"/>
    <col min="8965" max="8965" width="12.85546875" customWidth="1"/>
    <col min="8966" max="8966" width="16.140625" customWidth="1"/>
    <col min="8967" max="8967" width="12.7109375" customWidth="1"/>
    <col min="8969" max="8969" width="13" customWidth="1"/>
    <col min="8970" max="8970" width="11" customWidth="1"/>
    <col min="8971" max="8971" width="11" bestFit="1" customWidth="1"/>
    <col min="9217" max="9217" width="8.42578125" customWidth="1"/>
    <col min="9218" max="9218" width="8.140625" customWidth="1"/>
    <col min="9219" max="9219" width="19.5703125" customWidth="1"/>
    <col min="9220" max="9220" width="12.7109375" customWidth="1"/>
    <col min="9221" max="9221" width="12.85546875" customWidth="1"/>
    <col min="9222" max="9222" width="16.140625" customWidth="1"/>
    <col min="9223" max="9223" width="12.7109375" customWidth="1"/>
    <col min="9225" max="9225" width="13" customWidth="1"/>
    <col min="9226" max="9226" width="11" customWidth="1"/>
    <col min="9227" max="9227" width="11" bestFit="1" customWidth="1"/>
    <col min="9473" max="9473" width="8.42578125" customWidth="1"/>
    <col min="9474" max="9474" width="8.140625" customWidth="1"/>
    <col min="9475" max="9475" width="19.5703125" customWidth="1"/>
    <col min="9476" max="9476" width="12.7109375" customWidth="1"/>
    <col min="9477" max="9477" width="12.85546875" customWidth="1"/>
    <col min="9478" max="9478" width="16.140625" customWidth="1"/>
    <col min="9479" max="9479" width="12.7109375" customWidth="1"/>
    <col min="9481" max="9481" width="13" customWidth="1"/>
    <col min="9482" max="9482" width="11" customWidth="1"/>
    <col min="9483" max="9483" width="11" bestFit="1" customWidth="1"/>
    <col min="9729" max="9729" width="8.42578125" customWidth="1"/>
    <col min="9730" max="9730" width="8.140625" customWidth="1"/>
    <col min="9731" max="9731" width="19.5703125" customWidth="1"/>
    <col min="9732" max="9732" width="12.7109375" customWidth="1"/>
    <col min="9733" max="9733" width="12.85546875" customWidth="1"/>
    <col min="9734" max="9734" width="16.140625" customWidth="1"/>
    <col min="9735" max="9735" width="12.7109375" customWidth="1"/>
    <col min="9737" max="9737" width="13" customWidth="1"/>
    <col min="9738" max="9738" width="11" customWidth="1"/>
    <col min="9739" max="9739" width="11" bestFit="1" customWidth="1"/>
    <col min="9985" max="9985" width="8.42578125" customWidth="1"/>
    <col min="9986" max="9986" width="8.140625" customWidth="1"/>
    <col min="9987" max="9987" width="19.5703125" customWidth="1"/>
    <col min="9988" max="9988" width="12.7109375" customWidth="1"/>
    <col min="9989" max="9989" width="12.85546875" customWidth="1"/>
    <col min="9990" max="9990" width="16.140625" customWidth="1"/>
    <col min="9991" max="9991" width="12.7109375" customWidth="1"/>
    <col min="9993" max="9993" width="13" customWidth="1"/>
    <col min="9994" max="9994" width="11" customWidth="1"/>
    <col min="9995" max="9995" width="11" bestFit="1" customWidth="1"/>
    <col min="10241" max="10241" width="8.42578125" customWidth="1"/>
    <col min="10242" max="10242" width="8.140625" customWidth="1"/>
    <col min="10243" max="10243" width="19.5703125" customWidth="1"/>
    <col min="10244" max="10244" width="12.7109375" customWidth="1"/>
    <col min="10245" max="10245" width="12.85546875" customWidth="1"/>
    <col min="10246" max="10246" width="16.140625" customWidth="1"/>
    <col min="10247" max="10247" width="12.7109375" customWidth="1"/>
    <col min="10249" max="10249" width="13" customWidth="1"/>
    <col min="10250" max="10250" width="11" customWidth="1"/>
    <col min="10251" max="10251" width="11" bestFit="1" customWidth="1"/>
    <col min="10497" max="10497" width="8.42578125" customWidth="1"/>
    <col min="10498" max="10498" width="8.140625" customWidth="1"/>
    <col min="10499" max="10499" width="19.5703125" customWidth="1"/>
    <col min="10500" max="10500" width="12.7109375" customWidth="1"/>
    <col min="10501" max="10501" width="12.85546875" customWidth="1"/>
    <col min="10502" max="10502" width="16.140625" customWidth="1"/>
    <col min="10503" max="10503" width="12.7109375" customWidth="1"/>
    <col min="10505" max="10505" width="13" customWidth="1"/>
    <col min="10506" max="10506" width="11" customWidth="1"/>
    <col min="10507" max="10507" width="11" bestFit="1" customWidth="1"/>
    <col min="10753" max="10753" width="8.42578125" customWidth="1"/>
    <col min="10754" max="10754" width="8.140625" customWidth="1"/>
    <col min="10755" max="10755" width="19.5703125" customWidth="1"/>
    <col min="10756" max="10756" width="12.7109375" customWidth="1"/>
    <col min="10757" max="10757" width="12.85546875" customWidth="1"/>
    <col min="10758" max="10758" width="16.140625" customWidth="1"/>
    <col min="10759" max="10759" width="12.7109375" customWidth="1"/>
    <col min="10761" max="10761" width="13" customWidth="1"/>
    <col min="10762" max="10762" width="11" customWidth="1"/>
    <col min="10763" max="10763" width="11" bestFit="1" customWidth="1"/>
    <col min="11009" max="11009" width="8.42578125" customWidth="1"/>
    <col min="11010" max="11010" width="8.140625" customWidth="1"/>
    <col min="11011" max="11011" width="19.5703125" customWidth="1"/>
    <col min="11012" max="11012" width="12.7109375" customWidth="1"/>
    <col min="11013" max="11013" width="12.85546875" customWidth="1"/>
    <col min="11014" max="11014" width="16.140625" customWidth="1"/>
    <col min="11015" max="11015" width="12.7109375" customWidth="1"/>
    <col min="11017" max="11017" width="13" customWidth="1"/>
    <col min="11018" max="11018" width="11" customWidth="1"/>
    <col min="11019" max="11019" width="11" bestFit="1" customWidth="1"/>
    <col min="11265" max="11265" width="8.42578125" customWidth="1"/>
    <col min="11266" max="11266" width="8.140625" customWidth="1"/>
    <col min="11267" max="11267" width="19.5703125" customWidth="1"/>
    <col min="11268" max="11268" width="12.7109375" customWidth="1"/>
    <col min="11269" max="11269" width="12.85546875" customWidth="1"/>
    <col min="11270" max="11270" width="16.140625" customWidth="1"/>
    <col min="11271" max="11271" width="12.7109375" customWidth="1"/>
    <col min="11273" max="11273" width="13" customWidth="1"/>
    <col min="11274" max="11274" width="11" customWidth="1"/>
    <col min="11275" max="11275" width="11" bestFit="1" customWidth="1"/>
    <col min="11521" max="11521" width="8.42578125" customWidth="1"/>
    <col min="11522" max="11522" width="8.140625" customWidth="1"/>
    <col min="11523" max="11523" width="19.5703125" customWidth="1"/>
    <col min="11524" max="11524" width="12.7109375" customWidth="1"/>
    <col min="11525" max="11525" width="12.85546875" customWidth="1"/>
    <col min="11526" max="11526" width="16.140625" customWidth="1"/>
    <col min="11527" max="11527" width="12.7109375" customWidth="1"/>
    <col min="11529" max="11529" width="13" customWidth="1"/>
    <col min="11530" max="11530" width="11" customWidth="1"/>
    <col min="11531" max="11531" width="11" bestFit="1" customWidth="1"/>
    <col min="11777" max="11777" width="8.42578125" customWidth="1"/>
    <col min="11778" max="11778" width="8.140625" customWidth="1"/>
    <col min="11779" max="11779" width="19.5703125" customWidth="1"/>
    <col min="11780" max="11780" width="12.7109375" customWidth="1"/>
    <col min="11781" max="11781" width="12.85546875" customWidth="1"/>
    <col min="11782" max="11782" width="16.140625" customWidth="1"/>
    <col min="11783" max="11783" width="12.7109375" customWidth="1"/>
    <col min="11785" max="11785" width="13" customWidth="1"/>
    <col min="11786" max="11786" width="11" customWidth="1"/>
    <col min="11787" max="11787" width="11" bestFit="1" customWidth="1"/>
    <col min="12033" max="12033" width="8.42578125" customWidth="1"/>
    <col min="12034" max="12034" width="8.140625" customWidth="1"/>
    <col min="12035" max="12035" width="19.5703125" customWidth="1"/>
    <col min="12036" max="12036" width="12.7109375" customWidth="1"/>
    <col min="12037" max="12037" width="12.85546875" customWidth="1"/>
    <col min="12038" max="12038" width="16.140625" customWidth="1"/>
    <col min="12039" max="12039" width="12.7109375" customWidth="1"/>
    <col min="12041" max="12041" width="13" customWidth="1"/>
    <col min="12042" max="12042" width="11" customWidth="1"/>
    <col min="12043" max="12043" width="11" bestFit="1" customWidth="1"/>
    <col min="12289" max="12289" width="8.42578125" customWidth="1"/>
    <col min="12290" max="12290" width="8.140625" customWidth="1"/>
    <col min="12291" max="12291" width="19.5703125" customWidth="1"/>
    <col min="12292" max="12292" width="12.7109375" customWidth="1"/>
    <col min="12293" max="12293" width="12.85546875" customWidth="1"/>
    <col min="12294" max="12294" width="16.140625" customWidth="1"/>
    <col min="12295" max="12295" width="12.7109375" customWidth="1"/>
    <col min="12297" max="12297" width="13" customWidth="1"/>
    <col min="12298" max="12298" width="11" customWidth="1"/>
    <col min="12299" max="12299" width="11" bestFit="1" customWidth="1"/>
    <col min="12545" max="12545" width="8.42578125" customWidth="1"/>
    <col min="12546" max="12546" width="8.140625" customWidth="1"/>
    <col min="12547" max="12547" width="19.5703125" customWidth="1"/>
    <col min="12548" max="12548" width="12.7109375" customWidth="1"/>
    <col min="12549" max="12549" width="12.85546875" customWidth="1"/>
    <col min="12550" max="12550" width="16.140625" customWidth="1"/>
    <col min="12551" max="12551" width="12.7109375" customWidth="1"/>
    <col min="12553" max="12553" width="13" customWidth="1"/>
    <col min="12554" max="12554" width="11" customWidth="1"/>
    <col min="12555" max="12555" width="11" bestFit="1" customWidth="1"/>
    <col min="12801" max="12801" width="8.42578125" customWidth="1"/>
    <col min="12802" max="12802" width="8.140625" customWidth="1"/>
    <col min="12803" max="12803" width="19.5703125" customWidth="1"/>
    <col min="12804" max="12804" width="12.7109375" customWidth="1"/>
    <col min="12805" max="12805" width="12.85546875" customWidth="1"/>
    <col min="12806" max="12806" width="16.140625" customWidth="1"/>
    <col min="12807" max="12807" width="12.7109375" customWidth="1"/>
    <col min="12809" max="12809" width="13" customWidth="1"/>
    <col min="12810" max="12810" width="11" customWidth="1"/>
    <col min="12811" max="12811" width="11" bestFit="1" customWidth="1"/>
    <col min="13057" max="13057" width="8.42578125" customWidth="1"/>
    <col min="13058" max="13058" width="8.140625" customWidth="1"/>
    <col min="13059" max="13059" width="19.5703125" customWidth="1"/>
    <col min="13060" max="13060" width="12.7109375" customWidth="1"/>
    <col min="13061" max="13061" width="12.85546875" customWidth="1"/>
    <col min="13062" max="13062" width="16.140625" customWidth="1"/>
    <col min="13063" max="13063" width="12.7109375" customWidth="1"/>
    <col min="13065" max="13065" width="13" customWidth="1"/>
    <col min="13066" max="13066" width="11" customWidth="1"/>
    <col min="13067" max="13067" width="11" bestFit="1" customWidth="1"/>
    <col min="13313" max="13313" width="8.42578125" customWidth="1"/>
    <col min="13314" max="13314" width="8.140625" customWidth="1"/>
    <col min="13315" max="13315" width="19.5703125" customWidth="1"/>
    <col min="13316" max="13316" width="12.7109375" customWidth="1"/>
    <col min="13317" max="13317" width="12.85546875" customWidth="1"/>
    <col min="13318" max="13318" width="16.140625" customWidth="1"/>
    <col min="13319" max="13319" width="12.7109375" customWidth="1"/>
    <col min="13321" max="13321" width="13" customWidth="1"/>
    <col min="13322" max="13322" width="11" customWidth="1"/>
    <col min="13323" max="13323" width="11" bestFit="1" customWidth="1"/>
    <col min="13569" max="13569" width="8.42578125" customWidth="1"/>
    <col min="13570" max="13570" width="8.140625" customWidth="1"/>
    <col min="13571" max="13571" width="19.5703125" customWidth="1"/>
    <col min="13572" max="13572" width="12.7109375" customWidth="1"/>
    <col min="13573" max="13573" width="12.85546875" customWidth="1"/>
    <col min="13574" max="13574" width="16.140625" customWidth="1"/>
    <col min="13575" max="13575" width="12.7109375" customWidth="1"/>
    <col min="13577" max="13577" width="13" customWidth="1"/>
    <col min="13578" max="13578" width="11" customWidth="1"/>
    <col min="13579" max="13579" width="11" bestFit="1" customWidth="1"/>
    <col min="13825" max="13825" width="8.42578125" customWidth="1"/>
    <col min="13826" max="13826" width="8.140625" customWidth="1"/>
    <col min="13827" max="13827" width="19.5703125" customWidth="1"/>
    <col min="13828" max="13828" width="12.7109375" customWidth="1"/>
    <col min="13829" max="13829" width="12.85546875" customWidth="1"/>
    <col min="13830" max="13830" width="16.140625" customWidth="1"/>
    <col min="13831" max="13831" width="12.7109375" customWidth="1"/>
    <col min="13833" max="13833" width="13" customWidth="1"/>
    <col min="13834" max="13834" width="11" customWidth="1"/>
    <col min="13835" max="13835" width="11" bestFit="1" customWidth="1"/>
    <col min="14081" max="14081" width="8.42578125" customWidth="1"/>
    <col min="14082" max="14082" width="8.140625" customWidth="1"/>
    <col min="14083" max="14083" width="19.5703125" customWidth="1"/>
    <col min="14084" max="14084" width="12.7109375" customWidth="1"/>
    <col min="14085" max="14085" width="12.85546875" customWidth="1"/>
    <col min="14086" max="14086" width="16.140625" customWidth="1"/>
    <col min="14087" max="14087" width="12.7109375" customWidth="1"/>
    <col min="14089" max="14089" width="13" customWidth="1"/>
    <col min="14090" max="14090" width="11" customWidth="1"/>
    <col min="14091" max="14091" width="11" bestFit="1" customWidth="1"/>
    <col min="14337" max="14337" width="8.42578125" customWidth="1"/>
    <col min="14338" max="14338" width="8.140625" customWidth="1"/>
    <col min="14339" max="14339" width="19.5703125" customWidth="1"/>
    <col min="14340" max="14340" width="12.7109375" customWidth="1"/>
    <col min="14341" max="14341" width="12.85546875" customWidth="1"/>
    <col min="14342" max="14342" width="16.140625" customWidth="1"/>
    <col min="14343" max="14343" width="12.7109375" customWidth="1"/>
    <col min="14345" max="14345" width="13" customWidth="1"/>
    <col min="14346" max="14346" width="11" customWidth="1"/>
    <col min="14347" max="14347" width="11" bestFit="1" customWidth="1"/>
    <col min="14593" max="14593" width="8.42578125" customWidth="1"/>
    <col min="14594" max="14594" width="8.140625" customWidth="1"/>
    <col min="14595" max="14595" width="19.5703125" customWidth="1"/>
    <col min="14596" max="14596" width="12.7109375" customWidth="1"/>
    <col min="14597" max="14597" width="12.85546875" customWidth="1"/>
    <col min="14598" max="14598" width="16.140625" customWidth="1"/>
    <col min="14599" max="14599" width="12.7109375" customWidth="1"/>
    <col min="14601" max="14601" width="13" customWidth="1"/>
    <col min="14602" max="14602" width="11" customWidth="1"/>
    <col min="14603" max="14603" width="11" bestFit="1" customWidth="1"/>
    <col min="14849" max="14849" width="8.42578125" customWidth="1"/>
    <col min="14850" max="14850" width="8.140625" customWidth="1"/>
    <col min="14851" max="14851" width="19.5703125" customWidth="1"/>
    <col min="14852" max="14852" width="12.7109375" customWidth="1"/>
    <col min="14853" max="14853" width="12.85546875" customWidth="1"/>
    <col min="14854" max="14854" width="16.140625" customWidth="1"/>
    <col min="14855" max="14855" width="12.7109375" customWidth="1"/>
    <col min="14857" max="14857" width="13" customWidth="1"/>
    <col min="14858" max="14858" width="11" customWidth="1"/>
    <col min="14859" max="14859" width="11" bestFit="1" customWidth="1"/>
    <col min="15105" max="15105" width="8.42578125" customWidth="1"/>
    <col min="15106" max="15106" width="8.140625" customWidth="1"/>
    <col min="15107" max="15107" width="19.5703125" customWidth="1"/>
    <col min="15108" max="15108" width="12.7109375" customWidth="1"/>
    <col min="15109" max="15109" width="12.85546875" customWidth="1"/>
    <col min="15110" max="15110" width="16.140625" customWidth="1"/>
    <col min="15111" max="15111" width="12.7109375" customWidth="1"/>
    <col min="15113" max="15113" width="13" customWidth="1"/>
    <col min="15114" max="15114" width="11" customWidth="1"/>
    <col min="15115" max="15115" width="11" bestFit="1" customWidth="1"/>
    <col min="15361" max="15361" width="8.42578125" customWidth="1"/>
    <col min="15362" max="15362" width="8.140625" customWidth="1"/>
    <col min="15363" max="15363" width="19.5703125" customWidth="1"/>
    <col min="15364" max="15364" width="12.7109375" customWidth="1"/>
    <col min="15365" max="15365" width="12.85546875" customWidth="1"/>
    <col min="15366" max="15366" width="16.140625" customWidth="1"/>
    <col min="15367" max="15367" width="12.7109375" customWidth="1"/>
    <col min="15369" max="15369" width="13" customWidth="1"/>
    <col min="15370" max="15370" width="11" customWidth="1"/>
    <col min="15371" max="15371" width="11" bestFit="1" customWidth="1"/>
    <col min="15617" max="15617" width="8.42578125" customWidth="1"/>
    <col min="15618" max="15618" width="8.140625" customWidth="1"/>
    <col min="15619" max="15619" width="19.5703125" customWidth="1"/>
    <col min="15620" max="15620" width="12.7109375" customWidth="1"/>
    <col min="15621" max="15621" width="12.85546875" customWidth="1"/>
    <col min="15622" max="15622" width="16.140625" customWidth="1"/>
    <col min="15623" max="15623" width="12.7109375" customWidth="1"/>
    <col min="15625" max="15625" width="13" customWidth="1"/>
    <col min="15626" max="15626" width="11" customWidth="1"/>
    <col min="15627" max="15627" width="11" bestFit="1" customWidth="1"/>
    <col min="15873" max="15873" width="8.42578125" customWidth="1"/>
    <col min="15874" max="15874" width="8.140625" customWidth="1"/>
    <col min="15875" max="15875" width="19.5703125" customWidth="1"/>
    <col min="15876" max="15876" width="12.7109375" customWidth="1"/>
    <col min="15877" max="15877" width="12.85546875" customWidth="1"/>
    <col min="15878" max="15878" width="16.140625" customWidth="1"/>
    <col min="15879" max="15879" width="12.7109375" customWidth="1"/>
    <col min="15881" max="15881" width="13" customWidth="1"/>
    <col min="15882" max="15882" width="11" customWidth="1"/>
    <col min="15883" max="15883" width="11" bestFit="1" customWidth="1"/>
    <col min="16129" max="16129" width="8.42578125" customWidth="1"/>
    <col min="16130" max="16130" width="8.140625" customWidth="1"/>
    <col min="16131" max="16131" width="19.5703125" customWidth="1"/>
    <col min="16132" max="16132" width="12.7109375" customWidth="1"/>
    <col min="16133" max="16133" width="12.85546875" customWidth="1"/>
    <col min="16134" max="16134" width="16.140625" customWidth="1"/>
    <col min="16135" max="16135" width="12.7109375" customWidth="1"/>
    <col min="16137" max="16137" width="13" customWidth="1"/>
    <col min="16138" max="16138" width="11" customWidth="1"/>
    <col min="16139" max="16139" width="11" bestFit="1" customWidth="1"/>
  </cols>
  <sheetData>
    <row r="2" spans="2:8" ht="18" customHeight="1" x14ac:dyDescent="0.25">
      <c r="B2" s="896" t="s">
        <v>93</v>
      </c>
      <c r="C2" s="896"/>
      <c r="D2" s="896"/>
      <c r="E2" s="896"/>
      <c r="F2" s="896"/>
      <c r="G2" s="896"/>
      <c r="H2" s="896"/>
    </row>
    <row r="3" spans="2:8" ht="15.75" thickBot="1" x14ac:dyDescent="0.3"/>
    <row r="4" spans="2:8" ht="26.25" thickBot="1" x14ac:dyDescent="0.3">
      <c r="C4" s="22" t="s">
        <v>22</v>
      </c>
      <c r="D4" s="897" t="s">
        <v>103</v>
      </c>
      <c r="E4" s="897"/>
      <c r="F4" s="897"/>
      <c r="G4" s="897"/>
    </row>
    <row r="5" spans="2:8" ht="15.75" thickBot="1" x14ac:dyDescent="0.3">
      <c r="C5" s="22" t="s">
        <v>4</v>
      </c>
      <c r="D5" s="584" t="s">
        <v>102</v>
      </c>
      <c r="E5" s="585"/>
      <c r="F5" s="585"/>
      <c r="G5" s="586"/>
    </row>
    <row r="6" spans="2:8" ht="26.25" thickBot="1" x14ac:dyDescent="0.3">
      <c r="C6" s="22" t="s">
        <v>38</v>
      </c>
      <c r="D6" s="547" t="s">
        <v>5</v>
      </c>
      <c r="E6" s="548"/>
      <c r="F6" s="548"/>
      <c r="G6" s="549"/>
    </row>
    <row r="7" spans="2:8" ht="15.75" thickBot="1" x14ac:dyDescent="0.3">
      <c r="C7" s="587" t="s">
        <v>8</v>
      </c>
      <c r="D7" s="588"/>
      <c r="E7" s="588"/>
      <c r="F7" s="588"/>
      <c r="G7" s="589"/>
    </row>
    <row r="8" spans="2:8" ht="15.75" thickBot="1" x14ac:dyDescent="0.3">
      <c r="C8" s="890" t="s">
        <v>108</v>
      </c>
      <c r="D8" s="891"/>
      <c r="E8" s="891"/>
      <c r="F8" s="891"/>
      <c r="G8" s="892"/>
    </row>
    <row r="9" spans="2:8" ht="36.75" customHeight="1" thickBot="1" x14ac:dyDescent="0.3">
      <c r="C9" s="890"/>
      <c r="D9" s="891"/>
      <c r="E9" s="891"/>
      <c r="F9" s="891"/>
      <c r="G9" s="892"/>
    </row>
    <row r="10" spans="2:8" ht="18" customHeight="1" thickBot="1" x14ac:dyDescent="0.3">
      <c r="C10" s="890"/>
      <c r="D10" s="891"/>
      <c r="E10" s="891"/>
      <c r="F10" s="891"/>
      <c r="G10" s="892"/>
    </row>
    <row r="11" spans="2:8" ht="53.25" customHeight="1" thickBot="1" x14ac:dyDescent="0.3">
      <c r="C11" s="21" t="s">
        <v>11</v>
      </c>
      <c r="D11" s="545" t="s">
        <v>109</v>
      </c>
      <c r="E11" s="551"/>
      <c r="F11" s="551"/>
      <c r="G11" s="552"/>
    </row>
    <row r="12" spans="2:8" ht="23.25" customHeight="1" x14ac:dyDescent="0.25">
      <c r="C12" s="852" t="s">
        <v>90</v>
      </c>
      <c r="D12" s="2">
        <v>2018</v>
      </c>
      <c r="E12" s="2">
        <v>2019</v>
      </c>
      <c r="F12" s="2">
        <v>2020</v>
      </c>
      <c r="G12" s="2">
        <v>2021</v>
      </c>
    </row>
    <row r="13" spans="2:8" ht="15.75" thickBot="1" x14ac:dyDescent="0.3">
      <c r="C13" s="853"/>
      <c r="D13" s="3" t="s">
        <v>6</v>
      </c>
      <c r="E13" s="3" t="s">
        <v>7</v>
      </c>
      <c r="F13" s="3" t="s">
        <v>7</v>
      </c>
      <c r="G13" s="3" t="s">
        <v>7</v>
      </c>
    </row>
    <row r="14" spans="2:8" ht="34.5" thickBot="1" x14ac:dyDescent="0.3">
      <c r="C14" s="50" t="s">
        <v>134</v>
      </c>
      <c r="D14" s="8">
        <v>0.05</v>
      </c>
      <c r="E14" s="8">
        <v>0.1</v>
      </c>
      <c r="F14" s="8">
        <v>0.2</v>
      </c>
      <c r="G14" s="8">
        <v>0.3</v>
      </c>
    </row>
    <row r="15" spans="2:8" ht="34.5" thickBot="1" x14ac:dyDescent="0.3">
      <c r="C15" s="50" t="s">
        <v>110</v>
      </c>
      <c r="D15" s="8">
        <v>0.8</v>
      </c>
      <c r="E15" s="8">
        <v>0.85</v>
      </c>
      <c r="F15" s="8">
        <v>0.85</v>
      </c>
      <c r="G15" s="8">
        <v>0.9</v>
      </c>
    </row>
    <row r="16" spans="2:8" ht="40.5" customHeight="1" thickBot="1" x14ac:dyDescent="0.3">
      <c r="C16" s="17" t="s">
        <v>13</v>
      </c>
      <c r="D16" s="875" t="s">
        <v>111</v>
      </c>
      <c r="E16" s="876"/>
      <c r="F16" s="876"/>
      <c r="G16" s="877"/>
    </row>
    <row r="17" spans="3:13" ht="23.25" customHeight="1" thickBot="1" x14ac:dyDescent="0.3">
      <c r="C17" s="860" t="s">
        <v>91</v>
      </c>
      <c r="D17" s="861"/>
      <c r="E17" s="861"/>
      <c r="F17" s="861"/>
      <c r="G17" s="862"/>
      <c r="J17" s="5"/>
      <c r="L17" s="5"/>
    </row>
    <row r="18" spans="3:13" ht="15.75" thickBot="1" x14ac:dyDescent="0.3">
      <c r="C18" s="49" t="s">
        <v>131</v>
      </c>
      <c r="D18" s="8" t="s">
        <v>45</v>
      </c>
      <c r="E18" s="8" t="s">
        <v>40</v>
      </c>
      <c r="F18" s="8" t="s">
        <v>40</v>
      </c>
      <c r="G18" s="8" t="s">
        <v>40</v>
      </c>
    </row>
    <row r="19" spans="3:13" ht="34.5" thickBot="1" x14ac:dyDescent="0.3">
      <c r="C19" s="381" t="s">
        <v>112</v>
      </c>
      <c r="D19" s="8" t="s">
        <v>113</v>
      </c>
      <c r="E19" s="8" t="s">
        <v>114</v>
      </c>
      <c r="F19" s="8" t="s">
        <v>115</v>
      </c>
      <c r="G19" s="51" t="s">
        <v>116</v>
      </c>
    </row>
    <row r="20" spans="3:13" ht="23.25" thickBot="1" x14ac:dyDescent="0.3">
      <c r="C20" s="381" t="s">
        <v>117</v>
      </c>
      <c r="D20" s="8" t="s">
        <v>118</v>
      </c>
      <c r="E20" s="8" t="s">
        <v>119</v>
      </c>
      <c r="F20" s="8" t="s">
        <v>120</v>
      </c>
      <c r="G20" s="51" t="s">
        <v>121</v>
      </c>
    </row>
    <row r="21" spans="3:13" ht="15.75" thickBot="1" x14ac:dyDescent="0.3">
      <c r="C21" s="893" t="s">
        <v>66</v>
      </c>
      <c r="D21" s="894"/>
      <c r="E21" s="894"/>
      <c r="F21" s="894"/>
      <c r="G21" s="895"/>
    </row>
    <row r="22" spans="3:13" ht="15.75" thickBot="1" x14ac:dyDescent="0.3">
      <c r="C22" s="553" t="s">
        <v>92</v>
      </c>
      <c r="D22" s="554"/>
      <c r="E22" s="554"/>
      <c r="F22" s="554"/>
      <c r="G22" s="555"/>
    </row>
    <row r="23" spans="3:13" ht="15.75" thickBot="1" x14ac:dyDescent="0.3">
      <c r="C23" s="26" t="s">
        <v>42</v>
      </c>
      <c r="D23" s="857" t="str">
        <f>'[34]Formati 2 Pol.Ekzistuese GjC'!D24:G24</f>
        <v>Akte të regjistruara dhe dokumente të lëshuara nga shërbimi i gjendjes civile</v>
      </c>
      <c r="E23" s="858"/>
      <c r="F23" s="858"/>
      <c r="G23" s="859"/>
    </row>
    <row r="24" spans="3:13" ht="28.5" customHeight="1" thickBot="1" x14ac:dyDescent="0.3">
      <c r="C24" s="4" t="s">
        <v>10</v>
      </c>
      <c r="D24" s="860" t="str">
        <f>'[34]Formati 2 Pol.Ekzistuese GjC'!D25:G25</f>
        <v>Regjistrimi i akteve të  mbajtura nga sherbimi i gjendjes civile(lindje, martese, vdekje) si dhe të shërbimeve tjera të ofruara nga GJC.</v>
      </c>
      <c r="E24" s="861"/>
      <c r="F24" s="861"/>
      <c r="G24" s="862"/>
    </row>
    <row r="25" spans="3:13" ht="15.75" thickBot="1" x14ac:dyDescent="0.3">
      <c r="C25" s="4" t="s">
        <v>15</v>
      </c>
      <c r="D25" s="863" t="str">
        <f>'[34]Formati 2 Pol.Ekzistuese GjC'!D26:G26</f>
        <v>nr aktesh</v>
      </c>
      <c r="E25" s="864"/>
      <c r="F25" s="864"/>
      <c r="G25" s="865"/>
    </row>
    <row r="26" spans="3:13" ht="12.75" customHeight="1" x14ac:dyDescent="0.25">
      <c r="C26" s="852"/>
      <c r="D26" s="24">
        <v>2018</v>
      </c>
      <c r="E26" s="24">
        <v>2019</v>
      </c>
      <c r="F26" s="24">
        <v>2020</v>
      </c>
      <c r="G26" s="24">
        <v>2021</v>
      </c>
    </row>
    <row r="27" spans="3:13" ht="14.25" customHeight="1" thickBot="1" x14ac:dyDescent="0.3">
      <c r="C27" s="853"/>
      <c r="D27" s="25" t="s">
        <v>6</v>
      </c>
      <c r="E27" s="25" t="s">
        <v>7</v>
      </c>
      <c r="F27" s="25" t="s">
        <v>7</v>
      </c>
      <c r="G27" s="25" t="s">
        <v>7</v>
      </c>
    </row>
    <row r="28" spans="3:13" ht="15.75" thickBot="1" x14ac:dyDescent="0.3">
      <c r="C28" s="4" t="s">
        <v>9</v>
      </c>
      <c r="D28" s="6">
        <f>'[34]Formati 2 Pol.Ekzistuese GjC'!D29</f>
        <v>19636.430678466077</v>
      </c>
      <c r="E28" s="6">
        <v>19446</v>
      </c>
      <c r="F28" s="6">
        <f>'[34]Formati 2 Pol.Ekzistuese GjC'!F29</f>
        <v>19446</v>
      </c>
      <c r="G28" s="6">
        <f>'[34]Formati 2 Pol.Ekzistuese GjC'!G29</f>
        <v>19446</v>
      </c>
    </row>
    <row r="29" spans="3:13" ht="15.75" thickBot="1" x14ac:dyDescent="0.3">
      <c r="C29" s="4" t="s">
        <v>16</v>
      </c>
      <c r="D29" s="6">
        <f>'[34]Formati 2 Pol.Ekzistuese GjC'!D30</f>
        <v>266270</v>
      </c>
      <c r="E29" s="6">
        <v>264470</v>
      </c>
      <c r="F29" s="6">
        <f>'[34]Formati 2 Pol.Ekzistuese GjC'!F30</f>
        <v>264470</v>
      </c>
      <c r="G29" s="6">
        <f>'[34]Formati 2 Pol.Ekzistuese GjC'!G30</f>
        <v>264470</v>
      </c>
    </row>
    <row r="30" spans="3:13" ht="23.25" thickBot="1" x14ac:dyDescent="0.3">
      <c r="C30" s="4" t="s">
        <v>26</v>
      </c>
      <c r="D30" s="52">
        <f>D29/D28</f>
        <v>13.56</v>
      </c>
      <c r="E30" s="52">
        <f>E29/E28</f>
        <v>13.600226267612877</v>
      </c>
      <c r="F30" s="52">
        <f>F29/F28</f>
        <v>13.600226267612877</v>
      </c>
      <c r="G30" s="52">
        <f>G29/G28</f>
        <v>13.600226267612877</v>
      </c>
    </row>
    <row r="31" spans="3:13" ht="15.75" thickBot="1" x14ac:dyDescent="0.3">
      <c r="C31" s="4" t="s">
        <v>17</v>
      </c>
      <c r="D31" s="48" t="s">
        <v>23</v>
      </c>
      <c r="E31" s="7">
        <f>E28/D28-1</f>
        <v>-9.6978255154542836E-3</v>
      </c>
      <c r="F31" s="7">
        <f t="shared" ref="F31:G33" si="0">F28/E28-1</f>
        <v>0</v>
      </c>
      <c r="G31" s="7">
        <f t="shared" si="0"/>
        <v>0</v>
      </c>
      <c r="I31" s="10"/>
      <c r="J31" s="10"/>
      <c r="K31" s="10"/>
      <c r="L31" s="10"/>
      <c r="M31" s="10"/>
    </row>
    <row r="32" spans="3:13" ht="23.25" thickBot="1" x14ac:dyDescent="0.3">
      <c r="C32" s="4" t="s">
        <v>18</v>
      </c>
      <c r="D32" s="48" t="s">
        <v>23</v>
      </c>
      <c r="E32" s="7">
        <f>E29/D29-1</f>
        <v>-6.7600555826792252E-3</v>
      </c>
      <c r="F32" s="7">
        <f t="shared" si="0"/>
        <v>0</v>
      </c>
      <c r="G32" s="7">
        <f t="shared" si="0"/>
        <v>0</v>
      </c>
    </row>
    <row r="33" spans="3:7" ht="23.25" thickBot="1" x14ac:dyDescent="0.3">
      <c r="C33" s="4" t="s">
        <v>19</v>
      </c>
      <c r="D33" s="48" t="s">
        <v>23</v>
      </c>
      <c r="E33" s="7">
        <f>E30/D30-1</f>
        <v>2.9665389095041572E-3</v>
      </c>
      <c r="F33" s="7">
        <f t="shared" si="0"/>
        <v>0</v>
      </c>
      <c r="G33" s="7">
        <f t="shared" si="0"/>
        <v>0</v>
      </c>
    </row>
    <row r="34" spans="3:7" ht="15.75" thickBot="1" x14ac:dyDescent="0.3">
      <c r="C34" s="866" t="s">
        <v>122</v>
      </c>
      <c r="D34" s="867"/>
      <c r="E34" s="867"/>
      <c r="F34" s="867"/>
      <c r="G34" s="868"/>
    </row>
    <row r="35" spans="3:7" ht="12.75" customHeight="1" x14ac:dyDescent="0.25">
      <c r="C35" s="852"/>
      <c r="D35" s="24">
        <v>2018</v>
      </c>
      <c r="E35" s="24">
        <v>2019</v>
      </c>
      <c r="F35" s="24">
        <v>2020</v>
      </c>
      <c r="G35" s="24">
        <v>2021</v>
      </c>
    </row>
    <row r="36" spans="3:7" ht="9" customHeight="1" thickBot="1" x14ac:dyDescent="0.3">
      <c r="C36" s="853"/>
      <c r="D36" s="25" t="s">
        <v>6</v>
      </c>
      <c r="E36" s="25" t="s">
        <v>7</v>
      </c>
      <c r="F36" s="25" t="s">
        <v>7</v>
      </c>
      <c r="G36" s="25" t="s">
        <v>7</v>
      </c>
    </row>
    <row r="37" spans="3:7" ht="15.75" thickBot="1" x14ac:dyDescent="0.3">
      <c r="C37" s="1" t="s">
        <v>0</v>
      </c>
      <c r="D37" s="9">
        <f>'[34]Formati 2 Pol.Ekzistuese GjC'!D38</f>
        <v>163342</v>
      </c>
      <c r="E37" s="9">
        <v>163342</v>
      </c>
      <c r="F37" s="9">
        <f>'[34]Formati 2 Pol.Ekzistuese GjC'!F38</f>
        <v>163342</v>
      </c>
      <c r="G37" s="9">
        <f>'[34]Formati 2 Pol.Ekzistuese GjC'!G38</f>
        <v>163342</v>
      </c>
    </row>
    <row r="38" spans="3:7" ht="24.75" thickBot="1" x14ac:dyDescent="0.3">
      <c r="C38" s="1" t="s">
        <v>48</v>
      </c>
      <c r="D38" s="9">
        <f>'[34]Formati 2 Pol.Ekzistuese GjC'!D41</f>
        <v>29528</v>
      </c>
      <c r="E38" s="9">
        <f>'[34]Formati 2 Pol.Ekzistuese GjC'!E41</f>
        <v>29528</v>
      </c>
      <c r="F38" s="9">
        <f>'[34]Formati 2 Pol.Ekzistuese GjC'!F41</f>
        <v>29528</v>
      </c>
      <c r="G38" s="9">
        <f>'[34]Formati 2 Pol.Ekzistuese GjC'!G41</f>
        <v>29528</v>
      </c>
    </row>
    <row r="39" spans="3:7" ht="24.75" thickBot="1" x14ac:dyDescent="0.3">
      <c r="C39" s="1" t="s">
        <v>1</v>
      </c>
      <c r="D39" s="9">
        <f>'[34]Formati 2 Pol.Ekzistuese GjC'!D44</f>
        <v>6800</v>
      </c>
      <c r="E39" s="9">
        <f>'[34]Formati 2 Pol.Ekzistuese GjC'!E44</f>
        <v>5000</v>
      </c>
      <c r="F39" s="9">
        <f>'[34]Formati 2 Pol.Ekzistuese GjC'!F44</f>
        <v>5000</v>
      </c>
      <c r="G39" s="9">
        <f>'[34]Formati 2 Pol.Ekzistuese GjC'!G44</f>
        <v>5000</v>
      </c>
    </row>
    <row r="40" spans="3:7" ht="15.75" thickBot="1" x14ac:dyDescent="0.3">
      <c r="C40" s="1" t="s">
        <v>2</v>
      </c>
      <c r="D40" s="12"/>
      <c r="E40" s="9"/>
      <c r="F40" s="9"/>
      <c r="G40" s="9"/>
    </row>
    <row r="41" spans="3:7" ht="24.75" thickBot="1" x14ac:dyDescent="0.3">
      <c r="C41" s="1" t="s">
        <v>31</v>
      </c>
      <c r="D41" s="12"/>
      <c r="E41" s="9"/>
      <c r="F41" s="9"/>
      <c r="G41" s="9"/>
    </row>
    <row r="42" spans="3:7" ht="24.75" thickBot="1" x14ac:dyDescent="0.3">
      <c r="C42" s="1" t="s">
        <v>33</v>
      </c>
      <c r="D42" s="12"/>
      <c r="E42" s="9"/>
      <c r="F42" s="9"/>
      <c r="G42" s="9"/>
    </row>
    <row r="43" spans="3:7" ht="24.75" thickBot="1" x14ac:dyDescent="0.3">
      <c r="C43" s="1" t="s">
        <v>3</v>
      </c>
      <c r="D43" s="9">
        <f>'[34]Formati 2 Pol.Ekzistuese GjC'!D56</f>
        <v>66600</v>
      </c>
      <c r="E43" s="9">
        <v>66600</v>
      </c>
      <c r="F43" s="9">
        <v>66600</v>
      </c>
      <c r="G43" s="9">
        <v>66600</v>
      </c>
    </row>
    <row r="44" spans="3:7" ht="26.25" customHeight="1" thickBot="1" x14ac:dyDescent="0.3">
      <c r="C44" s="31" t="s">
        <v>68</v>
      </c>
      <c r="D44" s="30">
        <f>D43+D42+D41+D40+D39+D38+D37</f>
        <v>266270</v>
      </c>
      <c r="E44" s="30">
        <f>E43+E42+E41+E40+E39+E38+E37</f>
        <v>264470</v>
      </c>
      <c r="F44" s="30">
        <f>F43+F42+F41+F40+F39+F38+F37</f>
        <v>264470</v>
      </c>
      <c r="G44" s="30">
        <f>G43+G42+G41+G40+G39+G38+G37</f>
        <v>264470</v>
      </c>
    </row>
    <row r="45" spans="3:7" ht="15.75" thickBot="1" x14ac:dyDescent="0.3">
      <c r="C45" s="31" t="s">
        <v>69</v>
      </c>
      <c r="D45" s="32">
        <f>IF(D44-D29=0,0,"Error")</f>
        <v>0</v>
      </c>
      <c r="E45" s="32">
        <f>IF(E44-E29=0,0,"Error")</f>
        <v>0</v>
      </c>
      <c r="F45" s="32">
        <f>IF(F44-F29=0,0,"Error")</f>
        <v>0</v>
      </c>
      <c r="G45" s="32">
        <f>IF(G44-G29=0,0,"Error")</f>
        <v>0</v>
      </c>
    </row>
    <row r="46" spans="3:7" ht="15.75" thickBot="1" x14ac:dyDescent="0.3">
      <c r="C46" s="20" t="s">
        <v>133</v>
      </c>
      <c r="D46" s="857" t="str">
        <f>'[34]Formati 2 Pol.Ekzistuese GjC'!D64:G64</f>
        <v>Dokumenta të lëshuara nga sherbimi i gjendjes civile</v>
      </c>
      <c r="E46" s="858"/>
      <c r="F46" s="858"/>
      <c r="G46" s="859"/>
    </row>
    <row r="47" spans="3:7" ht="15.75" thickBot="1" x14ac:dyDescent="0.3">
      <c r="C47" s="4" t="s">
        <v>10</v>
      </c>
      <c r="D47" s="857" t="str">
        <f>'[34]Formati 2 Pol.Ekzistuese GjC'!D65:G65</f>
        <v>Pajisja e shpejtë me dokumente të kerkuara për cdo shtetas.</v>
      </c>
      <c r="E47" s="858"/>
      <c r="F47" s="858"/>
      <c r="G47" s="859"/>
    </row>
    <row r="48" spans="3:7" ht="15.75" thickBot="1" x14ac:dyDescent="0.3">
      <c r="C48" s="4" t="s">
        <v>15</v>
      </c>
      <c r="D48" s="857" t="str">
        <f>'[34]Formati 2 Pol.Ekzistuese GjC'!D66:G66</f>
        <v>nr dokumentash</v>
      </c>
      <c r="E48" s="858"/>
      <c r="F48" s="858"/>
      <c r="G48" s="859"/>
    </row>
    <row r="49" spans="3:7" ht="15.75" thickBot="1" x14ac:dyDescent="0.3">
      <c r="C49" s="4" t="s">
        <v>9</v>
      </c>
      <c r="D49" s="6">
        <f>'[34]Formati 2 Pol.Ekzistuese GjC'!D69</f>
        <v>929228</v>
      </c>
      <c r="E49" s="6">
        <f>'[34]Formati 2 Pol.Ekzistuese GjC'!E69</f>
        <v>929228</v>
      </c>
      <c r="F49" s="6">
        <f>'[34]Formati 2 Pol.Ekzistuese GjC'!F69</f>
        <v>929228</v>
      </c>
      <c r="G49" s="6">
        <f>'[34]Formati 2 Pol.Ekzistuese GjC'!G69</f>
        <v>929228</v>
      </c>
    </row>
    <row r="50" spans="3:7" ht="12.75" customHeight="1" x14ac:dyDescent="0.25">
      <c r="C50" s="852"/>
      <c r="D50" s="24">
        <v>2018</v>
      </c>
      <c r="E50" s="24">
        <v>2019</v>
      </c>
      <c r="F50" s="24">
        <v>2020</v>
      </c>
      <c r="G50" s="24">
        <v>2021</v>
      </c>
    </row>
    <row r="51" spans="3:7" ht="9" customHeight="1" thickBot="1" x14ac:dyDescent="0.3">
      <c r="C51" s="853"/>
      <c r="D51" s="25" t="s">
        <v>6</v>
      </c>
      <c r="E51" s="25" t="s">
        <v>7</v>
      </c>
      <c r="F51" s="25" t="s">
        <v>7</v>
      </c>
      <c r="G51" s="25" t="s">
        <v>7</v>
      </c>
    </row>
    <row r="52" spans="3:7" ht="15.75" thickBot="1" x14ac:dyDescent="0.3">
      <c r="C52" s="4" t="s">
        <v>16</v>
      </c>
      <c r="D52" s="6">
        <f>'[34]Formati 2 Pol.Ekzistuese GjC'!D70</f>
        <v>222870</v>
      </c>
      <c r="E52" s="6">
        <v>222870</v>
      </c>
      <c r="F52" s="6">
        <f>'[34]Formati 2 Pol.Ekzistuese GjC'!F70</f>
        <v>222870</v>
      </c>
      <c r="G52" s="6">
        <f>'[34]Formati 2 Pol.Ekzistuese GjC'!G70</f>
        <v>223870</v>
      </c>
    </row>
    <row r="53" spans="3:7" ht="23.25" thickBot="1" x14ac:dyDescent="0.3">
      <c r="C53" s="4" t="s">
        <v>26</v>
      </c>
      <c r="D53" s="53">
        <f>D52/D49</f>
        <v>0.23984425781401336</v>
      </c>
      <c r="E53" s="53">
        <f>E52/E49</f>
        <v>0.23984425781401336</v>
      </c>
      <c r="F53" s="53">
        <f>F52/F49</f>
        <v>0.23984425781401336</v>
      </c>
      <c r="G53" s="53">
        <f>G52/G49</f>
        <v>0.24092041996151645</v>
      </c>
    </row>
    <row r="54" spans="3:7" ht="15.75" thickBot="1" x14ac:dyDescent="0.3">
      <c r="C54" s="4" t="s">
        <v>17</v>
      </c>
      <c r="D54" s="48"/>
      <c r="E54" s="7">
        <f>E49/D49-1</f>
        <v>0</v>
      </c>
      <c r="F54" s="7">
        <f>F49/E49-1</f>
        <v>0</v>
      </c>
      <c r="G54" s="7">
        <f>G49/F49-1</f>
        <v>0</v>
      </c>
    </row>
    <row r="55" spans="3:7" ht="23.25" thickBot="1" x14ac:dyDescent="0.3">
      <c r="C55" s="4" t="s">
        <v>18</v>
      </c>
      <c r="D55" s="48"/>
      <c r="E55" s="7">
        <f t="shared" ref="E55:G56" si="1">E52/D52-1</f>
        <v>0</v>
      </c>
      <c r="F55" s="7">
        <f t="shared" si="1"/>
        <v>0</v>
      </c>
      <c r="G55" s="7">
        <f t="shared" si="1"/>
        <v>4.4869206263740136E-3</v>
      </c>
    </row>
    <row r="56" spans="3:7" ht="23.25" thickBot="1" x14ac:dyDescent="0.3">
      <c r="C56" s="4" t="s">
        <v>19</v>
      </c>
      <c r="D56" s="48"/>
      <c r="E56" s="7">
        <f t="shared" si="1"/>
        <v>0</v>
      </c>
      <c r="F56" s="7">
        <f t="shared" si="1"/>
        <v>0</v>
      </c>
      <c r="G56" s="7">
        <f t="shared" si="1"/>
        <v>4.4869206263740136E-3</v>
      </c>
    </row>
    <row r="57" spans="3:7" ht="24.75" customHeight="1" thickBot="1" x14ac:dyDescent="0.3">
      <c r="C57" s="866" t="s">
        <v>124</v>
      </c>
      <c r="D57" s="867"/>
      <c r="E57" s="867"/>
      <c r="F57" s="867"/>
      <c r="G57" s="868"/>
    </row>
    <row r="58" spans="3:7" ht="12.75" customHeight="1" x14ac:dyDescent="0.25">
      <c r="C58" s="852"/>
      <c r="D58" s="24">
        <v>2018</v>
      </c>
      <c r="E58" s="24">
        <v>2019</v>
      </c>
      <c r="F58" s="24">
        <v>2020</v>
      </c>
      <c r="G58" s="24">
        <v>2021</v>
      </c>
    </row>
    <row r="59" spans="3:7" ht="9" customHeight="1" thickBot="1" x14ac:dyDescent="0.3">
      <c r="C59" s="853"/>
      <c r="D59" s="25" t="s">
        <v>6</v>
      </c>
      <c r="E59" s="25" t="s">
        <v>7</v>
      </c>
      <c r="F59" s="25" t="s">
        <v>7</v>
      </c>
      <c r="G59" s="25" t="s">
        <v>7</v>
      </c>
    </row>
    <row r="60" spans="3:7" ht="24.75" customHeight="1" thickBot="1" x14ac:dyDescent="0.3">
      <c r="C60" s="1" t="s">
        <v>0</v>
      </c>
      <c r="D60" s="9">
        <f>'[34]Formati 2 Pol.Ekzistuese GjC'!D78</f>
        <v>153342</v>
      </c>
      <c r="E60" s="9">
        <v>153342</v>
      </c>
      <c r="F60" s="9">
        <f>'[34]Formati 2 Pol.Ekzistuese GjC'!F78</f>
        <v>153342</v>
      </c>
      <c r="G60" s="9">
        <f>'[34]Formati 2 Pol.Ekzistuese GjC'!G78</f>
        <v>154342</v>
      </c>
    </row>
    <row r="61" spans="3:7" ht="24.75" customHeight="1" thickBot="1" x14ac:dyDescent="0.3">
      <c r="C61" s="1" t="s">
        <v>48</v>
      </c>
      <c r="D61" s="9">
        <f>'[34]Formati 2 Pol.Ekzistuese GjC'!D81</f>
        <v>29528</v>
      </c>
      <c r="E61" s="9">
        <f>'[34]Formati 2 Pol.Ekzistuese GjC'!E81</f>
        <v>29528</v>
      </c>
      <c r="F61" s="9">
        <f>'[34]Formati 2 Pol.Ekzistuese GjC'!F81</f>
        <v>29528</v>
      </c>
      <c r="G61" s="9">
        <f>'[34]Formati 2 Pol.Ekzistuese GjC'!G81</f>
        <v>29528</v>
      </c>
    </row>
    <row r="62" spans="3:7" ht="24.75" customHeight="1" thickBot="1" x14ac:dyDescent="0.3">
      <c r="C62" s="1" t="s">
        <v>1</v>
      </c>
      <c r="D62" s="9">
        <f>'[34]Formati 2 Pol.Ekzistuese GjC'!D84</f>
        <v>40000</v>
      </c>
      <c r="E62" s="9">
        <f>'[34]Formati 2 Pol.Ekzistuese GjC'!E84</f>
        <v>40000</v>
      </c>
      <c r="F62" s="9">
        <f>'[34]Formati 2 Pol.Ekzistuese GjC'!F84</f>
        <v>40000</v>
      </c>
      <c r="G62" s="9">
        <f>'[34]Formati 2 Pol.Ekzistuese GjC'!G84</f>
        <v>40000</v>
      </c>
    </row>
    <row r="63" spans="3:7" ht="15.75" thickBot="1" x14ac:dyDescent="0.3">
      <c r="C63" s="1" t="s">
        <v>2</v>
      </c>
      <c r="D63" s="12"/>
      <c r="E63" s="9"/>
      <c r="F63" s="9"/>
      <c r="G63" s="9"/>
    </row>
    <row r="64" spans="3:7" ht="24.75" thickBot="1" x14ac:dyDescent="0.3">
      <c r="C64" s="1" t="s">
        <v>31</v>
      </c>
      <c r="D64" s="12"/>
      <c r="E64" s="9"/>
      <c r="F64" s="9"/>
      <c r="G64" s="9"/>
    </row>
    <row r="65" spans="3:7" ht="24.75" thickBot="1" x14ac:dyDescent="0.3">
      <c r="C65" s="1" t="s">
        <v>33</v>
      </c>
      <c r="D65" s="12"/>
      <c r="E65" s="9"/>
      <c r="F65" s="9"/>
      <c r="G65" s="9"/>
    </row>
    <row r="66" spans="3:7" ht="24.75" thickBot="1" x14ac:dyDescent="0.3">
      <c r="C66" s="1" t="s">
        <v>3</v>
      </c>
      <c r="D66" s="12"/>
      <c r="E66" s="9"/>
      <c r="F66" s="9"/>
      <c r="G66" s="9"/>
    </row>
    <row r="67" spans="3:7" ht="24.75" thickBot="1" x14ac:dyDescent="0.3">
      <c r="C67" s="31" t="s">
        <v>125</v>
      </c>
      <c r="D67" s="30">
        <f>D66+D65+D64+D63+D62+D61+D60</f>
        <v>222870</v>
      </c>
      <c r="E67" s="30">
        <f>E66+E65+E64+E63+E62+E61+E60</f>
        <v>222870</v>
      </c>
      <c r="F67" s="30">
        <f>F66+F65+F64+F63+F62+F61+F60</f>
        <v>222870</v>
      </c>
      <c r="G67" s="30">
        <f>G66+G65+G64+G63+G62+G61+G60</f>
        <v>223870</v>
      </c>
    </row>
    <row r="68" spans="3:7" ht="17.25" customHeight="1" thickBot="1" x14ac:dyDescent="0.3">
      <c r="C68" s="31" t="s">
        <v>69</v>
      </c>
      <c r="D68" s="32">
        <f>IF(D67-D52=0,0,"Error")</f>
        <v>0</v>
      </c>
      <c r="E68" s="32">
        <f>IF(E67-E52=0,0,"Error")</f>
        <v>0</v>
      </c>
      <c r="F68" s="32">
        <f>IF(F67-F52=0,0,"Error")</f>
        <v>0</v>
      </c>
      <c r="G68" s="32">
        <f>IF(G67-G52=0,0,"Error")</f>
        <v>0</v>
      </c>
    </row>
    <row r="69" spans="3:7" ht="15.75" thickBot="1" x14ac:dyDescent="0.3">
      <c r="C69" s="20" t="s">
        <v>135</v>
      </c>
      <c r="D69" s="857" t="str">
        <f>'[34]Formati 2 Pol.Ekzistuese GjC'!D104:G104</f>
        <v xml:space="preserve">Sistem i përditesuar përmes funksionalitetit optimal të Regjistrit Kombëtar të GJC  </v>
      </c>
      <c r="E69" s="858"/>
      <c r="F69" s="858"/>
      <c r="G69" s="859"/>
    </row>
    <row r="70" spans="3:7" ht="15.75" thickBot="1" x14ac:dyDescent="0.3">
      <c r="C70" s="4" t="s">
        <v>10</v>
      </c>
      <c r="D70" s="857" t="str">
        <f>'[34]Formati 2 Pol.Ekzistuese GjC'!D105:G105</f>
        <v>Mirembajtje pajisjesh hardware dhe software,shërbim rrjeti dhe portali</v>
      </c>
      <c r="E70" s="858"/>
      <c r="F70" s="858"/>
      <c r="G70" s="859"/>
    </row>
    <row r="71" spans="3:7" ht="15.75" thickBot="1" x14ac:dyDescent="0.3">
      <c r="C71" s="4" t="s">
        <v>15</v>
      </c>
      <c r="D71" s="857" t="str">
        <f>'[34]Formati 2 Pol.Ekzistuese GjC'!D106:G106</f>
        <v>nr regjistri</v>
      </c>
      <c r="E71" s="858"/>
      <c r="F71" s="858"/>
      <c r="G71" s="859"/>
    </row>
    <row r="72" spans="3:7" ht="15.75" thickBot="1" x14ac:dyDescent="0.3">
      <c r="C72" s="4" t="s">
        <v>9</v>
      </c>
      <c r="D72" s="6">
        <v>1</v>
      </c>
      <c r="E72" s="6">
        <v>1</v>
      </c>
      <c r="F72" s="6">
        <v>1</v>
      </c>
      <c r="G72" s="6">
        <v>1</v>
      </c>
    </row>
    <row r="73" spans="3:7" ht="12.75" customHeight="1" x14ac:dyDescent="0.25">
      <c r="C73" s="852"/>
      <c r="D73" s="24">
        <v>2018</v>
      </c>
      <c r="E73" s="24">
        <v>2019</v>
      </c>
      <c r="F73" s="24">
        <v>2020</v>
      </c>
      <c r="G73" s="24">
        <v>2021</v>
      </c>
    </row>
    <row r="74" spans="3:7" ht="9" customHeight="1" thickBot="1" x14ac:dyDescent="0.3">
      <c r="C74" s="853"/>
      <c r="D74" s="25" t="s">
        <v>6</v>
      </c>
      <c r="E74" s="25" t="s">
        <v>7</v>
      </c>
      <c r="F74" s="25" t="s">
        <v>7</v>
      </c>
      <c r="G74" s="25" t="s">
        <v>7</v>
      </c>
    </row>
    <row r="75" spans="3:7" ht="15.75" thickBot="1" x14ac:dyDescent="0.3">
      <c r="C75" s="4" t="s">
        <v>16</v>
      </c>
      <c r="D75" s="6">
        <f>'[34]Formati 2 Pol.Ekzistuese GjC'!D110</f>
        <v>349960</v>
      </c>
      <c r="E75" s="6">
        <f>'[34]Formati 2 Pol.Ekzistuese GjC'!E110</f>
        <v>322660</v>
      </c>
      <c r="F75" s="6">
        <f>'[34]Formati 2 Pol.Ekzistuese GjC'!F110</f>
        <v>324660</v>
      </c>
      <c r="G75" s="6">
        <f>'[34]Formati 2 Pol.Ekzistuese GjC'!G110</f>
        <v>324660</v>
      </c>
    </row>
    <row r="76" spans="3:7" ht="23.25" thickBot="1" x14ac:dyDescent="0.3">
      <c r="C76" s="4" t="s">
        <v>26</v>
      </c>
      <c r="D76" s="6">
        <f>D75/D72</f>
        <v>349960</v>
      </c>
      <c r="E76" s="6">
        <f>E75/E72</f>
        <v>322660</v>
      </c>
      <c r="F76" s="6">
        <f>F75/F72</f>
        <v>324660</v>
      </c>
      <c r="G76" s="6">
        <f>G75/G72</f>
        <v>324660</v>
      </c>
    </row>
    <row r="77" spans="3:7" ht="15.75" thickBot="1" x14ac:dyDescent="0.3">
      <c r="C77" s="4" t="s">
        <v>17</v>
      </c>
      <c r="D77" s="48"/>
      <c r="E77" s="7">
        <f>E72/D72-1</f>
        <v>0</v>
      </c>
      <c r="F77" s="7">
        <f>F72/E72-1</f>
        <v>0</v>
      </c>
      <c r="G77" s="7">
        <f>G72/F72-1</f>
        <v>0</v>
      </c>
    </row>
    <row r="78" spans="3:7" ht="23.25" thickBot="1" x14ac:dyDescent="0.3">
      <c r="C78" s="4" t="s">
        <v>18</v>
      </c>
      <c r="D78" s="48"/>
      <c r="E78" s="7">
        <f t="shared" ref="E78:G79" si="2">E75/D75-1</f>
        <v>-7.8008915304606186E-2</v>
      </c>
      <c r="F78" s="7">
        <f t="shared" si="2"/>
        <v>6.1984751751069656E-3</v>
      </c>
      <c r="G78" s="7">
        <f t="shared" si="2"/>
        <v>0</v>
      </c>
    </row>
    <row r="79" spans="3:7" ht="23.25" thickBot="1" x14ac:dyDescent="0.3">
      <c r="C79" s="4" t="s">
        <v>19</v>
      </c>
      <c r="D79" s="48"/>
      <c r="E79" s="7">
        <f t="shared" si="2"/>
        <v>-7.8008915304606186E-2</v>
      </c>
      <c r="F79" s="7">
        <f t="shared" si="2"/>
        <v>6.1984751751069656E-3</v>
      </c>
      <c r="G79" s="7">
        <f t="shared" si="2"/>
        <v>0</v>
      </c>
    </row>
    <row r="80" spans="3:7" ht="24.75" customHeight="1" thickBot="1" x14ac:dyDescent="0.3">
      <c r="C80" s="866" t="s">
        <v>127</v>
      </c>
      <c r="D80" s="867"/>
      <c r="E80" s="867"/>
      <c r="F80" s="867"/>
      <c r="G80" s="868"/>
    </row>
    <row r="81" spans="3:7" ht="12.75" customHeight="1" x14ac:dyDescent="0.25">
      <c r="C81" s="852"/>
      <c r="D81" s="24">
        <v>2018</v>
      </c>
      <c r="E81" s="24">
        <v>2019</v>
      </c>
      <c r="F81" s="24">
        <v>2020</v>
      </c>
      <c r="G81" s="24">
        <v>2021</v>
      </c>
    </row>
    <row r="82" spans="3:7" ht="9" customHeight="1" thickBot="1" x14ac:dyDescent="0.3">
      <c r="C82" s="853"/>
      <c r="D82" s="25" t="s">
        <v>6</v>
      </c>
      <c r="E82" s="25" t="s">
        <v>7</v>
      </c>
      <c r="F82" s="25" t="s">
        <v>7</v>
      </c>
      <c r="G82" s="25" t="s">
        <v>7</v>
      </c>
    </row>
    <row r="83" spans="3:7" ht="24.75" customHeight="1" thickBot="1" x14ac:dyDescent="0.3">
      <c r="C83" s="1" t="s">
        <v>0</v>
      </c>
      <c r="D83" s="9"/>
      <c r="E83" s="9"/>
      <c r="F83" s="9"/>
      <c r="G83" s="9"/>
    </row>
    <row r="84" spans="3:7" ht="24.75" customHeight="1" thickBot="1" x14ac:dyDescent="0.3">
      <c r="C84" s="1" t="s">
        <v>48</v>
      </c>
      <c r="D84" s="9"/>
      <c r="E84" s="9"/>
      <c r="F84" s="9"/>
      <c r="G84" s="9"/>
    </row>
    <row r="85" spans="3:7" ht="24.75" customHeight="1" thickBot="1" x14ac:dyDescent="0.3">
      <c r="C85" s="1" t="s">
        <v>1</v>
      </c>
      <c r="D85" s="9">
        <f>'[34]Formati 2 Pol.Ekzistuese GjC'!D124</f>
        <v>349960</v>
      </c>
      <c r="E85" s="9">
        <f>'[34]Formati 2 Pol.Ekzistuese GjC'!E124</f>
        <v>322660</v>
      </c>
      <c r="F85" s="9">
        <f>'[34]Formati 2 Pol.Ekzistuese GjC'!F124</f>
        <v>324660</v>
      </c>
      <c r="G85" s="9">
        <f>'[34]Formati 2 Pol.Ekzistuese GjC'!G124</f>
        <v>324660</v>
      </c>
    </row>
    <row r="86" spans="3:7" ht="15.75" thickBot="1" x14ac:dyDescent="0.3">
      <c r="C86" s="1" t="s">
        <v>2</v>
      </c>
      <c r="D86" s="12"/>
      <c r="E86" s="9"/>
      <c r="F86" s="9"/>
      <c r="G86" s="9"/>
    </row>
    <row r="87" spans="3:7" ht="24.75" thickBot="1" x14ac:dyDescent="0.3">
      <c r="C87" s="1" t="s">
        <v>31</v>
      </c>
      <c r="D87" s="12"/>
      <c r="E87" s="9"/>
      <c r="F87" s="9"/>
      <c r="G87" s="9"/>
    </row>
    <row r="88" spans="3:7" ht="24.75" thickBot="1" x14ac:dyDescent="0.3">
      <c r="C88" s="1" t="s">
        <v>33</v>
      </c>
      <c r="D88" s="12"/>
      <c r="E88" s="9"/>
      <c r="F88" s="9"/>
      <c r="G88" s="9"/>
    </row>
    <row r="89" spans="3:7" ht="24.75" thickBot="1" x14ac:dyDescent="0.3">
      <c r="C89" s="1" t="s">
        <v>3</v>
      </c>
      <c r="D89" s="12"/>
      <c r="E89" s="9"/>
      <c r="F89" s="9"/>
      <c r="G89" s="9"/>
    </row>
    <row r="90" spans="3:7" ht="24.75" thickBot="1" x14ac:dyDescent="0.3">
      <c r="C90" s="31" t="s">
        <v>128</v>
      </c>
      <c r="D90" s="30">
        <f>D89+D88+D87+D86+D85+D84+D83</f>
        <v>349960</v>
      </c>
      <c r="E90" s="30">
        <f>E89+E88+E87+E86+E85+E84+E83</f>
        <v>322660</v>
      </c>
      <c r="F90" s="30">
        <f>F89+F88+F87+F86+F85+F84+F83</f>
        <v>324660</v>
      </c>
      <c r="G90" s="30">
        <f>G89+G88+G87+G86+G85+G84+G83</f>
        <v>324660</v>
      </c>
    </row>
    <row r="91" spans="3:7" ht="17.25" customHeight="1" thickBot="1" x14ac:dyDescent="0.3">
      <c r="C91" s="31" t="s">
        <v>69</v>
      </c>
      <c r="D91" s="32">
        <f>IF(D90-D75=0,0,"Error")</f>
        <v>0</v>
      </c>
      <c r="E91" s="32">
        <f>IF(E90-E75=0,0,"Error")</f>
        <v>0</v>
      </c>
      <c r="F91" s="32">
        <f>IF(F90-F75=0,0,"Error")</f>
        <v>0</v>
      </c>
      <c r="G91" s="32">
        <f>IF(G90-G75=0,0,"Error")</f>
        <v>0</v>
      </c>
    </row>
    <row r="92" spans="3:7" ht="15.75" thickBot="1" x14ac:dyDescent="0.3">
      <c r="C92" s="553" t="s">
        <v>78</v>
      </c>
      <c r="D92" s="554"/>
      <c r="E92" s="554"/>
      <c r="F92" s="554"/>
      <c r="G92" s="555"/>
    </row>
    <row r="93" spans="3:7" ht="15.75" thickBot="1" x14ac:dyDescent="0.3">
      <c r="C93" s="553" t="s">
        <v>79</v>
      </c>
      <c r="D93" s="554"/>
      <c r="E93" s="554"/>
      <c r="F93" s="554"/>
      <c r="G93" s="555"/>
    </row>
    <row r="94" spans="3:7" ht="23.25" thickBot="1" x14ac:dyDescent="0.3">
      <c r="C94" s="19" t="s">
        <v>87</v>
      </c>
      <c r="D94" s="857" t="str">
        <f>'[34]Formati 2 Pol.Ekzistuese GjC'!D146:G146</f>
        <v>Blerje paisje elektronike</v>
      </c>
      <c r="E94" s="858"/>
      <c r="F94" s="858"/>
      <c r="G94" s="859"/>
    </row>
    <row r="95" spans="3:7" ht="15.75" thickBot="1" x14ac:dyDescent="0.3">
      <c r="C95" s="26" t="s">
        <v>41</v>
      </c>
      <c r="D95" s="857" t="str">
        <f>'[34]Formati 2 Pol.Ekzistuese GjC'!D147:G147</f>
        <v>Blerje paisje elektronike</v>
      </c>
      <c r="E95" s="858"/>
      <c r="F95" s="858"/>
      <c r="G95" s="859"/>
    </row>
    <row r="96" spans="3:7" ht="34.5" customHeight="1" thickBot="1" x14ac:dyDescent="0.3">
      <c r="C96" s="4" t="s">
        <v>10</v>
      </c>
      <c r="D96" s="860" t="str">
        <f>'[34]Formati 2 Pol.Ekzistuese GjC'!D148:G148</f>
        <v>Paisje me printera dhe kompjutera në ZGJC-ve në Bashki/Njësi Administrative,për shkak të rinovimit teknologjik dhe për shkak të dëmtimeve të pajisjeve ekzistuese të raportuara nga keto njësi</v>
      </c>
      <c r="E96" s="861"/>
      <c r="F96" s="861"/>
      <c r="G96" s="862"/>
    </row>
    <row r="97" spans="3:13" ht="15.75" thickBot="1" x14ac:dyDescent="0.3">
      <c r="C97" s="4" t="s">
        <v>15</v>
      </c>
      <c r="D97" s="863" t="str">
        <f>'[34]Formati 2 Pol.Ekzistuese GjC'!D149:G149</f>
        <v>copë</v>
      </c>
      <c r="E97" s="864"/>
      <c r="F97" s="864"/>
      <c r="G97" s="865"/>
    </row>
    <row r="98" spans="3:13" ht="12.75" customHeight="1" x14ac:dyDescent="0.25">
      <c r="C98" s="852"/>
      <c r="D98" s="24">
        <v>2018</v>
      </c>
      <c r="E98" s="24">
        <v>2019</v>
      </c>
      <c r="F98" s="24">
        <v>2020</v>
      </c>
      <c r="G98" s="24">
        <v>2021</v>
      </c>
    </row>
    <row r="99" spans="3:13" ht="9" customHeight="1" thickBot="1" x14ac:dyDescent="0.3">
      <c r="C99" s="853"/>
      <c r="D99" s="25" t="s">
        <v>6</v>
      </c>
      <c r="E99" s="25" t="s">
        <v>7</v>
      </c>
      <c r="F99" s="25" t="s">
        <v>7</v>
      </c>
      <c r="G99" s="25" t="s">
        <v>7</v>
      </c>
    </row>
    <row r="100" spans="3:13" ht="15.75" thickBot="1" x14ac:dyDescent="0.3">
      <c r="C100" s="4" t="s">
        <v>9</v>
      </c>
      <c r="D100" s="6"/>
      <c r="E100" s="6">
        <f>'[34]Formati 2 Pol.Ekzistuese GjC'!E152</f>
        <v>70</v>
      </c>
      <c r="F100" s="6">
        <f>'[34]Formati 2 Pol.Ekzistuese GjC'!F152</f>
        <v>70</v>
      </c>
      <c r="G100" s="6">
        <f>'[34]Formati 2 Pol.Ekzistuese GjC'!G152</f>
        <v>70</v>
      </c>
    </row>
    <row r="101" spans="3:13" ht="15.75" thickBot="1" x14ac:dyDescent="0.3">
      <c r="C101" s="4" t="s">
        <v>16</v>
      </c>
      <c r="D101" s="6"/>
      <c r="E101" s="6">
        <f>'[34]Formati 2 Pol.Ekzistuese GjC'!E153</f>
        <v>40000</v>
      </c>
      <c r="F101" s="6">
        <f>'[34]Formati 2 Pol.Ekzistuese GjC'!F153</f>
        <v>40000</v>
      </c>
      <c r="G101" s="6">
        <f>'[34]Formati 2 Pol.Ekzistuese GjC'!G153</f>
        <v>40000</v>
      </c>
    </row>
    <row r="102" spans="3:13" ht="23.25" thickBot="1" x14ac:dyDescent="0.3">
      <c r="C102" s="4" t="s">
        <v>26</v>
      </c>
      <c r="D102" s="6"/>
      <c r="E102" s="6">
        <f>E101/E100</f>
        <v>571.42857142857144</v>
      </c>
      <c r="F102" s="6">
        <f>F101/F100</f>
        <v>571.42857142857144</v>
      </c>
      <c r="G102" s="6">
        <f>G101/G100</f>
        <v>571.42857142857144</v>
      </c>
    </row>
    <row r="103" spans="3:13" ht="15.75" thickBot="1" x14ac:dyDescent="0.3">
      <c r="C103" s="4" t="s">
        <v>17</v>
      </c>
      <c r="D103" s="48" t="s">
        <v>23</v>
      </c>
      <c r="E103" s="7"/>
      <c r="F103" s="7">
        <f t="shared" ref="F103:G105" si="3">F100/E100-1</f>
        <v>0</v>
      </c>
      <c r="G103" s="7">
        <f t="shared" si="3"/>
        <v>0</v>
      </c>
      <c r="I103" s="10"/>
      <c r="J103" s="10"/>
      <c r="K103" s="10"/>
      <c r="L103" s="10"/>
      <c r="M103" s="10"/>
    </row>
    <row r="104" spans="3:13" ht="23.25" thickBot="1" x14ac:dyDescent="0.3">
      <c r="C104" s="4" t="s">
        <v>18</v>
      </c>
      <c r="D104" s="48" t="s">
        <v>23</v>
      </c>
      <c r="E104" s="7"/>
      <c r="F104" s="7">
        <f t="shared" si="3"/>
        <v>0</v>
      </c>
      <c r="G104" s="7">
        <f t="shared" si="3"/>
        <v>0</v>
      </c>
    </row>
    <row r="105" spans="3:13" ht="23.25" thickBot="1" x14ac:dyDescent="0.3">
      <c r="C105" s="4" t="s">
        <v>19</v>
      </c>
      <c r="D105" s="48" t="s">
        <v>23</v>
      </c>
      <c r="E105" s="7"/>
      <c r="F105" s="7">
        <f t="shared" si="3"/>
        <v>0</v>
      </c>
      <c r="G105" s="7">
        <f t="shared" si="3"/>
        <v>0</v>
      </c>
    </row>
    <row r="106" spans="3:13" ht="15.75" thickBot="1" x14ac:dyDescent="0.3">
      <c r="C106" s="866" t="s">
        <v>122</v>
      </c>
      <c r="D106" s="867"/>
      <c r="E106" s="867"/>
      <c r="F106" s="867"/>
      <c r="G106" s="868"/>
    </row>
    <row r="107" spans="3:13" ht="12.75" customHeight="1" x14ac:dyDescent="0.25">
      <c r="C107" s="852"/>
      <c r="D107" s="24">
        <v>2018</v>
      </c>
      <c r="E107" s="24">
        <v>2019</v>
      </c>
      <c r="F107" s="24">
        <v>2020</v>
      </c>
      <c r="G107" s="24">
        <v>2021</v>
      </c>
    </row>
    <row r="108" spans="3:13" ht="9" customHeight="1" thickBot="1" x14ac:dyDescent="0.3">
      <c r="C108" s="853"/>
      <c r="D108" s="25" t="s">
        <v>6</v>
      </c>
      <c r="E108" s="25" t="s">
        <v>7</v>
      </c>
      <c r="F108" s="25" t="s">
        <v>7</v>
      </c>
      <c r="G108" s="25" t="s">
        <v>7</v>
      </c>
    </row>
    <row r="109" spans="3:13" ht="24.75" thickBot="1" x14ac:dyDescent="0.3">
      <c r="C109" s="1" t="s">
        <v>83</v>
      </c>
      <c r="D109" s="9"/>
      <c r="E109" s="9"/>
      <c r="F109" s="9"/>
      <c r="G109" s="9"/>
    </row>
    <row r="110" spans="3:13" ht="24.75" thickBot="1" x14ac:dyDescent="0.3">
      <c r="C110" s="1" t="s">
        <v>84</v>
      </c>
      <c r="D110" s="12"/>
      <c r="E110" s="9">
        <f>'[34]Formati 2 Pol.Ekzistuese GjC'!E162</f>
        <v>40000</v>
      </c>
      <c r="F110" s="9">
        <f>'[34]Formati 2 Pol.Ekzistuese GjC'!F162</f>
        <v>40000</v>
      </c>
      <c r="G110" s="9">
        <f>'[34]Formati 2 Pol.Ekzistuese GjC'!G162</f>
        <v>40000</v>
      </c>
    </row>
    <row r="111" spans="3:13" ht="24.75" thickBot="1" x14ac:dyDescent="0.3">
      <c r="C111" s="27" t="s">
        <v>68</v>
      </c>
      <c r="D111" s="12">
        <f>D110+D109</f>
        <v>0</v>
      </c>
      <c r="E111" s="12">
        <f>E110+E109</f>
        <v>40000</v>
      </c>
      <c r="F111" s="12">
        <f>F110+F109</f>
        <v>40000</v>
      </c>
      <c r="G111" s="12">
        <f>G110+G109</f>
        <v>40000</v>
      </c>
    </row>
    <row r="112" spans="3:13" x14ac:dyDescent="0.25">
      <c r="C112" s="878" t="s">
        <v>80</v>
      </c>
      <c r="D112" s="881" t="s">
        <v>129</v>
      </c>
      <c r="E112" s="882"/>
      <c r="F112" s="882"/>
      <c r="G112" s="883"/>
    </row>
    <row r="113" spans="3:13" ht="10.5" customHeight="1" x14ac:dyDescent="0.25">
      <c r="C113" s="879"/>
      <c r="D113" s="884"/>
      <c r="E113" s="885"/>
      <c r="F113" s="885"/>
      <c r="G113" s="886"/>
    </row>
    <row r="114" spans="3:13" ht="9.75" customHeight="1" thickBot="1" x14ac:dyDescent="0.3">
      <c r="C114" s="880"/>
      <c r="D114" s="887"/>
      <c r="E114" s="888"/>
      <c r="F114" s="888"/>
      <c r="G114" s="889"/>
    </row>
    <row r="115" spans="3:13" ht="23.25" hidden="1" thickBot="1" x14ac:dyDescent="0.3">
      <c r="C115" s="19" t="s">
        <v>44</v>
      </c>
      <c r="D115" s="854" t="s">
        <v>43</v>
      </c>
      <c r="E115" s="855"/>
      <c r="F115" s="855"/>
      <c r="G115" s="856"/>
    </row>
    <row r="116" spans="3:13" ht="23.25" hidden="1" thickBot="1" x14ac:dyDescent="0.3">
      <c r="C116" s="26" t="s">
        <v>81</v>
      </c>
      <c r="D116" s="857" t="s">
        <v>39</v>
      </c>
      <c r="E116" s="858"/>
      <c r="F116" s="858"/>
      <c r="G116" s="859"/>
    </row>
    <row r="117" spans="3:13" ht="17.25" hidden="1" customHeight="1" thickBot="1" x14ac:dyDescent="0.3">
      <c r="C117" s="4" t="s">
        <v>10</v>
      </c>
      <c r="D117" s="860" t="s">
        <v>39</v>
      </c>
      <c r="E117" s="861"/>
      <c r="F117" s="861"/>
      <c r="G117" s="862"/>
    </row>
    <row r="118" spans="3:13" ht="15.75" hidden="1" thickBot="1" x14ac:dyDescent="0.3">
      <c r="C118" s="4" t="s">
        <v>15</v>
      </c>
      <c r="D118" s="863" t="s">
        <v>39</v>
      </c>
      <c r="E118" s="864"/>
      <c r="F118" s="864"/>
      <c r="G118" s="865"/>
    </row>
    <row r="119" spans="3:13" ht="12.75" hidden="1" customHeight="1" x14ac:dyDescent="0.25">
      <c r="C119" s="852"/>
      <c r="D119" s="24">
        <v>2018</v>
      </c>
      <c r="E119" s="24">
        <v>2019</v>
      </c>
      <c r="F119" s="24">
        <v>2020</v>
      </c>
      <c r="G119" s="24">
        <v>2021</v>
      </c>
    </row>
    <row r="120" spans="3:13" ht="9" hidden="1" customHeight="1" thickBot="1" x14ac:dyDescent="0.3">
      <c r="C120" s="853"/>
      <c r="D120" s="25" t="s">
        <v>6</v>
      </c>
      <c r="E120" s="25" t="s">
        <v>7</v>
      </c>
      <c r="F120" s="25" t="s">
        <v>7</v>
      </c>
      <c r="G120" s="25" t="s">
        <v>7</v>
      </c>
    </row>
    <row r="121" spans="3:13" ht="15.75" hidden="1" thickBot="1" x14ac:dyDescent="0.3">
      <c r="C121" s="4" t="s">
        <v>9</v>
      </c>
      <c r="D121" s="6"/>
      <c r="E121" s="6"/>
      <c r="F121" s="6"/>
      <c r="G121" s="6"/>
    </row>
    <row r="122" spans="3:13" ht="15.75" hidden="1" thickBot="1" x14ac:dyDescent="0.3">
      <c r="C122" s="4" t="s">
        <v>16</v>
      </c>
      <c r="D122" s="6"/>
      <c r="E122" s="6"/>
      <c r="F122" s="6"/>
      <c r="G122" s="6"/>
    </row>
    <row r="123" spans="3:13" ht="23.25" hidden="1" thickBot="1" x14ac:dyDescent="0.3">
      <c r="C123" s="4" t="s">
        <v>26</v>
      </c>
      <c r="D123" s="6" t="e">
        <f>D122/D121</f>
        <v>#DIV/0!</v>
      </c>
      <c r="E123" s="6" t="e">
        <f>E122/E121</f>
        <v>#DIV/0!</v>
      </c>
      <c r="F123" s="6" t="e">
        <f>F122/F121</f>
        <v>#DIV/0!</v>
      </c>
      <c r="G123" s="6" t="e">
        <f>G122/G121</f>
        <v>#DIV/0!</v>
      </c>
    </row>
    <row r="124" spans="3:13" ht="15.75" hidden="1" thickBot="1" x14ac:dyDescent="0.3">
      <c r="C124" s="4" t="s">
        <v>17</v>
      </c>
      <c r="D124" s="48" t="s">
        <v>23</v>
      </c>
      <c r="E124" s="7" t="e">
        <f>E121/D121-1</f>
        <v>#DIV/0!</v>
      </c>
      <c r="F124" s="7" t="e">
        <f t="shared" ref="F124:G126" si="4">F121/E121-1</f>
        <v>#DIV/0!</v>
      </c>
      <c r="G124" s="7" t="e">
        <f t="shared" si="4"/>
        <v>#DIV/0!</v>
      </c>
      <c r="I124" s="10"/>
      <c r="J124" s="10"/>
      <c r="K124" s="10"/>
      <c r="L124" s="10"/>
      <c r="M124" s="10"/>
    </row>
    <row r="125" spans="3:13" ht="23.25" hidden="1" thickBot="1" x14ac:dyDescent="0.3">
      <c r="C125" s="4" t="s">
        <v>18</v>
      </c>
      <c r="D125" s="48" t="s">
        <v>23</v>
      </c>
      <c r="E125" s="7" t="e">
        <f>E122/D122-1</f>
        <v>#DIV/0!</v>
      </c>
      <c r="F125" s="7" t="e">
        <f t="shared" si="4"/>
        <v>#DIV/0!</v>
      </c>
      <c r="G125" s="7" t="e">
        <f t="shared" si="4"/>
        <v>#DIV/0!</v>
      </c>
    </row>
    <row r="126" spans="3:13" ht="23.25" hidden="1" thickBot="1" x14ac:dyDescent="0.3">
      <c r="C126" s="4" t="s">
        <v>19</v>
      </c>
      <c r="D126" s="48" t="s">
        <v>23</v>
      </c>
      <c r="E126" s="7" t="e">
        <f>E123/D123-1</f>
        <v>#DIV/0!</v>
      </c>
      <c r="F126" s="7" t="e">
        <f t="shared" si="4"/>
        <v>#DIV/0!</v>
      </c>
      <c r="G126" s="7" t="e">
        <f t="shared" si="4"/>
        <v>#DIV/0!</v>
      </c>
    </row>
    <row r="127" spans="3:13" ht="15.75" hidden="1" thickBot="1" x14ac:dyDescent="0.3">
      <c r="C127" s="866" t="s">
        <v>130</v>
      </c>
      <c r="D127" s="867"/>
      <c r="E127" s="867"/>
      <c r="F127" s="867"/>
      <c r="G127" s="868"/>
    </row>
    <row r="128" spans="3:13" ht="12.75" hidden="1" customHeight="1" x14ac:dyDescent="0.25">
      <c r="C128" s="852"/>
      <c r="D128" s="24">
        <v>2018</v>
      </c>
      <c r="E128" s="24">
        <v>2019</v>
      </c>
      <c r="F128" s="24">
        <v>2020</v>
      </c>
      <c r="G128" s="24">
        <v>2021</v>
      </c>
    </row>
    <row r="129" spans="3:13" ht="9" hidden="1" customHeight="1" thickBot="1" x14ac:dyDescent="0.3">
      <c r="C129" s="853"/>
      <c r="D129" s="25" t="s">
        <v>6</v>
      </c>
      <c r="E129" s="25" t="s">
        <v>7</v>
      </c>
      <c r="F129" s="25" t="s">
        <v>7</v>
      </c>
      <c r="G129" s="25" t="s">
        <v>7</v>
      </c>
    </row>
    <row r="130" spans="3:13" ht="24.75" hidden="1" thickBot="1" x14ac:dyDescent="0.3">
      <c r="C130" s="1" t="s">
        <v>83</v>
      </c>
      <c r="D130" s="9"/>
      <c r="E130" s="9"/>
      <c r="F130" s="9"/>
      <c r="G130" s="9"/>
    </row>
    <row r="131" spans="3:13" ht="24.75" hidden="1" thickBot="1" x14ac:dyDescent="0.3">
      <c r="C131" s="1" t="s">
        <v>84</v>
      </c>
      <c r="D131" s="12"/>
      <c r="E131" s="9"/>
      <c r="F131" s="9"/>
      <c r="G131" s="9"/>
    </row>
    <row r="132" spans="3:13" ht="24.75" hidden="1" thickBot="1" x14ac:dyDescent="0.3">
      <c r="C132" s="27" t="s">
        <v>70</v>
      </c>
      <c r="D132" s="12">
        <f>D131+D130</f>
        <v>0</v>
      </c>
      <c r="E132" s="12">
        <f>E131+E130</f>
        <v>0</v>
      </c>
      <c r="F132" s="12">
        <f>F131+F130</f>
        <v>0</v>
      </c>
      <c r="G132" s="12">
        <f>G131+G130</f>
        <v>0</v>
      </c>
    </row>
    <row r="133" spans="3:13" ht="15.75" hidden="1" thickBot="1" x14ac:dyDescent="0.3">
      <c r="C133" s="553" t="s">
        <v>78</v>
      </c>
      <c r="D133" s="554"/>
      <c r="E133" s="554"/>
      <c r="F133" s="554"/>
      <c r="G133" s="555"/>
    </row>
    <row r="134" spans="3:13" ht="15.75" hidden="1" thickBot="1" x14ac:dyDescent="0.3">
      <c r="C134" s="553" t="s">
        <v>85</v>
      </c>
      <c r="D134" s="554"/>
      <c r="E134" s="554"/>
      <c r="F134" s="554"/>
      <c r="G134" s="555"/>
    </row>
    <row r="135" spans="3:13" ht="23.25" hidden="1" thickBot="1" x14ac:dyDescent="0.3">
      <c r="C135" s="19" t="s">
        <v>44</v>
      </c>
      <c r="D135" s="854" t="s">
        <v>43</v>
      </c>
      <c r="E135" s="855"/>
      <c r="F135" s="855"/>
      <c r="G135" s="856"/>
    </row>
    <row r="136" spans="3:13" ht="15.75" hidden="1" thickBot="1" x14ac:dyDescent="0.3">
      <c r="C136" s="26" t="s">
        <v>41</v>
      </c>
      <c r="D136" s="857" t="s">
        <v>39</v>
      </c>
      <c r="E136" s="858"/>
      <c r="F136" s="858"/>
      <c r="G136" s="859"/>
    </row>
    <row r="137" spans="3:13" ht="17.25" hidden="1" customHeight="1" thickBot="1" x14ac:dyDescent="0.3">
      <c r="C137" s="4" t="s">
        <v>10</v>
      </c>
      <c r="D137" s="860" t="s">
        <v>39</v>
      </c>
      <c r="E137" s="861"/>
      <c r="F137" s="861"/>
      <c r="G137" s="862"/>
    </row>
    <row r="138" spans="3:13" ht="15.75" hidden="1" thickBot="1" x14ac:dyDescent="0.3">
      <c r="C138" s="4" t="s">
        <v>15</v>
      </c>
      <c r="D138" s="863" t="s">
        <v>39</v>
      </c>
      <c r="E138" s="864"/>
      <c r="F138" s="864"/>
      <c r="G138" s="865"/>
    </row>
    <row r="139" spans="3:13" ht="12.75" hidden="1" customHeight="1" x14ac:dyDescent="0.25">
      <c r="C139" s="852"/>
      <c r="D139" s="24">
        <v>2018</v>
      </c>
      <c r="E139" s="24">
        <v>2019</v>
      </c>
      <c r="F139" s="24">
        <v>2020</v>
      </c>
      <c r="G139" s="24">
        <v>2021</v>
      </c>
    </row>
    <row r="140" spans="3:13" ht="9" hidden="1" customHeight="1" thickBot="1" x14ac:dyDescent="0.3">
      <c r="C140" s="853"/>
      <c r="D140" s="25" t="s">
        <v>6</v>
      </c>
      <c r="E140" s="25" t="s">
        <v>7</v>
      </c>
      <c r="F140" s="25" t="s">
        <v>7</v>
      </c>
      <c r="G140" s="25" t="s">
        <v>7</v>
      </c>
    </row>
    <row r="141" spans="3:13" ht="15.75" hidden="1" thickBot="1" x14ac:dyDescent="0.3">
      <c r="C141" s="4" t="s">
        <v>9</v>
      </c>
      <c r="D141" s="6"/>
      <c r="E141" s="6"/>
      <c r="F141" s="6"/>
      <c r="G141" s="6"/>
    </row>
    <row r="142" spans="3:13" ht="15.75" hidden="1" thickBot="1" x14ac:dyDescent="0.3">
      <c r="C142" s="4" t="s">
        <v>16</v>
      </c>
      <c r="D142" s="6"/>
      <c r="E142" s="6"/>
      <c r="F142" s="6"/>
      <c r="G142" s="6"/>
    </row>
    <row r="143" spans="3:13" ht="23.25" hidden="1" thickBot="1" x14ac:dyDescent="0.3">
      <c r="C143" s="4" t="s">
        <v>26</v>
      </c>
      <c r="D143" s="6" t="e">
        <f>D142/D141</f>
        <v>#DIV/0!</v>
      </c>
      <c r="E143" s="6" t="e">
        <f>E142/E141</f>
        <v>#DIV/0!</v>
      </c>
      <c r="F143" s="6" t="e">
        <f>F142/F141</f>
        <v>#DIV/0!</v>
      </c>
      <c r="G143" s="6" t="e">
        <f>G142/G141</f>
        <v>#DIV/0!</v>
      </c>
    </row>
    <row r="144" spans="3:13" ht="15.75" hidden="1" thickBot="1" x14ac:dyDescent="0.3">
      <c r="C144" s="4" t="s">
        <v>17</v>
      </c>
      <c r="D144" s="48" t="s">
        <v>23</v>
      </c>
      <c r="E144" s="7" t="e">
        <f>E141/D141-1</f>
        <v>#DIV/0!</v>
      </c>
      <c r="F144" s="7" t="e">
        <f t="shared" ref="F144:G146" si="5">F141/E141-1</f>
        <v>#DIV/0!</v>
      </c>
      <c r="G144" s="7" t="e">
        <f t="shared" si="5"/>
        <v>#DIV/0!</v>
      </c>
      <c r="I144" s="10"/>
      <c r="J144" s="10"/>
      <c r="K144" s="10"/>
      <c r="L144" s="10"/>
      <c r="M144" s="10"/>
    </row>
    <row r="145" spans="3:7" ht="23.25" hidden="1" thickBot="1" x14ac:dyDescent="0.3">
      <c r="C145" s="4" t="s">
        <v>18</v>
      </c>
      <c r="D145" s="48" t="s">
        <v>23</v>
      </c>
      <c r="E145" s="7" t="e">
        <f>E142/D142-1</f>
        <v>#DIV/0!</v>
      </c>
      <c r="F145" s="7" t="e">
        <f t="shared" si="5"/>
        <v>#DIV/0!</v>
      </c>
      <c r="G145" s="7" t="e">
        <f t="shared" si="5"/>
        <v>#DIV/0!</v>
      </c>
    </row>
    <row r="146" spans="3:7" ht="23.25" hidden="1" thickBot="1" x14ac:dyDescent="0.3">
      <c r="C146" s="4" t="s">
        <v>19</v>
      </c>
      <c r="D146" s="48" t="s">
        <v>23</v>
      </c>
      <c r="E146" s="7" t="e">
        <f>E143/D143-1</f>
        <v>#DIV/0!</v>
      </c>
      <c r="F146" s="7" t="e">
        <f t="shared" si="5"/>
        <v>#DIV/0!</v>
      </c>
      <c r="G146" s="7" t="e">
        <f t="shared" si="5"/>
        <v>#DIV/0!</v>
      </c>
    </row>
    <row r="147" spans="3:7" ht="15.75" hidden="1" thickBot="1" x14ac:dyDescent="0.3">
      <c r="C147" s="866" t="s">
        <v>122</v>
      </c>
      <c r="D147" s="867"/>
      <c r="E147" s="867"/>
      <c r="F147" s="867"/>
      <c r="G147" s="868"/>
    </row>
    <row r="148" spans="3:7" ht="12.75" hidden="1" customHeight="1" x14ac:dyDescent="0.25">
      <c r="C148" s="852"/>
      <c r="D148" s="24">
        <v>2018</v>
      </c>
      <c r="E148" s="24">
        <v>2019</v>
      </c>
      <c r="F148" s="24">
        <v>2020</v>
      </c>
      <c r="G148" s="24">
        <v>2021</v>
      </c>
    </row>
    <row r="149" spans="3:7" ht="15.75" hidden="1" thickBot="1" x14ac:dyDescent="0.3">
      <c r="C149" s="853"/>
      <c r="D149" s="25" t="s">
        <v>6</v>
      </c>
      <c r="E149" s="25" t="s">
        <v>7</v>
      </c>
      <c r="F149" s="25" t="s">
        <v>7</v>
      </c>
      <c r="G149" s="25" t="s">
        <v>7</v>
      </c>
    </row>
    <row r="150" spans="3:7" ht="24.75" hidden="1" thickBot="1" x14ac:dyDescent="0.3">
      <c r="C150" s="1" t="s">
        <v>83</v>
      </c>
      <c r="D150" s="9"/>
      <c r="E150" s="9"/>
      <c r="F150" s="9"/>
      <c r="G150" s="9"/>
    </row>
    <row r="151" spans="3:7" ht="24.75" hidden="1" thickBot="1" x14ac:dyDescent="0.3">
      <c r="C151" s="1" t="s">
        <v>84</v>
      </c>
      <c r="D151" s="12"/>
      <c r="E151" s="9"/>
      <c r="F151" s="9"/>
      <c r="G151" s="9"/>
    </row>
    <row r="152" spans="3:7" ht="24.75" hidden="1" thickBot="1" x14ac:dyDescent="0.3">
      <c r="C152" s="27" t="s">
        <v>68</v>
      </c>
      <c r="D152" s="12">
        <f>D151+D150</f>
        <v>0</v>
      </c>
      <c r="E152" s="12">
        <f>E151+E150</f>
        <v>0</v>
      </c>
      <c r="F152" s="12">
        <f>F151+F150</f>
        <v>0</v>
      </c>
      <c r="G152" s="12">
        <f>G151+G150</f>
        <v>0</v>
      </c>
    </row>
    <row r="153" spans="3:7" ht="23.25" hidden="1" thickBot="1" x14ac:dyDescent="0.3">
      <c r="C153" s="44" t="s">
        <v>44</v>
      </c>
      <c r="D153" s="854" t="s">
        <v>43</v>
      </c>
      <c r="E153" s="855"/>
      <c r="F153" s="855"/>
      <c r="G153" s="856"/>
    </row>
    <row r="154" spans="3:7" ht="23.25" hidden="1" thickBot="1" x14ac:dyDescent="0.3">
      <c r="C154" s="26" t="s">
        <v>81</v>
      </c>
      <c r="D154" s="857" t="s">
        <v>39</v>
      </c>
      <c r="E154" s="858"/>
      <c r="F154" s="858"/>
      <c r="G154" s="859"/>
    </row>
    <row r="155" spans="3:7" ht="17.25" hidden="1" customHeight="1" thickBot="1" x14ac:dyDescent="0.3">
      <c r="C155" s="4" t="s">
        <v>10</v>
      </c>
      <c r="D155" s="860" t="s">
        <v>39</v>
      </c>
      <c r="E155" s="861"/>
      <c r="F155" s="861"/>
      <c r="G155" s="862"/>
    </row>
    <row r="156" spans="3:7" ht="15.75" hidden="1" thickBot="1" x14ac:dyDescent="0.3">
      <c r="C156" s="4" t="s">
        <v>15</v>
      </c>
      <c r="D156" s="863" t="s">
        <v>39</v>
      </c>
      <c r="E156" s="864"/>
      <c r="F156" s="864"/>
      <c r="G156" s="865"/>
    </row>
    <row r="157" spans="3:7" ht="12.75" hidden="1" customHeight="1" x14ac:dyDescent="0.25">
      <c r="C157" s="852"/>
      <c r="D157" s="24">
        <v>2018</v>
      </c>
      <c r="E157" s="24">
        <v>2019</v>
      </c>
      <c r="F157" s="24">
        <v>2020</v>
      </c>
      <c r="G157" s="24">
        <v>2021</v>
      </c>
    </row>
    <row r="158" spans="3:7" ht="9" hidden="1" customHeight="1" thickBot="1" x14ac:dyDescent="0.3">
      <c r="C158" s="853"/>
      <c r="D158" s="25" t="s">
        <v>6</v>
      </c>
      <c r="E158" s="25" t="s">
        <v>7</v>
      </c>
      <c r="F158" s="25" t="s">
        <v>7</v>
      </c>
      <c r="G158" s="25" t="s">
        <v>7</v>
      </c>
    </row>
    <row r="159" spans="3:7" ht="15.75" hidden="1" thickBot="1" x14ac:dyDescent="0.3">
      <c r="C159" s="4" t="s">
        <v>9</v>
      </c>
      <c r="D159" s="6"/>
      <c r="E159" s="6"/>
      <c r="F159" s="6"/>
      <c r="G159" s="6"/>
    </row>
    <row r="160" spans="3:7" ht="15.75" hidden="1" thickBot="1" x14ac:dyDescent="0.3">
      <c r="C160" s="4" t="s">
        <v>16</v>
      </c>
      <c r="D160" s="6"/>
      <c r="E160" s="6"/>
      <c r="F160" s="6"/>
      <c r="G160" s="6"/>
    </row>
    <row r="161" spans="3:13" ht="23.25" hidden="1" thickBot="1" x14ac:dyDescent="0.3">
      <c r="C161" s="4" t="s">
        <v>26</v>
      </c>
      <c r="D161" s="6" t="e">
        <f>D160/D159</f>
        <v>#DIV/0!</v>
      </c>
      <c r="E161" s="6" t="e">
        <f>E160/E159</f>
        <v>#DIV/0!</v>
      </c>
      <c r="F161" s="6" t="e">
        <f>F160/F159</f>
        <v>#DIV/0!</v>
      </c>
      <c r="G161" s="6" t="e">
        <f>G160/G159</f>
        <v>#DIV/0!</v>
      </c>
    </row>
    <row r="162" spans="3:13" ht="15.75" hidden="1" thickBot="1" x14ac:dyDescent="0.3">
      <c r="C162" s="4" t="s">
        <v>17</v>
      </c>
      <c r="D162" s="48" t="s">
        <v>23</v>
      </c>
      <c r="E162" s="7" t="e">
        <f>E159/D159-1</f>
        <v>#DIV/0!</v>
      </c>
      <c r="F162" s="7" t="e">
        <f t="shared" ref="F162:G164" si="6">F159/E159-1</f>
        <v>#DIV/0!</v>
      </c>
      <c r="G162" s="7" t="e">
        <f t="shared" si="6"/>
        <v>#DIV/0!</v>
      </c>
      <c r="I162" s="10"/>
      <c r="J162" s="10"/>
      <c r="K162" s="10"/>
      <c r="L162" s="10"/>
      <c r="M162" s="10"/>
    </row>
    <row r="163" spans="3:13" ht="23.25" hidden="1" thickBot="1" x14ac:dyDescent="0.3">
      <c r="C163" s="4" t="s">
        <v>18</v>
      </c>
      <c r="D163" s="48" t="s">
        <v>23</v>
      </c>
      <c r="E163" s="7" t="e">
        <f>E160/D160-1</f>
        <v>#DIV/0!</v>
      </c>
      <c r="F163" s="7" t="e">
        <f t="shared" si="6"/>
        <v>#DIV/0!</v>
      </c>
      <c r="G163" s="7" t="e">
        <f t="shared" si="6"/>
        <v>#DIV/0!</v>
      </c>
    </row>
    <row r="164" spans="3:13" ht="23.25" hidden="1" thickBot="1" x14ac:dyDescent="0.3">
      <c r="C164" s="4" t="s">
        <v>19</v>
      </c>
      <c r="D164" s="48" t="s">
        <v>23</v>
      </c>
      <c r="E164" s="7" t="e">
        <f>E161/D161-1</f>
        <v>#DIV/0!</v>
      </c>
      <c r="F164" s="7" t="e">
        <f t="shared" si="6"/>
        <v>#DIV/0!</v>
      </c>
      <c r="G164" s="7" t="e">
        <f t="shared" si="6"/>
        <v>#DIV/0!</v>
      </c>
    </row>
    <row r="165" spans="3:13" ht="15.75" hidden="1" thickBot="1" x14ac:dyDescent="0.3">
      <c r="C165" s="866" t="s">
        <v>130</v>
      </c>
      <c r="D165" s="867"/>
      <c r="E165" s="867"/>
      <c r="F165" s="867"/>
      <c r="G165" s="868"/>
    </row>
    <row r="166" spans="3:13" ht="12.75" hidden="1" customHeight="1" x14ac:dyDescent="0.25">
      <c r="C166" s="852"/>
      <c r="D166" s="24">
        <v>2018</v>
      </c>
      <c r="E166" s="24">
        <v>2019</v>
      </c>
      <c r="F166" s="24">
        <v>2020</v>
      </c>
      <c r="G166" s="24">
        <v>2021</v>
      </c>
    </row>
    <row r="167" spans="3:13" ht="9" hidden="1" customHeight="1" thickBot="1" x14ac:dyDescent="0.3">
      <c r="C167" s="853"/>
      <c r="D167" s="25" t="s">
        <v>6</v>
      </c>
      <c r="E167" s="25" t="s">
        <v>7</v>
      </c>
      <c r="F167" s="25" t="s">
        <v>7</v>
      </c>
      <c r="G167" s="25" t="s">
        <v>7</v>
      </c>
    </row>
    <row r="168" spans="3:13" ht="24.75" hidden="1" thickBot="1" x14ac:dyDescent="0.3">
      <c r="C168" s="1" t="s">
        <v>83</v>
      </c>
      <c r="D168" s="9"/>
      <c r="E168" s="9"/>
      <c r="F168" s="9"/>
      <c r="G168" s="9"/>
    </row>
    <row r="169" spans="3:13" ht="24.75" hidden="1" thickBot="1" x14ac:dyDescent="0.3">
      <c r="C169" s="1" t="s">
        <v>84</v>
      </c>
      <c r="D169" s="12"/>
      <c r="E169" s="9"/>
      <c r="F169" s="9"/>
      <c r="G169" s="9"/>
    </row>
    <row r="170" spans="3:13" ht="24.75" hidden="1" thickBot="1" x14ac:dyDescent="0.3">
      <c r="C170" s="27" t="s">
        <v>70</v>
      </c>
      <c r="D170" s="12">
        <f>D169+D168</f>
        <v>0</v>
      </c>
      <c r="E170" s="12">
        <f>E169+E168</f>
        <v>0</v>
      </c>
      <c r="F170" s="12">
        <f>F169+F168</f>
        <v>0</v>
      </c>
      <c r="G170" s="12">
        <f>G169+G168</f>
        <v>0</v>
      </c>
    </row>
    <row r="171" spans="3:13" ht="45" customHeight="1" thickBot="1" x14ac:dyDescent="0.3">
      <c r="C171" s="45" t="s">
        <v>24</v>
      </c>
      <c r="D171" s="875" t="str">
        <f>'[34]Formati 2 Pol.Ekzistuese GjC'!D232:G232</f>
        <v xml:space="preserve"> Funksionimi efiçient dhe i sigurtë i RKGJC-së dhe RKA-së, zhvillimi dhe modernizimi i mëtejshëm i infrastrukturës së teknologjisë dhe informacionit</v>
      </c>
      <c r="E171" s="876"/>
      <c r="F171" s="876"/>
      <c r="G171" s="877"/>
    </row>
    <row r="172" spans="3:13" ht="15.75" customHeight="1" thickBot="1" x14ac:dyDescent="0.3">
      <c r="C172" s="860" t="s">
        <v>25</v>
      </c>
      <c r="D172" s="861"/>
      <c r="E172" s="861"/>
      <c r="F172" s="861"/>
      <c r="G172" s="862"/>
    </row>
    <row r="173" spans="3:13" ht="15.75" thickBot="1" x14ac:dyDescent="0.3">
      <c r="C173" s="49" t="s">
        <v>131</v>
      </c>
      <c r="D173" s="8" t="s">
        <v>45</v>
      </c>
      <c r="E173" s="8" t="s">
        <v>40</v>
      </c>
      <c r="F173" s="8" t="s">
        <v>40</v>
      </c>
      <c r="G173" s="8" t="s">
        <v>40</v>
      </c>
    </row>
    <row r="174" spans="3:13" ht="21.75" customHeight="1" thickBot="1" x14ac:dyDescent="0.3">
      <c r="C174" s="4" t="str">
        <f>'[34]Formati 2 Pol.Ekzistuese GjC'!C235</f>
        <v>T1:Saktësia në integrimin e të dhënave</v>
      </c>
      <c r="D174" s="8" t="str">
        <f>'[34]Formati 2 Pol.Ekzistuese GjC'!D235</f>
        <v>9% niveli i gabimit</v>
      </c>
      <c r="E174" s="8">
        <f>'[34]Formati 2 Pol.Ekzistuese GjC'!E235</f>
        <v>7.0000000000000007E-2</v>
      </c>
      <c r="F174" s="8">
        <f>'[34]Formati 2 Pol.Ekzistuese GjC'!F235</f>
        <v>0.05</v>
      </c>
      <c r="G174" s="8">
        <f>'[34]Formati 2 Pol.Ekzistuese GjC'!G235</f>
        <v>0.03</v>
      </c>
    </row>
    <row r="175" spans="3:13" ht="23.25" customHeight="1" thickBot="1" x14ac:dyDescent="0.3">
      <c r="C175" s="869" t="s">
        <v>67</v>
      </c>
      <c r="D175" s="870"/>
      <c r="E175" s="870"/>
      <c r="F175" s="870"/>
      <c r="G175" s="871"/>
    </row>
    <row r="176" spans="3:13" ht="23.25" customHeight="1" thickBot="1" x14ac:dyDescent="0.3">
      <c r="C176" s="872" t="s">
        <v>77</v>
      </c>
      <c r="D176" s="873"/>
      <c r="E176" s="873"/>
      <c r="F176" s="873"/>
      <c r="G176" s="874"/>
    </row>
    <row r="177" spans="3:7" ht="12.75" customHeight="1" x14ac:dyDescent="0.25">
      <c r="C177" s="852"/>
      <c r="D177" s="24">
        <v>2018</v>
      </c>
      <c r="E177" s="24">
        <v>2019</v>
      </c>
      <c r="F177" s="24">
        <v>2020</v>
      </c>
      <c r="G177" s="24">
        <v>2021</v>
      </c>
    </row>
    <row r="178" spans="3:7" ht="9" customHeight="1" thickBot="1" x14ac:dyDescent="0.3">
      <c r="C178" s="853"/>
      <c r="D178" s="25" t="s">
        <v>6</v>
      </c>
      <c r="E178" s="25" t="s">
        <v>7</v>
      </c>
      <c r="F178" s="25" t="s">
        <v>7</v>
      </c>
      <c r="G178" s="25" t="s">
        <v>7</v>
      </c>
    </row>
    <row r="179" spans="3:7" ht="26.25" customHeight="1" thickBot="1" x14ac:dyDescent="0.3">
      <c r="C179" s="26" t="s">
        <v>41</v>
      </c>
      <c r="D179" s="857" t="str">
        <f>'[34]Formati 2 Pol.Ekzistuese GjC'!D240:G240</f>
        <v xml:space="preserve">Përmirësimi i sistemit të adresave dhe rritja e funksionalitetit me RKGJC </v>
      </c>
      <c r="E179" s="858"/>
      <c r="F179" s="858"/>
      <c r="G179" s="859"/>
    </row>
    <row r="180" spans="3:7" ht="16.5" customHeight="1" thickBot="1" x14ac:dyDescent="0.3">
      <c r="C180" s="4" t="s">
        <v>10</v>
      </c>
      <c r="D180" s="857" t="str">
        <f>'[34]Formati 2 Pol.Ekzistuese GjC'!D241:G241</f>
        <v>Zhvillimi i mëtejshëm i sistemit të adresave dhe ndërfaqes së komunikimit</v>
      </c>
      <c r="E180" s="858"/>
      <c r="F180" s="858"/>
      <c r="G180" s="859"/>
    </row>
    <row r="181" spans="3:7" ht="15.75" customHeight="1" thickBot="1" x14ac:dyDescent="0.3">
      <c r="C181" s="4" t="s">
        <v>15</v>
      </c>
      <c r="D181" s="857" t="str">
        <f>'[34]Formati 2 Pol.Ekzistuese GjC'!D242:G242</f>
        <v>nr sistemi</v>
      </c>
      <c r="E181" s="858"/>
      <c r="F181" s="858"/>
      <c r="G181" s="859"/>
    </row>
    <row r="182" spans="3:7" ht="12.75" customHeight="1" x14ac:dyDescent="0.25">
      <c r="C182" s="852"/>
      <c r="D182" s="24">
        <v>2018</v>
      </c>
      <c r="E182" s="24">
        <v>2019</v>
      </c>
      <c r="F182" s="24">
        <v>2020</v>
      </c>
      <c r="G182" s="24">
        <v>2021</v>
      </c>
    </row>
    <row r="183" spans="3:7" ht="9" customHeight="1" thickBot="1" x14ac:dyDescent="0.3">
      <c r="C183" s="853"/>
      <c r="D183" s="25" t="s">
        <v>6</v>
      </c>
      <c r="E183" s="25" t="s">
        <v>7</v>
      </c>
      <c r="F183" s="25" t="s">
        <v>7</v>
      </c>
      <c r="G183" s="25" t="s">
        <v>7</v>
      </c>
    </row>
    <row r="184" spans="3:7" ht="15.75" customHeight="1" thickBot="1" x14ac:dyDescent="0.3">
      <c r="C184" s="4" t="s">
        <v>9</v>
      </c>
      <c r="D184" s="6">
        <f>'[34]Formati 2 Pol.Ekzistuese GjC'!D245</f>
        <v>1</v>
      </c>
      <c r="E184" s="6">
        <f>'[34]Formati 2 Pol.Ekzistuese GjC'!E245</f>
        <v>1</v>
      </c>
      <c r="F184" s="6">
        <f>'[34]Formati 2 Pol.Ekzistuese GjC'!F245</f>
        <v>1</v>
      </c>
      <c r="G184" s="6">
        <f>'[34]Formati 2 Pol.Ekzistuese GjC'!G245</f>
        <v>1</v>
      </c>
    </row>
    <row r="185" spans="3:7" ht="15.75" thickBot="1" x14ac:dyDescent="0.3">
      <c r="C185" s="4" t="s">
        <v>16</v>
      </c>
      <c r="D185" s="6">
        <f>'[34]Formati 2 Pol.Ekzistuese GjC'!D246</f>
        <v>95000</v>
      </c>
      <c r="E185" s="6">
        <f>'[34]Formati 2 Pol.Ekzistuese GjC'!E246</f>
        <v>95000</v>
      </c>
      <c r="F185" s="6">
        <f>'[34]Formati 2 Pol.Ekzistuese GjC'!F246</f>
        <v>95000</v>
      </c>
      <c r="G185" s="6">
        <f>'[34]Formati 2 Pol.Ekzistuese GjC'!G246</f>
        <v>95000</v>
      </c>
    </row>
    <row r="186" spans="3:7" ht="23.25" thickBot="1" x14ac:dyDescent="0.3">
      <c r="C186" s="4" t="s">
        <v>26</v>
      </c>
      <c r="D186" s="6">
        <f>D185/D184</f>
        <v>95000</v>
      </c>
      <c r="E186" s="6">
        <f>E185/E184</f>
        <v>95000</v>
      </c>
      <c r="F186" s="6">
        <f>F185/F184</f>
        <v>95000</v>
      </c>
      <c r="G186" s="6">
        <f>G185/G184</f>
        <v>95000</v>
      </c>
    </row>
    <row r="187" spans="3:7" ht="15.75" thickBot="1" x14ac:dyDescent="0.3">
      <c r="C187" s="4" t="s">
        <v>17</v>
      </c>
      <c r="D187" s="48"/>
      <c r="E187" s="7">
        <f>E184/D184-1</f>
        <v>0</v>
      </c>
      <c r="F187" s="7">
        <f t="shared" ref="F187:G189" si="7">F184/E184-1</f>
        <v>0</v>
      </c>
      <c r="G187" s="7">
        <f t="shared" si="7"/>
        <v>0</v>
      </c>
    </row>
    <row r="188" spans="3:7" ht="23.25" thickBot="1" x14ac:dyDescent="0.3">
      <c r="C188" s="4" t="s">
        <v>18</v>
      </c>
      <c r="D188" s="48"/>
      <c r="E188" s="7">
        <f>E185/D185-1</f>
        <v>0</v>
      </c>
      <c r="F188" s="7">
        <f t="shared" si="7"/>
        <v>0</v>
      </c>
      <c r="G188" s="7">
        <f t="shared" si="7"/>
        <v>0</v>
      </c>
    </row>
    <row r="189" spans="3:7" ht="23.25" thickBot="1" x14ac:dyDescent="0.3">
      <c r="C189" s="4" t="s">
        <v>19</v>
      </c>
      <c r="D189" s="48"/>
      <c r="E189" s="7">
        <f>E186/D186-1</f>
        <v>0</v>
      </c>
      <c r="F189" s="7">
        <f t="shared" si="7"/>
        <v>0</v>
      </c>
      <c r="G189" s="7">
        <f t="shared" si="7"/>
        <v>0</v>
      </c>
    </row>
    <row r="190" spans="3:7" x14ac:dyDescent="0.25">
      <c r="C190" s="852"/>
      <c r="D190" s="24">
        <v>2018</v>
      </c>
      <c r="E190" s="24">
        <v>2019</v>
      </c>
      <c r="F190" s="24">
        <v>2020</v>
      </c>
      <c r="G190" s="24">
        <v>2021</v>
      </c>
    </row>
    <row r="191" spans="3:7" ht="15.75" thickBot="1" x14ac:dyDescent="0.3">
      <c r="C191" s="853"/>
      <c r="D191" s="25" t="s">
        <v>6</v>
      </c>
      <c r="E191" s="25" t="s">
        <v>7</v>
      </c>
      <c r="F191" s="25" t="s">
        <v>7</v>
      </c>
      <c r="G191" s="25" t="s">
        <v>7</v>
      </c>
    </row>
    <row r="192" spans="3:7" ht="15.75" thickBot="1" x14ac:dyDescent="0.3">
      <c r="C192" s="866" t="s">
        <v>132</v>
      </c>
      <c r="D192" s="867"/>
      <c r="E192" s="867"/>
      <c r="F192" s="867"/>
      <c r="G192" s="868"/>
    </row>
    <row r="193" spans="3:7" ht="12.75" customHeight="1" x14ac:dyDescent="0.25">
      <c r="C193" s="852"/>
      <c r="D193" s="24">
        <v>2018</v>
      </c>
      <c r="E193" s="24">
        <v>2019</v>
      </c>
      <c r="F193" s="24">
        <v>2020</v>
      </c>
      <c r="G193" s="24">
        <v>2021</v>
      </c>
    </row>
    <row r="194" spans="3:7" ht="9" customHeight="1" thickBot="1" x14ac:dyDescent="0.3">
      <c r="C194" s="853"/>
      <c r="D194" s="25" t="s">
        <v>6</v>
      </c>
      <c r="E194" s="25" t="s">
        <v>7</v>
      </c>
      <c r="F194" s="25" t="s">
        <v>7</v>
      </c>
      <c r="G194" s="25" t="s">
        <v>7</v>
      </c>
    </row>
    <row r="195" spans="3:7" ht="15.75" thickBot="1" x14ac:dyDescent="0.3">
      <c r="C195" s="1" t="s">
        <v>0</v>
      </c>
      <c r="D195" s="9"/>
      <c r="E195" s="9"/>
      <c r="F195" s="9"/>
      <c r="G195" s="9"/>
    </row>
    <row r="196" spans="3:7" ht="24.75" thickBot="1" x14ac:dyDescent="0.3">
      <c r="C196" s="1" t="s">
        <v>48</v>
      </c>
      <c r="D196" s="9"/>
      <c r="E196" s="9"/>
      <c r="F196" s="9"/>
      <c r="G196" s="9"/>
    </row>
    <row r="197" spans="3:7" ht="24.75" thickBot="1" x14ac:dyDescent="0.3">
      <c r="C197" s="1" t="s">
        <v>1</v>
      </c>
      <c r="D197" s="12">
        <f>'[34]Formati 2 Pol.Ekzistuese GjC'!D262</f>
        <v>95000</v>
      </c>
      <c r="E197" s="12">
        <f>'[34]Formati 2 Pol.Ekzistuese GjC'!E262</f>
        <v>95000</v>
      </c>
      <c r="F197" s="12">
        <f>'[34]Formati 2 Pol.Ekzistuese GjC'!F262</f>
        <v>95000</v>
      </c>
      <c r="G197" s="12">
        <f>'[34]Formati 2 Pol.Ekzistuese GjC'!G262</f>
        <v>95000</v>
      </c>
    </row>
    <row r="198" spans="3:7" ht="15.75" thickBot="1" x14ac:dyDescent="0.3">
      <c r="C198" s="1" t="s">
        <v>2</v>
      </c>
      <c r="D198" s="12"/>
      <c r="E198" s="9"/>
      <c r="F198" s="9"/>
      <c r="G198" s="9"/>
    </row>
    <row r="199" spans="3:7" ht="24.75" thickBot="1" x14ac:dyDescent="0.3">
      <c r="C199" s="1" t="s">
        <v>31</v>
      </c>
      <c r="D199" s="12"/>
      <c r="E199" s="9"/>
      <c r="F199" s="9"/>
      <c r="G199" s="9"/>
    </row>
    <row r="200" spans="3:7" ht="24.75" thickBot="1" x14ac:dyDescent="0.3">
      <c r="C200" s="1" t="s">
        <v>33</v>
      </c>
      <c r="D200" s="12"/>
      <c r="E200" s="9"/>
      <c r="F200" s="9"/>
      <c r="G200" s="9"/>
    </row>
    <row r="201" spans="3:7" ht="24.75" thickBot="1" x14ac:dyDescent="0.3">
      <c r="C201" s="1" t="s">
        <v>3</v>
      </c>
      <c r="D201" s="12"/>
      <c r="E201" s="9"/>
      <c r="F201" s="9"/>
      <c r="G201" s="9"/>
    </row>
    <row r="202" spans="3:7" ht="36.75" thickBot="1" x14ac:dyDescent="0.3">
      <c r="C202" s="28" t="s">
        <v>71</v>
      </c>
      <c r="D202" s="29">
        <f>D201+D200+D199+D198+D197+D196+D195</f>
        <v>95000</v>
      </c>
      <c r="E202" s="29">
        <f>E201+E200+E199+E198+E197+E196+E195</f>
        <v>95000</v>
      </c>
      <c r="F202" s="29">
        <f>F201+F200+F199+F198+F197+F196+F195</f>
        <v>95000</v>
      </c>
      <c r="G202" s="29">
        <f>G201+G200+G199+G198+G197+G196+G195</f>
        <v>95000</v>
      </c>
    </row>
    <row r="203" spans="3:7" ht="15.75" thickBot="1" x14ac:dyDescent="0.3">
      <c r="C203" s="31" t="s">
        <v>69</v>
      </c>
      <c r="D203" s="32">
        <f>IF(D202-D185=0,0,"Error")</f>
        <v>0</v>
      </c>
      <c r="E203" s="32">
        <f>IF(E202-E185=0,0,"Error")</f>
        <v>0</v>
      </c>
      <c r="F203" s="32">
        <f>IF(F202-F185=0,0,"Error")</f>
        <v>0</v>
      </c>
      <c r="G203" s="32">
        <f>IF(G202-G185=0,0,"Error")</f>
        <v>0</v>
      </c>
    </row>
    <row r="204" spans="3:7" ht="15.75" thickBot="1" x14ac:dyDescent="0.3">
      <c r="C204" s="20" t="s">
        <v>133</v>
      </c>
      <c r="D204" s="857" t="str">
        <f>'[34]Formati 2 Pol.Ekzistuese GjC'!D282:G282</f>
        <v>Dhoma e infrastrukturës ICT e modernizuar</v>
      </c>
      <c r="E204" s="858"/>
      <c r="F204" s="858"/>
      <c r="G204" s="859"/>
    </row>
    <row r="205" spans="3:7" ht="15.75" thickBot="1" x14ac:dyDescent="0.3">
      <c r="C205" s="4" t="s">
        <v>10</v>
      </c>
      <c r="D205" s="857" t="str">
        <f>'[34]Formati 2 Pol.Ekzistuese GjC'!D283:G283</f>
        <v>Mirërmbajtje dhe përmirësim i mëtejshëm i teknologjisë së dhomës së serverave</v>
      </c>
      <c r="E205" s="858"/>
      <c r="F205" s="858"/>
      <c r="G205" s="859"/>
    </row>
    <row r="206" spans="3:7" ht="15.75" thickBot="1" x14ac:dyDescent="0.3">
      <c r="C206" s="4" t="s">
        <v>15</v>
      </c>
      <c r="D206" s="857" t="str">
        <f>'[34]Formati 2 Pol.Ekzistuese GjC'!D284:G284</f>
        <v>nr dhome</v>
      </c>
      <c r="E206" s="858"/>
      <c r="F206" s="858"/>
      <c r="G206" s="859"/>
    </row>
    <row r="207" spans="3:7" ht="12.75" customHeight="1" x14ac:dyDescent="0.25">
      <c r="C207" s="852"/>
      <c r="D207" s="24">
        <v>2018</v>
      </c>
      <c r="E207" s="24">
        <v>2019</v>
      </c>
      <c r="F207" s="24">
        <v>2020</v>
      </c>
      <c r="G207" s="24">
        <v>2021</v>
      </c>
    </row>
    <row r="208" spans="3:7" ht="9" customHeight="1" thickBot="1" x14ac:dyDescent="0.3">
      <c r="C208" s="853"/>
      <c r="D208" s="25" t="s">
        <v>6</v>
      </c>
      <c r="E208" s="25" t="s">
        <v>7</v>
      </c>
      <c r="F208" s="25" t="s">
        <v>7</v>
      </c>
      <c r="G208" s="25" t="s">
        <v>7</v>
      </c>
    </row>
    <row r="209" spans="3:7" ht="15.75" thickBot="1" x14ac:dyDescent="0.3">
      <c r="C209" s="4" t="s">
        <v>9</v>
      </c>
      <c r="D209" s="6">
        <f>'[34]Formati 2 Pol.Ekzistuese GjC'!D287</f>
        <v>1</v>
      </c>
      <c r="E209" s="6">
        <f>'[34]Formati 2 Pol.Ekzistuese GjC'!E287</f>
        <v>1</v>
      </c>
      <c r="F209" s="6">
        <f>'[34]Formati 2 Pol.Ekzistuese GjC'!F287</f>
        <v>1</v>
      </c>
      <c r="G209" s="6">
        <f>'[34]Formati 2 Pol.Ekzistuese GjC'!G287</f>
        <v>1</v>
      </c>
    </row>
    <row r="210" spans="3:7" ht="15.75" thickBot="1" x14ac:dyDescent="0.3">
      <c r="C210" s="4" t="s">
        <v>16</v>
      </c>
      <c r="D210" s="6">
        <f>'[34]Formati 2 Pol.Ekzistuese GjC'!D288</f>
        <v>60000</v>
      </c>
      <c r="E210" s="6">
        <f>'[34]Formati 2 Pol.Ekzistuese GjC'!E288</f>
        <v>90000</v>
      </c>
      <c r="F210" s="6">
        <f>'[34]Formati 2 Pol.Ekzistuese GjC'!F288</f>
        <v>90000</v>
      </c>
      <c r="G210" s="6">
        <f>'[34]Formati 2 Pol.Ekzistuese GjC'!G288</f>
        <v>90000</v>
      </c>
    </row>
    <row r="211" spans="3:7" ht="23.25" thickBot="1" x14ac:dyDescent="0.3">
      <c r="C211" s="4" t="s">
        <v>26</v>
      </c>
      <c r="D211" s="6">
        <f>D210/D209</f>
        <v>60000</v>
      </c>
      <c r="E211" s="6">
        <f>E210/E209</f>
        <v>90000</v>
      </c>
      <c r="F211" s="6">
        <f>F210/F209</f>
        <v>90000</v>
      </c>
      <c r="G211" s="6">
        <f>G210/G209</f>
        <v>90000</v>
      </c>
    </row>
    <row r="212" spans="3:7" ht="15.75" thickBot="1" x14ac:dyDescent="0.3">
      <c r="C212" s="4" t="s">
        <v>17</v>
      </c>
      <c r="D212" s="48"/>
      <c r="E212" s="7">
        <f>E209/D209-1</f>
        <v>0</v>
      </c>
      <c r="F212" s="7">
        <f t="shared" ref="F212:G214" si="8">F209/E209-1</f>
        <v>0</v>
      </c>
      <c r="G212" s="7">
        <f t="shared" si="8"/>
        <v>0</v>
      </c>
    </row>
    <row r="213" spans="3:7" ht="23.25" thickBot="1" x14ac:dyDescent="0.3">
      <c r="C213" s="4" t="s">
        <v>18</v>
      </c>
      <c r="D213" s="48"/>
      <c r="E213" s="7">
        <f>E210/D210-1</f>
        <v>0.5</v>
      </c>
      <c r="F213" s="7">
        <f t="shared" si="8"/>
        <v>0</v>
      </c>
      <c r="G213" s="7">
        <f t="shared" si="8"/>
        <v>0</v>
      </c>
    </row>
    <row r="214" spans="3:7" ht="23.25" thickBot="1" x14ac:dyDescent="0.3">
      <c r="C214" s="4" t="s">
        <v>19</v>
      </c>
      <c r="D214" s="48"/>
      <c r="E214" s="7">
        <f>E211/D211-1</f>
        <v>0.5</v>
      </c>
      <c r="F214" s="7">
        <f t="shared" si="8"/>
        <v>0</v>
      </c>
      <c r="G214" s="7">
        <f t="shared" si="8"/>
        <v>0</v>
      </c>
    </row>
    <row r="215" spans="3:7" ht="15.75" thickBot="1" x14ac:dyDescent="0.3">
      <c r="C215" s="866" t="s">
        <v>130</v>
      </c>
      <c r="D215" s="867"/>
      <c r="E215" s="867"/>
      <c r="F215" s="867"/>
      <c r="G215" s="868"/>
    </row>
    <row r="216" spans="3:7" ht="12.75" customHeight="1" x14ac:dyDescent="0.25">
      <c r="C216" s="852"/>
      <c r="D216" s="24">
        <v>2018</v>
      </c>
      <c r="E216" s="24">
        <v>2019</v>
      </c>
      <c r="F216" s="24">
        <v>2020</v>
      </c>
      <c r="G216" s="24">
        <v>2021</v>
      </c>
    </row>
    <row r="217" spans="3:7" ht="9" customHeight="1" thickBot="1" x14ac:dyDescent="0.3">
      <c r="C217" s="853"/>
      <c r="D217" s="25" t="s">
        <v>6</v>
      </c>
      <c r="E217" s="25" t="s">
        <v>7</v>
      </c>
      <c r="F217" s="25" t="s">
        <v>7</v>
      </c>
      <c r="G217" s="25" t="s">
        <v>7</v>
      </c>
    </row>
    <row r="218" spans="3:7" ht="15.75" thickBot="1" x14ac:dyDescent="0.3">
      <c r="C218" s="1" t="s">
        <v>0</v>
      </c>
      <c r="D218" s="9"/>
      <c r="E218" s="9"/>
      <c r="F218" s="9"/>
      <c r="G218" s="9"/>
    </row>
    <row r="219" spans="3:7" ht="24.75" thickBot="1" x14ac:dyDescent="0.3">
      <c r="C219" s="1" t="s">
        <v>48</v>
      </c>
      <c r="D219" s="9"/>
      <c r="E219" s="9"/>
      <c r="F219" s="9"/>
      <c r="G219" s="9"/>
    </row>
    <row r="220" spans="3:7" ht="24.75" thickBot="1" x14ac:dyDescent="0.3">
      <c r="C220" s="1" t="s">
        <v>1</v>
      </c>
      <c r="D220" s="12">
        <f>'[34]Formati 2 Pol.Ekzistuese GjC'!D302</f>
        <v>60000</v>
      </c>
      <c r="E220" s="12">
        <f>'[34]Formati 2 Pol.Ekzistuese GjC'!E302</f>
        <v>90000</v>
      </c>
      <c r="F220" s="12">
        <f>'[34]Formati 2 Pol.Ekzistuese GjC'!F302</f>
        <v>90000</v>
      </c>
      <c r="G220" s="12">
        <f>'[34]Formati 2 Pol.Ekzistuese GjC'!G302</f>
        <v>90000</v>
      </c>
    </row>
    <row r="221" spans="3:7" ht="15.75" thickBot="1" x14ac:dyDescent="0.3">
      <c r="C221" s="1" t="s">
        <v>2</v>
      </c>
      <c r="D221" s="12"/>
      <c r="E221" s="9"/>
      <c r="F221" s="9"/>
      <c r="G221" s="9"/>
    </row>
    <row r="222" spans="3:7" ht="24.75" thickBot="1" x14ac:dyDescent="0.3">
      <c r="C222" s="1" t="s">
        <v>31</v>
      </c>
      <c r="D222" s="12"/>
      <c r="E222" s="9"/>
      <c r="F222" s="9"/>
      <c r="G222" s="9"/>
    </row>
    <row r="223" spans="3:7" ht="24.75" thickBot="1" x14ac:dyDescent="0.3">
      <c r="C223" s="1" t="s">
        <v>33</v>
      </c>
      <c r="D223" s="12"/>
      <c r="E223" s="9"/>
      <c r="F223" s="9"/>
      <c r="G223" s="9"/>
    </row>
    <row r="224" spans="3:7" ht="24.75" thickBot="1" x14ac:dyDescent="0.3">
      <c r="C224" s="1" t="s">
        <v>3</v>
      </c>
      <c r="D224" s="12"/>
      <c r="E224" s="9"/>
      <c r="F224" s="9"/>
      <c r="G224" s="9"/>
    </row>
    <row r="225" spans="3:13" ht="36.75" thickBot="1" x14ac:dyDescent="0.3">
      <c r="C225" s="28" t="s">
        <v>71</v>
      </c>
      <c r="D225" s="30">
        <f>D224+D222+D223+D221+D220+D219+D218</f>
        <v>60000</v>
      </c>
      <c r="E225" s="30">
        <f>E224+E222+E223+E221+E220+E219+E218</f>
        <v>90000</v>
      </c>
      <c r="F225" s="30">
        <f>F224+F222+F223+F221+F220+F219+F218</f>
        <v>90000</v>
      </c>
      <c r="G225" s="30">
        <f>G224+G222+G223+G221+G220+G219+G218</f>
        <v>90000</v>
      </c>
    </row>
    <row r="226" spans="3:13" ht="15.75" thickBot="1" x14ac:dyDescent="0.3">
      <c r="C226" s="31" t="s">
        <v>69</v>
      </c>
      <c r="D226" s="32">
        <f>IF(D225-D210=0,0,"Error")</f>
        <v>0</v>
      </c>
      <c r="E226" s="32">
        <f>IF(E225-E210=0,0,"Error")</f>
        <v>0</v>
      </c>
      <c r="F226" s="32">
        <f>IF(F225-F210=0,0,"Error")</f>
        <v>0</v>
      </c>
      <c r="G226" s="32">
        <f>IF(G225-G210=0,0,"Error")</f>
        <v>0</v>
      </c>
    </row>
    <row r="227" spans="3:13" ht="15.75" hidden="1" thickBot="1" x14ac:dyDescent="0.3">
      <c r="C227" s="553" t="s">
        <v>78</v>
      </c>
      <c r="D227" s="554"/>
      <c r="E227" s="554"/>
      <c r="F227" s="554"/>
      <c r="G227" s="555"/>
    </row>
    <row r="228" spans="3:13" ht="15.75" hidden="1" thickBot="1" x14ac:dyDescent="0.3">
      <c r="C228" s="553" t="s">
        <v>79</v>
      </c>
      <c r="D228" s="554"/>
      <c r="E228" s="554"/>
      <c r="F228" s="554"/>
      <c r="G228" s="555"/>
    </row>
    <row r="229" spans="3:13" ht="23.25" hidden="1" thickBot="1" x14ac:dyDescent="0.3">
      <c r="C229" s="19" t="s">
        <v>44</v>
      </c>
      <c r="D229" s="854" t="s">
        <v>43</v>
      </c>
      <c r="E229" s="855"/>
      <c r="F229" s="855"/>
      <c r="G229" s="856"/>
    </row>
    <row r="230" spans="3:13" ht="15.75" hidden="1" thickBot="1" x14ac:dyDescent="0.3">
      <c r="C230" s="26" t="s">
        <v>41</v>
      </c>
      <c r="D230" s="857" t="s">
        <v>39</v>
      </c>
      <c r="E230" s="858"/>
      <c r="F230" s="858"/>
      <c r="G230" s="859"/>
    </row>
    <row r="231" spans="3:13" ht="17.25" hidden="1" customHeight="1" thickBot="1" x14ac:dyDescent="0.3">
      <c r="C231" s="4" t="s">
        <v>10</v>
      </c>
      <c r="D231" s="860" t="s">
        <v>39</v>
      </c>
      <c r="E231" s="861"/>
      <c r="F231" s="861"/>
      <c r="G231" s="862"/>
    </row>
    <row r="232" spans="3:13" ht="15.75" hidden="1" thickBot="1" x14ac:dyDescent="0.3">
      <c r="C232" s="4" t="s">
        <v>15</v>
      </c>
      <c r="D232" s="863" t="s">
        <v>39</v>
      </c>
      <c r="E232" s="864"/>
      <c r="F232" s="864"/>
      <c r="G232" s="865"/>
    </row>
    <row r="233" spans="3:13" ht="12.75" hidden="1" customHeight="1" x14ac:dyDescent="0.25">
      <c r="C233" s="852"/>
      <c r="D233" s="24">
        <v>2018</v>
      </c>
      <c r="E233" s="24">
        <v>2019</v>
      </c>
      <c r="F233" s="24">
        <v>2020</v>
      </c>
      <c r="G233" s="24">
        <v>2021</v>
      </c>
    </row>
    <row r="234" spans="3:13" ht="9" hidden="1" customHeight="1" thickBot="1" x14ac:dyDescent="0.3">
      <c r="C234" s="853"/>
      <c r="D234" s="25" t="s">
        <v>6</v>
      </c>
      <c r="E234" s="25" t="s">
        <v>7</v>
      </c>
      <c r="F234" s="25" t="s">
        <v>7</v>
      </c>
      <c r="G234" s="25" t="s">
        <v>7</v>
      </c>
    </row>
    <row r="235" spans="3:13" ht="15.75" hidden="1" thickBot="1" x14ac:dyDescent="0.3">
      <c r="C235" s="4" t="s">
        <v>9</v>
      </c>
      <c r="D235" s="6"/>
      <c r="E235" s="6"/>
      <c r="F235" s="6"/>
      <c r="G235" s="6"/>
    </row>
    <row r="236" spans="3:13" ht="15.75" hidden="1" thickBot="1" x14ac:dyDescent="0.3">
      <c r="C236" s="4" t="s">
        <v>16</v>
      </c>
      <c r="D236" s="6"/>
      <c r="E236" s="6"/>
      <c r="F236" s="6"/>
      <c r="G236" s="6"/>
    </row>
    <row r="237" spans="3:13" ht="23.25" hidden="1" thickBot="1" x14ac:dyDescent="0.3">
      <c r="C237" s="4" t="s">
        <v>26</v>
      </c>
      <c r="D237" s="6" t="e">
        <f>D236/D235</f>
        <v>#DIV/0!</v>
      </c>
      <c r="E237" s="6" t="e">
        <f>E236/E235</f>
        <v>#DIV/0!</v>
      </c>
      <c r="F237" s="6" t="e">
        <f>F236/F235</f>
        <v>#DIV/0!</v>
      </c>
      <c r="G237" s="6" t="e">
        <f>G236/G235</f>
        <v>#DIV/0!</v>
      </c>
    </row>
    <row r="238" spans="3:13" ht="15.75" hidden="1" thickBot="1" x14ac:dyDescent="0.3">
      <c r="C238" s="4" t="s">
        <v>17</v>
      </c>
      <c r="D238" s="48" t="s">
        <v>23</v>
      </c>
      <c r="E238" s="7" t="e">
        <f>E235/D235-1</f>
        <v>#DIV/0!</v>
      </c>
      <c r="F238" s="7" t="e">
        <f t="shared" ref="F238:G240" si="9">F235/E235-1</f>
        <v>#DIV/0!</v>
      </c>
      <c r="G238" s="7" t="e">
        <f t="shared" si="9"/>
        <v>#DIV/0!</v>
      </c>
      <c r="I238" s="10"/>
      <c r="J238" s="10"/>
      <c r="K238" s="10"/>
      <c r="L238" s="10"/>
      <c r="M238" s="10"/>
    </row>
    <row r="239" spans="3:13" ht="23.25" hidden="1" thickBot="1" x14ac:dyDescent="0.3">
      <c r="C239" s="4" t="s">
        <v>18</v>
      </c>
      <c r="D239" s="48" t="s">
        <v>23</v>
      </c>
      <c r="E239" s="7" t="e">
        <f>E236/D236-1</f>
        <v>#DIV/0!</v>
      </c>
      <c r="F239" s="7" t="e">
        <f t="shared" si="9"/>
        <v>#DIV/0!</v>
      </c>
      <c r="G239" s="7" t="e">
        <f t="shared" si="9"/>
        <v>#DIV/0!</v>
      </c>
    </row>
    <row r="240" spans="3:13" ht="23.25" hidden="1" thickBot="1" x14ac:dyDescent="0.3">
      <c r="C240" s="4" t="s">
        <v>19</v>
      </c>
      <c r="D240" s="48" t="s">
        <v>23</v>
      </c>
      <c r="E240" s="7" t="e">
        <f>E237/D237-1</f>
        <v>#DIV/0!</v>
      </c>
      <c r="F240" s="7" t="e">
        <f t="shared" si="9"/>
        <v>#DIV/0!</v>
      </c>
      <c r="G240" s="7" t="e">
        <f t="shared" si="9"/>
        <v>#DIV/0!</v>
      </c>
    </row>
    <row r="241" spans="3:13" ht="15.75" hidden="1" thickBot="1" x14ac:dyDescent="0.3">
      <c r="C241" s="866" t="s">
        <v>122</v>
      </c>
      <c r="D241" s="867"/>
      <c r="E241" s="867"/>
      <c r="F241" s="867"/>
      <c r="G241" s="868"/>
    </row>
    <row r="242" spans="3:13" ht="12.75" hidden="1" customHeight="1" x14ac:dyDescent="0.25">
      <c r="C242" s="852"/>
      <c r="D242" s="24">
        <v>2018</v>
      </c>
      <c r="E242" s="24">
        <v>2019</v>
      </c>
      <c r="F242" s="24">
        <v>2020</v>
      </c>
      <c r="G242" s="24">
        <v>2021</v>
      </c>
    </row>
    <row r="243" spans="3:13" ht="9" hidden="1" customHeight="1" thickBot="1" x14ac:dyDescent="0.3">
      <c r="C243" s="853"/>
      <c r="D243" s="25" t="s">
        <v>6</v>
      </c>
      <c r="E243" s="25" t="s">
        <v>7</v>
      </c>
      <c r="F243" s="25" t="s">
        <v>7</v>
      </c>
      <c r="G243" s="25" t="s">
        <v>7</v>
      </c>
    </row>
    <row r="244" spans="3:13" ht="24.75" hidden="1" thickBot="1" x14ac:dyDescent="0.3">
      <c r="C244" s="1" t="s">
        <v>83</v>
      </c>
      <c r="D244" s="9"/>
      <c r="E244" s="9"/>
      <c r="F244" s="9"/>
      <c r="G244" s="9"/>
    </row>
    <row r="245" spans="3:13" ht="24.75" hidden="1" thickBot="1" x14ac:dyDescent="0.3">
      <c r="C245" s="1" t="s">
        <v>84</v>
      </c>
      <c r="D245" s="12"/>
      <c r="E245" s="9"/>
      <c r="F245" s="9"/>
      <c r="G245" s="9"/>
    </row>
    <row r="246" spans="3:13" ht="24.75" hidden="1" thickBot="1" x14ac:dyDescent="0.3">
      <c r="C246" s="27" t="s">
        <v>68</v>
      </c>
      <c r="D246" s="12">
        <f>D245+D244</f>
        <v>0</v>
      </c>
      <c r="E246" s="12">
        <f>E245+E244</f>
        <v>0</v>
      </c>
      <c r="F246" s="12">
        <f>F245+F244</f>
        <v>0</v>
      </c>
      <c r="G246" s="12">
        <f>G245+G244</f>
        <v>0</v>
      </c>
    </row>
    <row r="247" spans="3:13" ht="23.25" hidden="1" thickBot="1" x14ac:dyDescent="0.3">
      <c r="C247" s="19" t="s">
        <v>44</v>
      </c>
      <c r="D247" s="854" t="s">
        <v>43</v>
      </c>
      <c r="E247" s="855"/>
      <c r="F247" s="855"/>
      <c r="G247" s="856"/>
    </row>
    <row r="248" spans="3:13" ht="23.25" hidden="1" thickBot="1" x14ac:dyDescent="0.3">
      <c r="C248" s="26" t="s">
        <v>81</v>
      </c>
      <c r="D248" s="857" t="s">
        <v>39</v>
      </c>
      <c r="E248" s="858"/>
      <c r="F248" s="858"/>
      <c r="G248" s="859"/>
    </row>
    <row r="249" spans="3:13" ht="17.25" hidden="1" customHeight="1" thickBot="1" x14ac:dyDescent="0.3">
      <c r="C249" s="4" t="s">
        <v>10</v>
      </c>
      <c r="D249" s="860" t="s">
        <v>39</v>
      </c>
      <c r="E249" s="861"/>
      <c r="F249" s="861"/>
      <c r="G249" s="862"/>
    </row>
    <row r="250" spans="3:13" ht="15.75" hidden="1" thickBot="1" x14ac:dyDescent="0.3">
      <c r="C250" s="4" t="s">
        <v>15</v>
      </c>
      <c r="D250" s="863" t="s">
        <v>39</v>
      </c>
      <c r="E250" s="864"/>
      <c r="F250" s="864"/>
      <c r="G250" s="865"/>
    </row>
    <row r="251" spans="3:13" ht="12.75" hidden="1" customHeight="1" x14ac:dyDescent="0.25">
      <c r="C251" s="852"/>
      <c r="D251" s="24">
        <v>2018</v>
      </c>
      <c r="E251" s="24">
        <v>2019</v>
      </c>
      <c r="F251" s="24">
        <v>2020</v>
      </c>
      <c r="G251" s="24">
        <v>2021</v>
      </c>
    </row>
    <row r="252" spans="3:13" ht="9" hidden="1" customHeight="1" thickBot="1" x14ac:dyDescent="0.3">
      <c r="C252" s="853"/>
      <c r="D252" s="25" t="s">
        <v>6</v>
      </c>
      <c r="E252" s="25" t="s">
        <v>7</v>
      </c>
      <c r="F252" s="25" t="s">
        <v>7</v>
      </c>
      <c r="G252" s="25" t="s">
        <v>7</v>
      </c>
    </row>
    <row r="253" spans="3:13" ht="15.75" hidden="1" thickBot="1" x14ac:dyDescent="0.3">
      <c r="C253" s="4" t="s">
        <v>9</v>
      </c>
      <c r="D253" s="6"/>
      <c r="E253" s="6"/>
      <c r="F253" s="6"/>
      <c r="G253" s="6"/>
    </row>
    <row r="254" spans="3:13" ht="15.75" hidden="1" thickBot="1" x14ac:dyDescent="0.3">
      <c r="C254" s="4" t="s">
        <v>16</v>
      </c>
      <c r="D254" s="6"/>
      <c r="E254" s="6"/>
      <c r="F254" s="6"/>
      <c r="G254" s="6"/>
    </row>
    <row r="255" spans="3:13" ht="23.25" hidden="1" thickBot="1" x14ac:dyDescent="0.3">
      <c r="C255" s="4" t="s">
        <v>26</v>
      </c>
      <c r="D255" s="6" t="e">
        <f>D254/D253</f>
        <v>#DIV/0!</v>
      </c>
      <c r="E255" s="6" t="e">
        <f>E254/E253</f>
        <v>#DIV/0!</v>
      </c>
      <c r="F255" s="6" t="e">
        <f>F254/F253</f>
        <v>#DIV/0!</v>
      </c>
      <c r="G255" s="6" t="e">
        <f>G254/G253</f>
        <v>#DIV/0!</v>
      </c>
    </row>
    <row r="256" spans="3:13" ht="15.75" hidden="1" thickBot="1" x14ac:dyDescent="0.3">
      <c r="C256" s="4" t="s">
        <v>17</v>
      </c>
      <c r="D256" s="48" t="s">
        <v>23</v>
      </c>
      <c r="E256" s="7" t="e">
        <f>E253/D253-1</f>
        <v>#DIV/0!</v>
      </c>
      <c r="F256" s="7" t="e">
        <f t="shared" ref="F256:G258" si="10">F253/E253-1</f>
        <v>#DIV/0!</v>
      </c>
      <c r="G256" s="7" t="e">
        <f t="shared" si="10"/>
        <v>#DIV/0!</v>
      </c>
      <c r="I256" s="10"/>
      <c r="J256" s="10"/>
      <c r="K256" s="10"/>
      <c r="L256" s="10"/>
      <c r="M256" s="10"/>
    </row>
    <row r="257" spans="3:7" ht="23.25" hidden="1" thickBot="1" x14ac:dyDescent="0.3">
      <c r="C257" s="4" t="s">
        <v>18</v>
      </c>
      <c r="D257" s="48" t="s">
        <v>23</v>
      </c>
      <c r="E257" s="7" t="e">
        <f>E254/D254-1</f>
        <v>#DIV/0!</v>
      </c>
      <c r="F257" s="7" t="e">
        <f t="shared" si="10"/>
        <v>#DIV/0!</v>
      </c>
      <c r="G257" s="7" t="e">
        <f t="shared" si="10"/>
        <v>#DIV/0!</v>
      </c>
    </row>
    <row r="258" spans="3:7" ht="23.25" hidden="1" thickBot="1" x14ac:dyDescent="0.3">
      <c r="C258" s="4" t="s">
        <v>19</v>
      </c>
      <c r="D258" s="48" t="s">
        <v>23</v>
      </c>
      <c r="E258" s="7" t="e">
        <f>E255/D255-1</f>
        <v>#DIV/0!</v>
      </c>
      <c r="F258" s="7" t="e">
        <f t="shared" si="10"/>
        <v>#DIV/0!</v>
      </c>
      <c r="G258" s="7" t="e">
        <f t="shared" si="10"/>
        <v>#DIV/0!</v>
      </c>
    </row>
    <row r="259" spans="3:7" ht="15.75" hidden="1" thickBot="1" x14ac:dyDescent="0.3">
      <c r="C259" s="866" t="s">
        <v>130</v>
      </c>
      <c r="D259" s="867"/>
      <c r="E259" s="867"/>
      <c r="F259" s="867"/>
      <c r="G259" s="868"/>
    </row>
    <row r="260" spans="3:7" ht="12.75" hidden="1" customHeight="1" x14ac:dyDescent="0.25">
      <c r="C260" s="852"/>
      <c r="D260" s="24">
        <v>2018</v>
      </c>
      <c r="E260" s="24">
        <v>2019</v>
      </c>
      <c r="F260" s="24">
        <v>2020</v>
      </c>
      <c r="G260" s="24">
        <v>2021</v>
      </c>
    </row>
    <row r="261" spans="3:7" ht="9" hidden="1" customHeight="1" thickBot="1" x14ac:dyDescent="0.3">
      <c r="C261" s="853"/>
      <c r="D261" s="25" t="s">
        <v>6</v>
      </c>
      <c r="E261" s="25" t="s">
        <v>7</v>
      </c>
      <c r="F261" s="25" t="s">
        <v>7</v>
      </c>
      <c r="G261" s="25" t="s">
        <v>7</v>
      </c>
    </row>
    <row r="262" spans="3:7" ht="24.75" hidden="1" thickBot="1" x14ac:dyDescent="0.3">
      <c r="C262" s="1" t="s">
        <v>83</v>
      </c>
      <c r="D262" s="9"/>
      <c r="E262" s="9"/>
      <c r="F262" s="9"/>
      <c r="G262" s="9"/>
    </row>
    <row r="263" spans="3:7" ht="24.75" hidden="1" thickBot="1" x14ac:dyDescent="0.3">
      <c r="C263" s="1" t="s">
        <v>84</v>
      </c>
      <c r="D263" s="12"/>
      <c r="E263" s="9"/>
      <c r="F263" s="9"/>
      <c r="G263" s="9"/>
    </row>
    <row r="264" spans="3:7" ht="24.75" hidden="1" thickBot="1" x14ac:dyDescent="0.3">
      <c r="C264" s="27" t="s">
        <v>70</v>
      </c>
      <c r="D264" s="12">
        <f>D263+D262</f>
        <v>0</v>
      </c>
      <c r="E264" s="12">
        <f>E263+E262</f>
        <v>0</v>
      </c>
      <c r="F264" s="12">
        <f>F263+F262</f>
        <v>0</v>
      </c>
      <c r="G264" s="12">
        <f>G263+G262</f>
        <v>0</v>
      </c>
    </row>
    <row r="265" spans="3:7" ht="15.75" thickBot="1" x14ac:dyDescent="0.3">
      <c r="C265" s="553" t="s">
        <v>78</v>
      </c>
      <c r="D265" s="554"/>
      <c r="E265" s="554"/>
      <c r="F265" s="554"/>
      <c r="G265" s="555"/>
    </row>
    <row r="266" spans="3:7" ht="15.75" thickBot="1" x14ac:dyDescent="0.3">
      <c r="C266" s="553" t="s">
        <v>85</v>
      </c>
      <c r="D266" s="554"/>
      <c r="E266" s="554"/>
      <c r="F266" s="554"/>
      <c r="G266" s="555"/>
    </row>
    <row r="267" spans="3:7" ht="23.25" thickBot="1" x14ac:dyDescent="0.3">
      <c r="C267" s="19" t="s">
        <v>44</v>
      </c>
      <c r="D267" s="857" t="str">
        <f>'[34]Formati 2 Pol.Ekzistuese GjC'!D368:G368</f>
        <v>Ndertimi Site disaster recovery dhe permiresimi i infrastruktures ICT te DPGJC</v>
      </c>
      <c r="E267" s="858"/>
      <c r="F267" s="858"/>
      <c r="G267" s="859"/>
    </row>
    <row r="268" spans="3:7" ht="15.75" thickBot="1" x14ac:dyDescent="0.3">
      <c r="C268" s="26" t="s">
        <v>41</v>
      </c>
      <c r="D268" s="857" t="str">
        <f>'[34]Formati 2 Pol.Ekzistuese GjC'!D369:G369</f>
        <v>Ndertimi Site disaster recovery dhe permiresimi i infrastruktures ICT te DPGJC</v>
      </c>
      <c r="E268" s="858"/>
      <c r="F268" s="858"/>
      <c r="G268" s="859"/>
    </row>
    <row r="269" spans="3:7" ht="25.5" customHeight="1" thickBot="1" x14ac:dyDescent="0.3">
      <c r="C269" s="4" t="s">
        <v>10</v>
      </c>
      <c r="D269" s="860" t="str">
        <f>'[34]Formati 2 Pol.Ekzistuese GjC'!D370:G370</f>
        <v>Rritja e sigurisë së të dhenave ne sisteme dhe infrastrukture ICT e realizuar ne ndertesen e re të MB-së</v>
      </c>
      <c r="E269" s="861"/>
      <c r="F269" s="861"/>
      <c r="G269" s="862"/>
    </row>
    <row r="270" spans="3:7" ht="15.75" thickBot="1" x14ac:dyDescent="0.3">
      <c r="C270" s="4" t="s">
        <v>15</v>
      </c>
      <c r="D270" s="863" t="s">
        <v>136</v>
      </c>
      <c r="E270" s="864"/>
      <c r="F270" s="864"/>
      <c r="G270" s="865"/>
    </row>
    <row r="271" spans="3:7" ht="12.75" customHeight="1" x14ac:dyDescent="0.25">
      <c r="C271" s="852"/>
      <c r="D271" s="24">
        <v>2018</v>
      </c>
      <c r="E271" s="24">
        <v>2019</v>
      </c>
      <c r="F271" s="24">
        <v>2020</v>
      </c>
      <c r="G271" s="24">
        <v>2021</v>
      </c>
    </row>
    <row r="272" spans="3:7" ht="9" customHeight="1" thickBot="1" x14ac:dyDescent="0.3">
      <c r="C272" s="853"/>
      <c r="D272" s="25" t="s">
        <v>6</v>
      </c>
      <c r="E272" s="25" t="s">
        <v>7</v>
      </c>
      <c r="F272" s="25" t="s">
        <v>7</v>
      </c>
      <c r="G272" s="25" t="s">
        <v>7</v>
      </c>
    </row>
    <row r="273" spans="3:13" ht="15.75" thickBot="1" x14ac:dyDescent="0.3">
      <c r="C273" s="4" t="s">
        <v>9</v>
      </c>
      <c r="D273" s="6"/>
      <c r="E273" s="6">
        <f>'[34]Formati 2 Pol.Ekzistuese GjC'!E374</f>
        <v>1</v>
      </c>
      <c r="F273" s="6">
        <f>'[34]Formati 2 Pol.Ekzistuese GjC'!F374</f>
        <v>1</v>
      </c>
      <c r="G273" s="6">
        <f>'[34]Formati 2 Pol.Ekzistuese GjC'!G374</f>
        <v>1</v>
      </c>
    </row>
    <row r="274" spans="3:13" ht="15.75" thickBot="1" x14ac:dyDescent="0.3">
      <c r="C274" s="4" t="s">
        <v>16</v>
      </c>
      <c r="D274" s="6"/>
      <c r="E274" s="6">
        <f>'[34]Formati 2 Pol.Ekzistuese GjC'!E375</f>
        <v>160000</v>
      </c>
      <c r="F274" s="6">
        <f>'[34]Formati 2 Pol.Ekzistuese GjC'!F375</f>
        <v>60000</v>
      </c>
      <c r="G274" s="6">
        <f>'[34]Formati 2 Pol.Ekzistuese GjC'!G375</f>
        <v>60000</v>
      </c>
    </row>
    <row r="275" spans="3:13" ht="23.25" thickBot="1" x14ac:dyDescent="0.3">
      <c r="C275" s="4" t="s">
        <v>26</v>
      </c>
      <c r="D275" s="6"/>
      <c r="E275" s="6">
        <f>E274/E273</f>
        <v>160000</v>
      </c>
      <c r="F275" s="6">
        <f>F274/F273</f>
        <v>60000</v>
      </c>
      <c r="G275" s="6">
        <f>G274/G273</f>
        <v>60000</v>
      </c>
    </row>
    <row r="276" spans="3:13" ht="15.75" thickBot="1" x14ac:dyDescent="0.3">
      <c r="C276" s="4" t="s">
        <v>17</v>
      </c>
      <c r="D276" s="48" t="s">
        <v>23</v>
      </c>
      <c r="E276" s="7"/>
      <c r="F276" s="7">
        <f t="shared" ref="F276:G278" si="11">F273/E273-1</f>
        <v>0</v>
      </c>
      <c r="G276" s="7">
        <f t="shared" si="11"/>
        <v>0</v>
      </c>
      <c r="I276" s="10"/>
      <c r="J276" s="10"/>
      <c r="K276" s="10"/>
      <c r="L276" s="10"/>
      <c r="M276" s="10"/>
    </row>
    <row r="277" spans="3:13" ht="23.25" thickBot="1" x14ac:dyDescent="0.3">
      <c r="C277" s="4" t="s">
        <v>18</v>
      </c>
      <c r="D277" s="48" t="s">
        <v>23</v>
      </c>
      <c r="E277" s="7"/>
      <c r="F277" s="7">
        <f t="shared" si="11"/>
        <v>-0.625</v>
      </c>
      <c r="G277" s="7">
        <f t="shared" si="11"/>
        <v>0</v>
      </c>
    </row>
    <row r="278" spans="3:13" ht="23.25" thickBot="1" x14ac:dyDescent="0.3">
      <c r="C278" s="4" t="s">
        <v>19</v>
      </c>
      <c r="D278" s="48" t="s">
        <v>23</v>
      </c>
      <c r="E278" s="7"/>
      <c r="F278" s="7">
        <f t="shared" si="11"/>
        <v>-0.625</v>
      </c>
      <c r="G278" s="7">
        <f t="shared" si="11"/>
        <v>0</v>
      </c>
    </row>
    <row r="279" spans="3:13" ht="15.75" thickBot="1" x14ac:dyDescent="0.3">
      <c r="C279" s="866" t="s">
        <v>122</v>
      </c>
      <c r="D279" s="867"/>
      <c r="E279" s="867"/>
      <c r="F279" s="867"/>
      <c r="G279" s="868"/>
    </row>
    <row r="280" spans="3:13" ht="12.75" customHeight="1" x14ac:dyDescent="0.25">
      <c r="C280" s="852"/>
      <c r="D280" s="24">
        <v>2018</v>
      </c>
      <c r="E280" s="24">
        <v>2019</v>
      </c>
      <c r="F280" s="24">
        <v>2020</v>
      </c>
      <c r="G280" s="24">
        <v>2021</v>
      </c>
    </row>
    <row r="281" spans="3:13" ht="9" customHeight="1" thickBot="1" x14ac:dyDescent="0.3">
      <c r="C281" s="853"/>
      <c r="D281" s="25" t="s">
        <v>6</v>
      </c>
      <c r="E281" s="25" t="s">
        <v>7</v>
      </c>
      <c r="F281" s="25" t="s">
        <v>7</v>
      </c>
      <c r="G281" s="25" t="s">
        <v>7</v>
      </c>
    </row>
    <row r="282" spans="3:13" ht="24.75" thickBot="1" x14ac:dyDescent="0.3">
      <c r="C282" s="1" t="s">
        <v>83</v>
      </c>
      <c r="D282" s="9"/>
      <c r="E282" s="9"/>
      <c r="F282" s="9"/>
      <c r="G282" s="9"/>
    </row>
    <row r="283" spans="3:13" ht="24.75" thickBot="1" x14ac:dyDescent="0.3">
      <c r="C283" s="1" t="s">
        <v>84</v>
      </c>
      <c r="D283" s="12"/>
      <c r="E283" s="9">
        <f>'[34]Formati 2 Pol.Ekzistuese GjC'!E384</f>
        <v>160000</v>
      </c>
      <c r="F283" s="9">
        <f>'[34]Formati 2 Pol.Ekzistuese GjC'!F384</f>
        <v>60000</v>
      </c>
      <c r="G283" s="9">
        <f>'[34]Formati 2 Pol.Ekzistuese GjC'!G384</f>
        <v>60000</v>
      </c>
    </row>
    <row r="284" spans="3:13" ht="24.75" thickBot="1" x14ac:dyDescent="0.3">
      <c r="C284" s="27" t="s">
        <v>68</v>
      </c>
      <c r="D284" s="12">
        <f>D283+D282</f>
        <v>0</v>
      </c>
      <c r="E284" s="12">
        <f>E283+E282</f>
        <v>160000</v>
      </c>
      <c r="F284" s="12">
        <f>F283+F282</f>
        <v>60000</v>
      </c>
      <c r="G284" s="12">
        <f>G283+G282</f>
        <v>60000</v>
      </c>
    </row>
    <row r="285" spans="3:13" ht="23.25" hidden="1" thickBot="1" x14ac:dyDescent="0.3">
      <c r="C285" s="19" t="s">
        <v>44</v>
      </c>
      <c r="D285" s="854" t="s">
        <v>43</v>
      </c>
      <c r="E285" s="855"/>
      <c r="F285" s="855"/>
      <c r="G285" s="856"/>
    </row>
    <row r="286" spans="3:13" ht="23.25" hidden="1" thickBot="1" x14ac:dyDescent="0.3">
      <c r="C286" s="26" t="s">
        <v>81</v>
      </c>
      <c r="D286" s="857" t="s">
        <v>39</v>
      </c>
      <c r="E286" s="858"/>
      <c r="F286" s="858"/>
      <c r="G286" s="859"/>
    </row>
    <row r="287" spans="3:13" ht="17.25" hidden="1" customHeight="1" thickBot="1" x14ac:dyDescent="0.3">
      <c r="C287" s="4" t="s">
        <v>10</v>
      </c>
      <c r="D287" s="860" t="s">
        <v>39</v>
      </c>
      <c r="E287" s="861"/>
      <c r="F287" s="861"/>
      <c r="G287" s="862"/>
    </row>
    <row r="288" spans="3:13" ht="15.75" hidden="1" thickBot="1" x14ac:dyDescent="0.3">
      <c r="C288" s="4" t="s">
        <v>15</v>
      </c>
      <c r="D288" s="863" t="s">
        <v>39</v>
      </c>
      <c r="E288" s="864"/>
      <c r="F288" s="864"/>
      <c r="G288" s="865"/>
    </row>
    <row r="289" spans="3:13" ht="12.75" hidden="1" customHeight="1" x14ac:dyDescent="0.25">
      <c r="C289" s="852"/>
      <c r="D289" s="24">
        <v>2018</v>
      </c>
      <c r="E289" s="24">
        <v>2019</v>
      </c>
      <c r="F289" s="24">
        <v>2020</v>
      </c>
      <c r="G289" s="24">
        <v>2021</v>
      </c>
    </row>
    <row r="290" spans="3:13" ht="9" hidden="1" customHeight="1" thickBot="1" x14ac:dyDescent="0.3">
      <c r="C290" s="853"/>
      <c r="D290" s="25" t="s">
        <v>6</v>
      </c>
      <c r="E290" s="25" t="s">
        <v>7</v>
      </c>
      <c r="F290" s="25" t="s">
        <v>7</v>
      </c>
      <c r="G290" s="25" t="s">
        <v>7</v>
      </c>
    </row>
    <row r="291" spans="3:13" ht="15.75" hidden="1" thickBot="1" x14ac:dyDescent="0.3">
      <c r="C291" s="4" t="s">
        <v>9</v>
      </c>
      <c r="D291" s="6"/>
      <c r="E291" s="6"/>
      <c r="F291" s="6"/>
      <c r="G291" s="6"/>
    </row>
    <row r="292" spans="3:13" ht="15.75" hidden="1" thickBot="1" x14ac:dyDescent="0.3">
      <c r="C292" s="4" t="s">
        <v>16</v>
      </c>
      <c r="D292" s="6"/>
      <c r="E292" s="6"/>
      <c r="F292" s="6"/>
      <c r="G292" s="6"/>
    </row>
    <row r="293" spans="3:13" ht="23.25" hidden="1" thickBot="1" x14ac:dyDescent="0.3">
      <c r="C293" s="4" t="s">
        <v>26</v>
      </c>
      <c r="D293" s="6" t="e">
        <f>D292/D291</f>
        <v>#DIV/0!</v>
      </c>
      <c r="E293" s="6" t="e">
        <f>E292/E291</f>
        <v>#DIV/0!</v>
      </c>
      <c r="F293" s="6" t="e">
        <f>F292/F291</f>
        <v>#DIV/0!</v>
      </c>
      <c r="G293" s="6" t="e">
        <f>G292/G291</f>
        <v>#DIV/0!</v>
      </c>
    </row>
    <row r="294" spans="3:13" ht="15.75" hidden="1" thickBot="1" x14ac:dyDescent="0.3">
      <c r="C294" s="4" t="s">
        <v>17</v>
      </c>
      <c r="D294" s="48" t="s">
        <v>23</v>
      </c>
      <c r="E294" s="7" t="e">
        <f>E291/D291-1</f>
        <v>#DIV/0!</v>
      </c>
      <c r="F294" s="7" t="e">
        <f t="shared" ref="F294:G296" si="12">F291/E291-1</f>
        <v>#DIV/0!</v>
      </c>
      <c r="G294" s="7" t="e">
        <f t="shared" si="12"/>
        <v>#DIV/0!</v>
      </c>
      <c r="I294" s="10"/>
      <c r="J294" s="10"/>
      <c r="K294" s="10"/>
      <c r="L294" s="10"/>
      <c r="M294" s="10"/>
    </row>
    <row r="295" spans="3:13" ht="23.25" hidden="1" thickBot="1" x14ac:dyDescent="0.3">
      <c r="C295" s="4" t="s">
        <v>18</v>
      </c>
      <c r="D295" s="48" t="s">
        <v>23</v>
      </c>
      <c r="E295" s="7" t="e">
        <f>E292/D292-1</f>
        <v>#DIV/0!</v>
      </c>
      <c r="F295" s="7" t="e">
        <f t="shared" si="12"/>
        <v>#DIV/0!</v>
      </c>
      <c r="G295" s="7" t="e">
        <f t="shared" si="12"/>
        <v>#DIV/0!</v>
      </c>
    </row>
    <row r="296" spans="3:13" ht="23.25" hidden="1" thickBot="1" x14ac:dyDescent="0.3">
      <c r="C296" s="4" t="s">
        <v>19</v>
      </c>
      <c r="D296" s="48" t="s">
        <v>23</v>
      </c>
      <c r="E296" s="7" t="e">
        <f>E293/D293-1</f>
        <v>#DIV/0!</v>
      </c>
      <c r="F296" s="7" t="e">
        <f t="shared" si="12"/>
        <v>#DIV/0!</v>
      </c>
      <c r="G296" s="7" t="e">
        <f t="shared" si="12"/>
        <v>#DIV/0!</v>
      </c>
    </row>
    <row r="297" spans="3:13" ht="15.75" hidden="1" thickBot="1" x14ac:dyDescent="0.3">
      <c r="C297" s="866" t="s">
        <v>130</v>
      </c>
      <c r="D297" s="867"/>
      <c r="E297" s="867"/>
      <c r="F297" s="867"/>
      <c r="G297" s="868"/>
    </row>
    <row r="298" spans="3:13" ht="12.75" hidden="1" customHeight="1" x14ac:dyDescent="0.25">
      <c r="C298" s="852"/>
      <c r="D298" s="24">
        <v>2018</v>
      </c>
      <c r="E298" s="24">
        <v>2019</v>
      </c>
      <c r="F298" s="24">
        <v>2020</v>
      </c>
      <c r="G298" s="24">
        <v>2021</v>
      </c>
    </row>
    <row r="299" spans="3:13" ht="9" hidden="1" customHeight="1" thickBot="1" x14ac:dyDescent="0.3">
      <c r="C299" s="853"/>
      <c r="D299" s="25" t="s">
        <v>6</v>
      </c>
      <c r="E299" s="25" t="s">
        <v>7</v>
      </c>
      <c r="F299" s="25" t="s">
        <v>7</v>
      </c>
      <c r="G299" s="25" t="s">
        <v>7</v>
      </c>
    </row>
    <row r="300" spans="3:13" ht="24.75" hidden="1" thickBot="1" x14ac:dyDescent="0.3">
      <c r="C300" s="1" t="s">
        <v>83</v>
      </c>
      <c r="D300" s="9"/>
      <c r="E300" s="9"/>
      <c r="F300" s="9"/>
      <c r="G300" s="9"/>
    </row>
    <row r="301" spans="3:13" ht="24.75" hidden="1" thickBot="1" x14ac:dyDescent="0.3">
      <c r="C301" s="1" t="s">
        <v>84</v>
      </c>
      <c r="D301" s="12"/>
      <c r="E301" s="9"/>
      <c r="F301" s="9"/>
      <c r="G301" s="9"/>
    </row>
    <row r="302" spans="3:13" ht="24.75" hidden="1" thickBot="1" x14ac:dyDescent="0.3">
      <c r="C302" s="27" t="s">
        <v>70</v>
      </c>
      <c r="D302" s="12">
        <f>D301+D300</f>
        <v>0</v>
      </c>
      <c r="E302" s="12">
        <f>E301+E300</f>
        <v>0</v>
      </c>
      <c r="F302" s="12">
        <f>F301+F300</f>
        <v>0</v>
      </c>
      <c r="G302" s="12">
        <f>G301+G300</f>
        <v>0</v>
      </c>
    </row>
    <row r="303" spans="3:13" ht="15.75" thickBot="1" x14ac:dyDescent="0.3">
      <c r="C303" s="33"/>
      <c r="D303" s="33"/>
      <c r="E303" s="33"/>
      <c r="F303" s="33"/>
      <c r="G303" s="33"/>
    </row>
    <row r="304" spans="3:13" ht="37.5" customHeight="1" thickBot="1" x14ac:dyDescent="0.3">
      <c r="C304" s="17" t="s">
        <v>88</v>
      </c>
      <c r="D304" s="18">
        <f>D292+D274+D254+D236+D210+D185+D160+D142+D122+D101+D52+D29+D75</f>
        <v>994100</v>
      </c>
      <c r="E304" s="18">
        <f>E292+E274+E254+E236+E210+E185+E160+E142+E122+E101+E52+E29+E75</f>
        <v>1195000</v>
      </c>
      <c r="F304" s="18">
        <f>F292+F274+F254+F236+F210+F185+F160+F142+F122+F101+F52+F29+F75</f>
        <v>1097000</v>
      </c>
      <c r="G304" s="18">
        <f>G292+G274+G254+G236+G210+G185+G160+G142+G122+G101+G52+G29+G75</f>
        <v>1098000</v>
      </c>
    </row>
    <row r="305" spans="3:7" ht="36.75" thickBot="1" x14ac:dyDescent="0.3">
      <c r="C305" s="17" t="s">
        <v>89</v>
      </c>
      <c r="D305" s="18">
        <f>D307+D309+D311+D313+D315+D317+D319+D321+D323</f>
        <v>994100</v>
      </c>
      <c r="E305" s="18">
        <f>E307+E309+E311+E313+E315+E317+E319+E321+E323</f>
        <v>1195000</v>
      </c>
      <c r="F305" s="18">
        <f>F307+F309+F311+F313+F315+F317+F319+F321+F323</f>
        <v>1097000</v>
      </c>
      <c r="G305" s="18">
        <f>G307+G309+G311+G313+G315+G317+G319+G321+G323</f>
        <v>1098000</v>
      </c>
    </row>
    <row r="306" spans="3:7" ht="36.75" thickBot="1" x14ac:dyDescent="0.3">
      <c r="C306" s="14" t="s">
        <v>27</v>
      </c>
      <c r="D306" s="15"/>
      <c r="E306" s="16">
        <f>E305/D305-1</f>
        <v>0.20209234483452376</v>
      </c>
      <c r="F306" s="16">
        <f>F305/E305-1</f>
        <v>-8.200836820083679E-2</v>
      </c>
      <c r="G306" s="16">
        <f>G305/F305-1</f>
        <v>9.1157702825883646E-4</v>
      </c>
    </row>
    <row r="307" spans="3:7" ht="15.75" thickBot="1" x14ac:dyDescent="0.3">
      <c r="C307" s="1" t="s">
        <v>0</v>
      </c>
      <c r="D307" s="9">
        <f>D218+D195+D60+D37</f>
        <v>316684</v>
      </c>
      <c r="E307" s="9">
        <f>E218+E195+E60+E37</f>
        <v>316684</v>
      </c>
      <c r="F307" s="9">
        <f>F218+F195+F60+F37</f>
        <v>316684</v>
      </c>
      <c r="G307" s="9">
        <f>G218+G195+G60+G37</f>
        <v>317684</v>
      </c>
    </row>
    <row r="308" spans="3:7" ht="15.75" thickBot="1" x14ac:dyDescent="0.3">
      <c r="C308" s="11" t="s">
        <v>28</v>
      </c>
      <c r="D308" s="12"/>
      <c r="E308" s="13">
        <f>E307/D307-1</f>
        <v>0</v>
      </c>
      <c r="F308" s="13">
        <f>F307/E307-1</f>
        <v>0</v>
      </c>
      <c r="G308" s="13">
        <f>G307/F307-1</f>
        <v>3.1577218931173601E-3</v>
      </c>
    </row>
    <row r="309" spans="3:7" ht="24.75" thickBot="1" x14ac:dyDescent="0.3">
      <c r="C309" s="1" t="s">
        <v>48</v>
      </c>
      <c r="D309" s="9">
        <f>D219+D196+D61+D38</f>
        <v>59056</v>
      </c>
      <c r="E309" s="9">
        <f>E219+E196+E61+E38</f>
        <v>59056</v>
      </c>
      <c r="F309" s="9">
        <f>F219+F196+F61+F38</f>
        <v>59056</v>
      </c>
      <c r="G309" s="9">
        <f>G219+G196+G61+G38</f>
        <v>59056</v>
      </c>
    </row>
    <row r="310" spans="3:7" ht="36.75" thickBot="1" x14ac:dyDescent="0.3">
      <c r="C310" s="11" t="s">
        <v>49</v>
      </c>
      <c r="D310" s="12"/>
      <c r="E310" s="13">
        <f>E309/D309-1</f>
        <v>0</v>
      </c>
      <c r="F310" s="13">
        <f>F309/E309-1</f>
        <v>0</v>
      </c>
      <c r="G310" s="13">
        <f>G309/F309-1</f>
        <v>0</v>
      </c>
    </row>
    <row r="311" spans="3:7" ht="24.75" thickBot="1" x14ac:dyDescent="0.3">
      <c r="C311" s="1" t="s">
        <v>1</v>
      </c>
      <c r="D311" s="9">
        <f>D220+D197+D62+D39+D85</f>
        <v>551760</v>
      </c>
      <c r="E311" s="9">
        <f>E220+E197+E62+E39+E85</f>
        <v>552660</v>
      </c>
      <c r="F311" s="9">
        <f>F220+F197+F62+F39+F85</f>
        <v>554660</v>
      </c>
      <c r="G311" s="9">
        <f>G220+G197+G62+G39+G85</f>
        <v>554660</v>
      </c>
    </row>
    <row r="312" spans="3:7" ht="24.75" thickBot="1" x14ac:dyDescent="0.3">
      <c r="C312" s="11" t="s">
        <v>29</v>
      </c>
      <c r="D312" s="12"/>
      <c r="E312" s="13">
        <f>E311/D311-1</f>
        <v>1.6311439756415691E-3</v>
      </c>
      <c r="F312" s="13">
        <f>F311/E311-1</f>
        <v>3.6188615061700791E-3</v>
      </c>
      <c r="G312" s="13">
        <f>G311/F311-1</f>
        <v>0</v>
      </c>
    </row>
    <row r="313" spans="3:7" ht="15.75" thickBot="1" x14ac:dyDescent="0.3">
      <c r="C313" s="1" t="s">
        <v>2</v>
      </c>
      <c r="D313" s="9">
        <f>D221+D198+D63+D40</f>
        <v>0</v>
      </c>
      <c r="E313" s="9">
        <f>E221+E198+E63+E40</f>
        <v>0</v>
      </c>
      <c r="F313" s="9">
        <f>F221+F198+F63+F40</f>
        <v>0</v>
      </c>
      <c r="G313" s="9">
        <f>G221+G198+G63+G40</f>
        <v>0</v>
      </c>
    </row>
    <row r="314" spans="3:7" ht="24.75" thickBot="1" x14ac:dyDescent="0.3">
      <c r="C314" s="11" t="s">
        <v>30</v>
      </c>
      <c r="D314" s="12"/>
      <c r="E314" s="13"/>
      <c r="F314" s="13"/>
      <c r="G314" s="13"/>
    </row>
    <row r="315" spans="3:7" ht="24.75" thickBot="1" x14ac:dyDescent="0.3">
      <c r="C315" s="1" t="s">
        <v>31</v>
      </c>
      <c r="D315" s="9">
        <f>D222+D199+D64+D41</f>
        <v>0</v>
      </c>
      <c r="E315" s="9">
        <f>E222+E199+E64+E41</f>
        <v>0</v>
      </c>
      <c r="F315" s="9">
        <f>F222+F199+F64+F41</f>
        <v>0</v>
      </c>
      <c r="G315" s="9">
        <f>G222+G199+G64+G41</f>
        <v>0</v>
      </c>
    </row>
    <row r="316" spans="3:7" ht="24.75" thickBot="1" x14ac:dyDescent="0.3">
      <c r="C316" s="11" t="s">
        <v>32</v>
      </c>
      <c r="D316" s="12"/>
      <c r="E316" s="13"/>
      <c r="F316" s="13"/>
      <c r="G316" s="13"/>
    </row>
    <row r="317" spans="3:7" ht="24.75" thickBot="1" x14ac:dyDescent="0.3">
      <c r="C317" s="1" t="s">
        <v>33</v>
      </c>
      <c r="D317" s="9">
        <f>D223+D200+D65+D42</f>
        <v>0</v>
      </c>
      <c r="E317" s="9">
        <f>E223+E200+E65+E42</f>
        <v>0</v>
      </c>
      <c r="F317" s="9">
        <f>F223+F200+F65+F42</f>
        <v>0</v>
      </c>
      <c r="G317" s="9">
        <f>G223+G200+G65+G42</f>
        <v>0</v>
      </c>
    </row>
    <row r="318" spans="3:7" ht="24.75" thickBot="1" x14ac:dyDescent="0.3">
      <c r="C318" s="11" t="s">
        <v>34</v>
      </c>
      <c r="D318" s="12"/>
      <c r="E318" s="13"/>
      <c r="F318" s="13"/>
      <c r="G318" s="13"/>
    </row>
    <row r="319" spans="3:7" ht="24.75" thickBot="1" x14ac:dyDescent="0.3">
      <c r="C319" s="1" t="s">
        <v>3</v>
      </c>
      <c r="D319" s="9">
        <f>D224+D201+D66+D43</f>
        <v>66600</v>
      </c>
      <c r="E319" s="9">
        <f>E224+E201+E66+E43</f>
        <v>66600</v>
      </c>
      <c r="F319" s="9">
        <f>F224+F201+F66+F43</f>
        <v>66600</v>
      </c>
      <c r="G319" s="9">
        <f>G224+G201+G66+G43</f>
        <v>66600</v>
      </c>
    </row>
    <row r="320" spans="3:7" ht="36.75" thickBot="1" x14ac:dyDescent="0.3">
      <c r="C320" s="11" t="s">
        <v>35</v>
      </c>
      <c r="D320" s="12"/>
      <c r="E320" s="13">
        <f>E319/D319-1</f>
        <v>0</v>
      </c>
      <c r="F320" s="13">
        <f>F319/E319-1</f>
        <v>0</v>
      </c>
      <c r="G320" s="13">
        <f>G319/F319-1</f>
        <v>0</v>
      </c>
    </row>
    <row r="321" spans="3:7" ht="24.75" thickBot="1" x14ac:dyDescent="0.3">
      <c r="C321" s="1" t="s">
        <v>20</v>
      </c>
      <c r="D321" s="9">
        <f>D109+D130+D150+D168+D244+D262+D282+D300</f>
        <v>0</v>
      </c>
      <c r="E321" s="9">
        <f>E109+E130+E150+E168+E244+E262+E282+E300</f>
        <v>0</v>
      </c>
      <c r="F321" s="9">
        <f>F109+F130+F150+F168+F244+F262+F282+F300</f>
        <v>0</v>
      </c>
      <c r="G321" s="9">
        <f>G109+G130+G150+G168+G244+G262+G282+G300</f>
        <v>0</v>
      </c>
    </row>
    <row r="322" spans="3:7" ht="24.75" thickBot="1" x14ac:dyDescent="0.3">
      <c r="C322" s="11" t="s">
        <v>36</v>
      </c>
      <c r="D322" s="12"/>
      <c r="E322" s="13"/>
      <c r="F322" s="13"/>
      <c r="G322" s="13"/>
    </row>
    <row r="323" spans="3:7" ht="24.75" thickBot="1" x14ac:dyDescent="0.3">
      <c r="C323" s="1" t="s">
        <v>21</v>
      </c>
      <c r="D323" s="9">
        <f>D110+D131+D151+D169+D245+D263+D283+D301</f>
        <v>0</v>
      </c>
      <c r="E323" s="9">
        <f>E110+E131+E151+E169+E245+E263+E283+E301</f>
        <v>200000</v>
      </c>
      <c r="F323" s="9">
        <f>F110+F131+F151+F169+F245+F263+F283+F301</f>
        <v>100000</v>
      </c>
      <c r="G323" s="9">
        <f>G110+G131+G151+G169+G245+G263+G283+G301</f>
        <v>100000</v>
      </c>
    </row>
    <row r="324" spans="3:7" ht="24.75" thickBot="1" x14ac:dyDescent="0.3">
      <c r="C324" s="11" t="s">
        <v>37</v>
      </c>
      <c r="D324" s="12"/>
      <c r="E324" s="13"/>
      <c r="F324" s="13">
        <f>F323/E323-1</f>
        <v>-0.5</v>
      </c>
      <c r="G324" s="13">
        <f>G323/F323-1</f>
        <v>0</v>
      </c>
    </row>
    <row r="325" spans="3:7" ht="15.75" thickBot="1" x14ac:dyDescent="0.3">
      <c r="C325" s="31" t="s">
        <v>69</v>
      </c>
      <c r="D325" s="32">
        <f>IF(D305-D304=0,0,"Error")</f>
        <v>0</v>
      </c>
      <c r="E325" s="32">
        <f>IF(E305-E304=0,0,"Error")</f>
        <v>0</v>
      </c>
      <c r="F325" s="32">
        <f>IF(F305-F304=0,0,"Error")</f>
        <v>0</v>
      </c>
      <c r="G325" s="32">
        <f>IF(G305-G304=0,0,"Error")</f>
        <v>0</v>
      </c>
    </row>
    <row r="326" spans="3:7" ht="36.75" thickBot="1" x14ac:dyDescent="0.3">
      <c r="C326" s="23" t="s">
        <v>54</v>
      </c>
      <c r="D326" s="9">
        <v>524</v>
      </c>
      <c r="E326" s="9">
        <v>524</v>
      </c>
      <c r="F326" s="9">
        <v>524</v>
      </c>
      <c r="G326" s="9">
        <v>524</v>
      </c>
    </row>
    <row r="327" spans="3:7" ht="36.75" thickBot="1" x14ac:dyDescent="0.3">
      <c r="C327" s="23" t="s">
        <v>65</v>
      </c>
      <c r="D327" s="9" t="s">
        <v>23</v>
      </c>
      <c r="E327" s="9" t="s">
        <v>23</v>
      </c>
      <c r="F327" s="9" t="s">
        <v>23</v>
      </c>
      <c r="G327" s="9" t="s">
        <v>23</v>
      </c>
    </row>
    <row r="328" spans="3:7" x14ac:dyDescent="0.25">
      <c r="C328" s="35"/>
      <c r="D328" s="36"/>
      <c r="E328" s="36"/>
      <c r="F328" s="36"/>
      <c r="G328" s="36"/>
    </row>
  </sheetData>
  <mergeCells count="114">
    <mergeCell ref="B2:H2"/>
    <mergeCell ref="D4:G4"/>
    <mergeCell ref="D5:G5"/>
    <mergeCell ref="D6:G6"/>
    <mergeCell ref="C7:G7"/>
    <mergeCell ref="C22:G22"/>
    <mergeCell ref="D23:G23"/>
    <mergeCell ref="D24:G24"/>
    <mergeCell ref="D25:G25"/>
    <mergeCell ref="C26:C27"/>
    <mergeCell ref="C34:G34"/>
    <mergeCell ref="C8:G10"/>
    <mergeCell ref="D11:G11"/>
    <mergeCell ref="C12:C13"/>
    <mergeCell ref="D16:G16"/>
    <mergeCell ref="C17:G17"/>
    <mergeCell ref="C21:G21"/>
    <mergeCell ref="C58:C59"/>
    <mergeCell ref="D69:G69"/>
    <mergeCell ref="D70:G70"/>
    <mergeCell ref="D71:G71"/>
    <mergeCell ref="C73:C74"/>
    <mergeCell ref="C80:G80"/>
    <mergeCell ref="C35:C36"/>
    <mergeCell ref="D46:G46"/>
    <mergeCell ref="D47:G47"/>
    <mergeCell ref="D48:G48"/>
    <mergeCell ref="C50:C51"/>
    <mergeCell ref="C57:G57"/>
    <mergeCell ref="D97:G97"/>
    <mergeCell ref="C98:C99"/>
    <mergeCell ref="C106:G106"/>
    <mergeCell ref="C107:C108"/>
    <mergeCell ref="C112:C114"/>
    <mergeCell ref="D112:G114"/>
    <mergeCell ref="C81:C82"/>
    <mergeCell ref="C92:G92"/>
    <mergeCell ref="C93:G93"/>
    <mergeCell ref="D94:G94"/>
    <mergeCell ref="D95:G95"/>
    <mergeCell ref="D96:G96"/>
    <mergeCell ref="C128:C129"/>
    <mergeCell ref="C133:G133"/>
    <mergeCell ref="C134:G134"/>
    <mergeCell ref="D135:G135"/>
    <mergeCell ref="D136:G136"/>
    <mergeCell ref="D137:G137"/>
    <mergeCell ref="D115:G115"/>
    <mergeCell ref="D116:G116"/>
    <mergeCell ref="D117:G117"/>
    <mergeCell ref="D118:G118"/>
    <mergeCell ref="C119:C120"/>
    <mergeCell ref="C127:G127"/>
    <mergeCell ref="D155:G155"/>
    <mergeCell ref="D156:G156"/>
    <mergeCell ref="C157:C158"/>
    <mergeCell ref="C165:G165"/>
    <mergeCell ref="C166:C167"/>
    <mergeCell ref="D171:G171"/>
    <mergeCell ref="D138:G138"/>
    <mergeCell ref="C139:C140"/>
    <mergeCell ref="C147:G147"/>
    <mergeCell ref="C148:C149"/>
    <mergeCell ref="D153:G153"/>
    <mergeCell ref="D154:G154"/>
    <mergeCell ref="D181:G181"/>
    <mergeCell ref="C182:C183"/>
    <mergeCell ref="C190:C191"/>
    <mergeCell ref="C192:G192"/>
    <mergeCell ref="C193:C194"/>
    <mergeCell ref="D204:G204"/>
    <mergeCell ref="C172:G172"/>
    <mergeCell ref="C175:G175"/>
    <mergeCell ref="C176:G176"/>
    <mergeCell ref="C177:C178"/>
    <mergeCell ref="D179:G179"/>
    <mergeCell ref="D180:G180"/>
    <mergeCell ref="C228:G228"/>
    <mergeCell ref="D229:G229"/>
    <mergeCell ref="D230:G230"/>
    <mergeCell ref="D231:G231"/>
    <mergeCell ref="D232:G232"/>
    <mergeCell ref="C233:C234"/>
    <mergeCell ref="D205:G205"/>
    <mergeCell ref="D206:G206"/>
    <mergeCell ref="C207:C208"/>
    <mergeCell ref="C215:G215"/>
    <mergeCell ref="C216:C217"/>
    <mergeCell ref="C227:G227"/>
    <mergeCell ref="C251:C252"/>
    <mergeCell ref="C259:G259"/>
    <mergeCell ref="C260:C261"/>
    <mergeCell ref="C265:G265"/>
    <mergeCell ref="C266:G266"/>
    <mergeCell ref="D267:G267"/>
    <mergeCell ref="C241:G241"/>
    <mergeCell ref="C242:C243"/>
    <mergeCell ref="D247:G247"/>
    <mergeCell ref="D248:G248"/>
    <mergeCell ref="D249:G249"/>
    <mergeCell ref="D250:G250"/>
    <mergeCell ref="D285:G285"/>
    <mergeCell ref="D286:G286"/>
    <mergeCell ref="D287:G287"/>
    <mergeCell ref="D288:G288"/>
    <mergeCell ref="C289:C290"/>
    <mergeCell ref="C297:G297"/>
    <mergeCell ref="D268:G268"/>
    <mergeCell ref="D269:G269"/>
    <mergeCell ref="D270:G270"/>
    <mergeCell ref="C271:C272"/>
    <mergeCell ref="C279:G279"/>
    <mergeCell ref="C280:C281"/>
    <mergeCell ref="C298:C299"/>
  </mergeCells>
  <pageMargins left="0.23" right="0.16" top="0.16" bottom="0.16" header="0.16" footer="0.16"/>
  <pageSetup orientation="portrait" r:id="rId1"/>
  <rowBreaks count="4" manualBreakCount="4">
    <brk id="91" max="16383" man="1"/>
    <brk id="146" max="16383" man="1"/>
    <brk id="214" max="16383" man="1"/>
    <brk id="2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Formati 1 Misioni</vt:lpstr>
      <vt:lpstr>Foramti 2.1 01110.</vt:lpstr>
      <vt:lpstr>Formati 2.1 Garda</vt:lpstr>
      <vt:lpstr>F.1 Misioni Polici</vt:lpstr>
      <vt:lpstr>F.2.1Policia</vt:lpstr>
      <vt:lpstr>Formati 2.1 Prefektura</vt:lpstr>
      <vt:lpstr>Formati 2.1Gjendja Civile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2018-05-04T09:59:20Z</cp:lastPrinted>
  <dcterms:created xsi:type="dcterms:W3CDTF">2018-03-05T12:29:59Z</dcterms:created>
  <dcterms:modified xsi:type="dcterms:W3CDTF">2018-07-06T09:54:25Z</dcterms:modified>
</cp:coreProperties>
</file>