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Formati 1 Misioni" sheetId="57" r:id="rId1"/>
    <sheet name="Formati 2.1 01110" sheetId="8" r:id="rId2"/>
    <sheet name="Formati 2.1 Forcat e Luftimit" sheetId="12" r:id="rId3"/>
    <sheet name="Formati 2.1 Mbeshtetja e Luft." sheetId="20" r:id="rId4"/>
    <sheet name="Formati 2.1 Arsimi Ushtarak" sheetId="27" r:id="rId5"/>
    <sheet name="Formati 2.1 Mbesh.Sociale" sheetId="56" r:id="rId6"/>
    <sheet name="Formati 2.1 Emergj.Civile" sheetId="54" r:id="rId7"/>
    <sheet name="Formati 2.1 Mbesht.Shendet " sheetId="34" r:id="rId8"/>
  </sheets>
  <externalReferences>
    <externalReference r:id="rId9"/>
  </externalReferences>
  <definedNames>
    <definedName name="_xlnm.Print_Area" localSheetId="1">'Formati 2.1 01110'!$A$1:$I$258</definedName>
    <definedName name="_xlnm.Print_Area" localSheetId="6">'Formati 2.1 Emergj.Civile'!$A$1:$J$467</definedName>
    <definedName name="_xlnm.Print_Area" localSheetId="3">'Formati 2.1 Mbeshtetja e Luft.'!$A$1:$I$409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56" l="1"/>
  <c r="E29" i="56"/>
  <c r="E32" i="56" s="1"/>
  <c r="F29" i="56"/>
  <c r="F32" i="56" s="1"/>
  <c r="G29" i="56"/>
  <c r="G32" i="56" s="1"/>
  <c r="D31" i="56"/>
  <c r="E31" i="56"/>
  <c r="F31" i="56"/>
  <c r="E33" i="56"/>
  <c r="F33" i="56"/>
  <c r="G33" i="56"/>
  <c r="E34" i="56"/>
  <c r="D50" i="56"/>
  <c r="E50" i="56"/>
  <c r="E383" i="56" s="1"/>
  <c r="E384" i="56" s="1"/>
  <c r="F50" i="56"/>
  <c r="G50" i="56"/>
  <c r="D59" i="56"/>
  <c r="E59" i="56"/>
  <c r="E63" i="56" s="1"/>
  <c r="F59" i="56"/>
  <c r="G59" i="56"/>
  <c r="D63" i="56"/>
  <c r="F63" i="56"/>
  <c r="G63" i="56"/>
  <c r="D71" i="56"/>
  <c r="E71" i="56"/>
  <c r="F74" i="56" s="1"/>
  <c r="F71" i="56"/>
  <c r="G71" i="56"/>
  <c r="E72" i="56"/>
  <c r="F72" i="56"/>
  <c r="G72" i="56"/>
  <c r="E73" i="56"/>
  <c r="F73" i="56"/>
  <c r="G73" i="56"/>
  <c r="G74" i="56"/>
  <c r="D99" i="56"/>
  <c r="E99" i="56"/>
  <c r="F99" i="56"/>
  <c r="F103" i="56" s="1"/>
  <c r="G99" i="56"/>
  <c r="D103" i="56"/>
  <c r="E103" i="56"/>
  <c r="G103" i="56"/>
  <c r="D114" i="56"/>
  <c r="E114" i="56"/>
  <c r="F114" i="56"/>
  <c r="G117" i="56" s="1"/>
  <c r="G114" i="56"/>
  <c r="E115" i="56"/>
  <c r="F115" i="56"/>
  <c r="G115" i="56"/>
  <c r="E116" i="56"/>
  <c r="F116" i="56"/>
  <c r="G116" i="56"/>
  <c r="F117" i="56"/>
  <c r="D123" i="56"/>
  <c r="E123" i="56"/>
  <c r="F123" i="56"/>
  <c r="G123" i="56"/>
  <c r="D135" i="56"/>
  <c r="E135" i="56"/>
  <c r="F135" i="56"/>
  <c r="F138" i="56" s="1"/>
  <c r="G135" i="56"/>
  <c r="E136" i="56"/>
  <c r="F136" i="56"/>
  <c r="G136" i="56"/>
  <c r="E137" i="56"/>
  <c r="F137" i="56"/>
  <c r="G137" i="56"/>
  <c r="E138" i="56"/>
  <c r="D144" i="56"/>
  <c r="E144" i="56"/>
  <c r="F144" i="56"/>
  <c r="G144" i="56"/>
  <c r="D158" i="56"/>
  <c r="E158" i="56"/>
  <c r="F158" i="56"/>
  <c r="G161" i="56" s="1"/>
  <c r="G158" i="56"/>
  <c r="E159" i="56"/>
  <c r="F159" i="56"/>
  <c r="G159" i="56"/>
  <c r="E160" i="56"/>
  <c r="F160" i="56"/>
  <c r="G160" i="56"/>
  <c r="E161" i="56"/>
  <c r="D167" i="56"/>
  <c r="E167" i="56"/>
  <c r="F167" i="56"/>
  <c r="G167" i="56"/>
  <c r="D179" i="56"/>
  <c r="E179" i="56"/>
  <c r="F179" i="56"/>
  <c r="F182" i="56" s="1"/>
  <c r="G179" i="56"/>
  <c r="G182" i="56" s="1"/>
  <c r="E180" i="56"/>
  <c r="F180" i="56"/>
  <c r="G180" i="56"/>
  <c r="E181" i="56"/>
  <c r="F181" i="56"/>
  <c r="G181" i="56"/>
  <c r="D188" i="56"/>
  <c r="E188" i="56"/>
  <c r="F188" i="56"/>
  <c r="G188" i="56"/>
  <c r="D208" i="56"/>
  <c r="E211" i="56" s="1"/>
  <c r="E208" i="56"/>
  <c r="F211" i="56" s="1"/>
  <c r="F208" i="56"/>
  <c r="G208" i="56"/>
  <c r="E209" i="56"/>
  <c r="F209" i="56"/>
  <c r="G209" i="56"/>
  <c r="E210" i="56"/>
  <c r="F210" i="56"/>
  <c r="G210" i="56"/>
  <c r="G211" i="56"/>
  <c r="D238" i="56"/>
  <c r="D242" i="56" s="1"/>
  <c r="E238" i="56"/>
  <c r="F238" i="56"/>
  <c r="G238" i="56"/>
  <c r="G242" i="56" s="1"/>
  <c r="E242" i="56"/>
  <c r="F242" i="56"/>
  <c r="D250" i="56"/>
  <c r="E250" i="56"/>
  <c r="E253" i="56" s="1"/>
  <c r="F250" i="56"/>
  <c r="G250" i="56"/>
  <c r="G253" i="56" s="1"/>
  <c r="E251" i="56"/>
  <c r="F251" i="56"/>
  <c r="G251" i="56"/>
  <c r="E252" i="56"/>
  <c r="F252" i="56"/>
  <c r="G252" i="56"/>
  <c r="F253" i="56"/>
  <c r="D278" i="56"/>
  <c r="D282" i="56" s="1"/>
  <c r="E278" i="56"/>
  <c r="F278" i="56"/>
  <c r="G278" i="56"/>
  <c r="G282" i="56" s="1"/>
  <c r="E282" i="56"/>
  <c r="F282" i="56"/>
  <c r="D293" i="56"/>
  <c r="E293" i="56"/>
  <c r="E296" i="56" s="1"/>
  <c r="F293" i="56"/>
  <c r="G293" i="56"/>
  <c r="G296" i="56" s="1"/>
  <c r="E294" i="56"/>
  <c r="F294" i="56"/>
  <c r="G294" i="56"/>
  <c r="E295" i="56"/>
  <c r="F295" i="56"/>
  <c r="G295" i="56"/>
  <c r="D302" i="56"/>
  <c r="E302" i="56"/>
  <c r="F302" i="56"/>
  <c r="G302" i="56"/>
  <c r="D314" i="56"/>
  <c r="E314" i="56"/>
  <c r="E317" i="56" s="1"/>
  <c r="F314" i="56"/>
  <c r="G314" i="56"/>
  <c r="E315" i="56"/>
  <c r="F315" i="56"/>
  <c r="G315" i="56"/>
  <c r="E316" i="56"/>
  <c r="F316" i="56"/>
  <c r="G316" i="56"/>
  <c r="G317" i="56"/>
  <c r="D323" i="56"/>
  <c r="E323" i="56"/>
  <c r="F323" i="56"/>
  <c r="G323" i="56"/>
  <c r="D337" i="56"/>
  <c r="E337" i="56"/>
  <c r="E340" i="56" s="1"/>
  <c r="F337" i="56"/>
  <c r="G340" i="56" s="1"/>
  <c r="G337" i="56"/>
  <c r="E338" i="56"/>
  <c r="F338" i="56"/>
  <c r="G338" i="56"/>
  <c r="E339" i="56"/>
  <c r="F339" i="56"/>
  <c r="G339" i="56"/>
  <c r="F340" i="56"/>
  <c r="D346" i="56"/>
  <c r="E346" i="56"/>
  <c r="F346" i="56"/>
  <c r="G346" i="56"/>
  <c r="D358" i="56"/>
  <c r="E358" i="56"/>
  <c r="F358" i="56"/>
  <c r="F361" i="56" s="1"/>
  <c r="G358" i="56"/>
  <c r="E359" i="56"/>
  <c r="F359" i="56"/>
  <c r="G359" i="56"/>
  <c r="E360" i="56"/>
  <c r="F360" i="56"/>
  <c r="G360" i="56"/>
  <c r="E361" i="56"/>
  <c r="D367" i="56"/>
  <c r="E367" i="56"/>
  <c r="F367" i="56"/>
  <c r="G367" i="56"/>
  <c r="D372" i="56"/>
  <c r="E372" i="56"/>
  <c r="F372" i="56"/>
  <c r="G372" i="56"/>
  <c r="D375" i="56"/>
  <c r="E375" i="56"/>
  <c r="E376" i="56" s="1"/>
  <c r="F375" i="56"/>
  <c r="F376" i="56" s="1"/>
  <c r="G375" i="56"/>
  <c r="D377" i="56"/>
  <c r="E377" i="56"/>
  <c r="E378" i="56" s="1"/>
  <c r="F377" i="56"/>
  <c r="G377" i="56"/>
  <c r="D379" i="56"/>
  <c r="E379" i="56"/>
  <c r="F379" i="56"/>
  <c r="F380" i="56" s="1"/>
  <c r="G379" i="56"/>
  <c r="G380" i="56" s="1"/>
  <c r="D381" i="56"/>
  <c r="E381" i="56"/>
  <c r="E382" i="56" s="1"/>
  <c r="F381" i="56"/>
  <c r="G381" i="56"/>
  <c r="G382" i="56"/>
  <c r="D383" i="56"/>
  <c r="F383" i="56"/>
  <c r="G383" i="56"/>
  <c r="G384" i="56" s="1"/>
  <c r="D385" i="56"/>
  <c r="E385" i="56"/>
  <c r="F385" i="56"/>
  <c r="F386" i="56" s="1"/>
  <c r="G385" i="56"/>
  <c r="G386" i="56" s="1"/>
  <c r="E386" i="56"/>
  <c r="D387" i="56"/>
  <c r="E387" i="56"/>
  <c r="E388" i="56" s="1"/>
  <c r="F387" i="56"/>
  <c r="G387" i="56"/>
  <c r="G388" i="56"/>
  <c r="D389" i="56"/>
  <c r="E389" i="56"/>
  <c r="F389" i="56"/>
  <c r="F390" i="56" s="1"/>
  <c r="G389" i="56"/>
  <c r="G390" i="56" s="1"/>
  <c r="D391" i="56"/>
  <c r="E391" i="56"/>
  <c r="E392" i="56" s="1"/>
  <c r="F391" i="56"/>
  <c r="F392" i="56" s="1"/>
  <c r="G391" i="56"/>
  <c r="E465" i="54"/>
  <c r="G462" i="54"/>
  <c r="F462" i="54"/>
  <c r="G463" i="54" s="1"/>
  <c r="E462" i="54"/>
  <c r="D462" i="54"/>
  <c r="G460" i="54"/>
  <c r="F460" i="54"/>
  <c r="E460" i="54"/>
  <c r="D460" i="54"/>
  <c r="G458" i="54"/>
  <c r="F458" i="54"/>
  <c r="E458" i="54"/>
  <c r="D458" i="54"/>
  <c r="G454" i="54"/>
  <c r="F454" i="54"/>
  <c r="E454" i="54"/>
  <c r="E455" i="54" s="1"/>
  <c r="G452" i="54"/>
  <c r="F452" i="54"/>
  <c r="E452" i="54"/>
  <c r="D452" i="54"/>
  <c r="G448" i="54"/>
  <c r="F448" i="54"/>
  <c r="E448" i="54"/>
  <c r="D448" i="54"/>
  <c r="G446" i="54"/>
  <c r="F446" i="54"/>
  <c r="E446" i="54"/>
  <c r="D446" i="54"/>
  <c r="G442" i="54"/>
  <c r="F442" i="54"/>
  <c r="E442" i="54"/>
  <c r="D442" i="54"/>
  <c r="G435" i="54"/>
  <c r="F435" i="54"/>
  <c r="E435" i="54"/>
  <c r="G434" i="54"/>
  <c r="F434" i="54"/>
  <c r="E434" i="54"/>
  <c r="G433" i="54"/>
  <c r="G436" i="54" s="1"/>
  <c r="F433" i="54"/>
  <c r="E433" i="54"/>
  <c r="E436" i="54" s="1"/>
  <c r="D433" i="54"/>
  <c r="G421" i="54"/>
  <c r="F421" i="54"/>
  <c r="E421" i="54"/>
  <c r="D421" i="54"/>
  <c r="G414" i="54"/>
  <c r="F414" i="54"/>
  <c r="E414" i="54"/>
  <c r="G413" i="54"/>
  <c r="F413" i="54"/>
  <c r="E413" i="54"/>
  <c r="G412" i="54"/>
  <c r="G415" i="54" s="1"/>
  <c r="F412" i="54"/>
  <c r="E412" i="54"/>
  <c r="E415" i="54" s="1"/>
  <c r="D412" i="54"/>
  <c r="G400" i="54"/>
  <c r="F400" i="54"/>
  <c r="E400" i="54"/>
  <c r="D400" i="54"/>
  <c r="G393" i="54"/>
  <c r="F393" i="54"/>
  <c r="E393" i="54"/>
  <c r="G392" i="54"/>
  <c r="F392" i="54"/>
  <c r="E392" i="54"/>
  <c r="G391" i="54"/>
  <c r="F391" i="54"/>
  <c r="E391" i="54"/>
  <c r="D391" i="54"/>
  <c r="G376" i="54"/>
  <c r="G380" i="54" s="1"/>
  <c r="F376" i="54"/>
  <c r="F380" i="54" s="1"/>
  <c r="E376" i="54"/>
  <c r="E380" i="54" s="1"/>
  <c r="D376" i="54"/>
  <c r="D380" i="54" s="1"/>
  <c r="G368" i="54"/>
  <c r="F368" i="54"/>
  <c r="E368" i="54"/>
  <c r="G367" i="54"/>
  <c r="F367" i="54"/>
  <c r="E367" i="54"/>
  <c r="G366" i="54"/>
  <c r="G369" i="54" s="1"/>
  <c r="F366" i="54"/>
  <c r="E366" i="54"/>
  <c r="E369" i="54" s="1"/>
  <c r="D366" i="54"/>
  <c r="G354" i="54"/>
  <c r="G358" i="54" s="1"/>
  <c r="F354" i="54"/>
  <c r="F358" i="54" s="1"/>
  <c r="E354" i="54"/>
  <c r="E358" i="54" s="1"/>
  <c r="D354" i="54"/>
  <c r="D358" i="54" s="1"/>
  <c r="G346" i="54"/>
  <c r="F346" i="54"/>
  <c r="E346" i="54"/>
  <c r="G345" i="54"/>
  <c r="F345" i="54"/>
  <c r="E345" i="54"/>
  <c r="G344" i="54"/>
  <c r="F344" i="54"/>
  <c r="E344" i="54"/>
  <c r="D344" i="54"/>
  <c r="G332" i="54"/>
  <c r="G336" i="54" s="1"/>
  <c r="F332" i="54"/>
  <c r="F336" i="54" s="1"/>
  <c r="E332" i="54"/>
  <c r="E336" i="54" s="1"/>
  <c r="D332" i="54"/>
  <c r="D336" i="54" s="1"/>
  <c r="G320" i="54"/>
  <c r="F320" i="54"/>
  <c r="E320" i="54"/>
  <c r="G319" i="54"/>
  <c r="F319" i="54"/>
  <c r="E319" i="54"/>
  <c r="G318" i="54"/>
  <c r="F318" i="54"/>
  <c r="E318" i="54"/>
  <c r="D318" i="54"/>
  <c r="G304" i="54"/>
  <c r="F304" i="54"/>
  <c r="E304" i="54"/>
  <c r="D304" i="54"/>
  <c r="G297" i="54"/>
  <c r="F297" i="54"/>
  <c r="E297" i="54"/>
  <c r="G296" i="54"/>
  <c r="F296" i="54"/>
  <c r="E296" i="54"/>
  <c r="G295" i="54"/>
  <c r="G298" i="54" s="1"/>
  <c r="F295" i="54"/>
  <c r="E295" i="54"/>
  <c r="E298" i="54" s="1"/>
  <c r="D295" i="54"/>
  <c r="G286" i="54"/>
  <c r="F286" i="54"/>
  <c r="E286" i="54"/>
  <c r="D286" i="54"/>
  <c r="G279" i="54"/>
  <c r="F279" i="54"/>
  <c r="E279" i="54"/>
  <c r="G278" i="54"/>
  <c r="F278" i="54"/>
  <c r="E278" i="54"/>
  <c r="G277" i="54"/>
  <c r="F277" i="54"/>
  <c r="E277" i="54"/>
  <c r="D277" i="54"/>
  <c r="G266" i="54"/>
  <c r="F266" i="54"/>
  <c r="E266" i="54"/>
  <c r="D266" i="54"/>
  <c r="G259" i="54"/>
  <c r="F259" i="54"/>
  <c r="E259" i="54"/>
  <c r="G258" i="54"/>
  <c r="F258" i="54"/>
  <c r="E258" i="54"/>
  <c r="G257" i="54"/>
  <c r="G260" i="54" s="1"/>
  <c r="F257" i="54"/>
  <c r="E257" i="54"/>
  <c r="E260" i="54" s="1"/>
  <c r="D257" i="54"/>
  <c r="G248" i="54"/>
  <c r="F248" i="54"/>
  <c r="E248" i="54"/>
  <c r="D248" i="54"/>
  <c r="G241" i="54"/>
  <c r="F241" i="54"/>
  <c r="E241" i="54"/>
  <c r="G240" i="54"/>
  <c r="F240" i="54"/>
  <c r="E240" i="54"/>
  <c r="G239" i="54"/>
  <c r="G242" i="54" s="1"/>
  <c r="F239" i="54"/>
  <c r="E239" i="54"/>
  <c r="E242" i="54" s="1"/>
  <c r="D239" i="54"/>
  <c r="G227" i="54"/>
  <c r="G228" i="54" s="1"/>
  <c r="F227" i="54"/>
  <c r="F228" i="54" s="1"/>
  <c r="E227" i="54"/>
  <c r="E228" i="54" s="1"/>
  <c r="D227" i="54"/>
  <c r="D228" i="54" s="1"/>
  <c r="G215" i="54"/>
  <c r="F215" i="54"/>
  <c r="E215" i="54"/>
  <c r="G214" i="54"/>
  <c r="F214" i="54"/>
  <c r="E214" i="54"/>
  <c r="G213" i="54"/>
  <c r="F213" i="54"/>
  <c r="F216" i="54" s="1"/>
  <c r="E213" i="54"/>
  <c r="D213" i="54"/>
  <c r="E216" i="54" s="1"/>
  <c r="G204" i="54"/>
  <c r="G205" i="54" s="1"/>
  <c r="F204" i="54"/>
  <c r="F205" i="54" s="1"/>
  <c r="E204" i="54"/>
  <c r="E205" i="54" s="1"/>
  <c r="D204" i="54"/>
  <c r="D205" i="54" s="1"/>
  <c r="G190" i="54"/>
  <c r="F190" i="54"/>
  <c r="E190" i="54"/>
  <c r="G189" i="54"/>
  <c r="F189" i="54"/>
  <c r="E189" i="54"/>
  <c r="G188" i="54"/>
  <c r="F188" i="54"/>
  <c r="F191" i="54" s="1"/>
  <c r="E188" i="54"/>
  <c r="D188" i="54"/>
  <c r="G171" i="54"/>
  <c r="F171" i="54"/>
  <c r="E171" i="54"/>
  <c r="D171" i="54"/>
  <c r="G164" i="54"/>
  <c r="F164" i="54"/>
  <c r="E164" i="54"/>
  <c r="G163" i="54"/>
  <c r="F163" i="54"/>
  <c r="E163" i="54"/>
  <c r="G162" i="54"/>
  <c r="F162" i="54"/>
  <c r="G165" i="54" s="1"/>
  <c r="E162" i="54"/>
  <c r="D162" i="54"/>
  <c r="G153" i="54"/>
  <c r="F153" i="54"/>
  <c r="E153" i="54"/>
  <c r="D153" i="54"/>
  <c r="G146" i="54"/>
  <c r="F146" i="54"/>
  <c r="E146" i="54"/>
  <c r="G145" i="54"/>
  <c r="F145" i="54"/>
  <c r="E145" i="54"/>
  <c r="G144" i="54"/>
  <c r="F144" i="54"/>
  <c r="F147" i="54" s="1"/>
  <c r="E144" i="54"/>
  <c r="D144" i="54"/>
  <c r="G133" i="54"/>
  <c r="F133" i="54"/>
  <c r="E133" i="54"/>
  <c r="D133" i="54"/>
  <c r="G126" i="54"/>
  <c r="F126" i="54"/>
  <c r="E126" i="54"/>
  <c r="G125" i="54"/>
  <c r="F125" i="54"/>
  <c r="E125" i="54"/>
  <c r="G124" i="54"/>
  <c r="F124" i="54"/>
  <c r="F127" i="54" s="1"/>
  <c r="E124" i="54"/>
  <c r="D124" i="54"/>
  <c r="G112" i="54"/>
  <c r="F112" i="54"/>
  <c r="E112" i="54"/>
  <c r="D112" i="54"/>
  <c r="G105" i="54"/>
  <c r="F105" i="54"/>
  <c r="E105" i="54"/>
  <c r="G104" i="54"/>
  <c r="F104" i="54"/>
  <c r="E104" i="54"/>
  <c r="G103" i="54"/>
  <c r="F103" i="54"/>
  <c r="F106" i="54" s="1"/>
  <c r="E103" i="54"/>
  <c r="D103" i="54"/>
  <c r="G91" i="54"/>
  <c r="F91" i="54"/>
  <c r="E91" i="54"/>
  <c r="D88" i="54"/>
  <c r="D91" i="54" s="1"/>
  <c r="G77" i="54"/>
  <c r="F77" i="54"/>
  <c r="E77" i="54"/>
  <c r="D77" i="54"/>
  <c r="G76" i="54"/>
  <c r="F76" i="54"/>
  <c r="E76" i="54"/>
  <c r="D76" i="54"/>
  <c r="G73" i="54"/>
  <c r="F73" i="54"/>
  <c r="E73" i="54"/>
  <c r="D73" i="54"/>
  <c r="D72" i="54"/>
  <c r="D71" i="54"/>
  <c r="D70" i="54"/>
  <c r="G69" i="54"/>
  <c r="F69" i="54"/>
  <c r="E69" i="54"/>
  <c r="D66" i="54"/>
  <c r="D69" i="54" s="1"/>
  <c r="G56" i="54"/>
  <c r="F56" i="54"/>
  <c r="G55" i="54"/>
  <c r="F55" i="54"/>
  <c r="E55" i="54"/>
  <c r="D55" i="54"/>
  <c r="G54" i="54"/>
  <c r="G92" i="54" s="1"/>
  <c r="F54" i="54"/>
  <c r="D54" i="54"/>
  <c r="D51" i="54"/>
  <c r="E56" i="54" s="1"/>
  <c r="D50" i="54"/>
  <c r="D49" i="54"/>
  <c r="D48" i="54"/>
  <c r="G44" i="54"/>
  <c r="F44" i="54"/>
  <c r="F456" i="54" s="1"/>
  <c r="E44" i="54"/>
  <c r="E456" i="54" s="1"/>
  <c r="D44" i="54"/>
  <c r="D456" i="54" s="1"/>
  <c r="G41" i="54"/>
  <c r="G450" i="54" s="1"/>
  <c r="F41" i="54"/>
  <c r="F450" i="54" s="1"/>
  <c r="E41" i="54"/>
  <c r="E450" i="54" s="1"/>
  <c r="D41" i="54"/>
  <c r="D450" i="54" s="1"/>
  <c r="D444" i="54" s="1"/>
  <c r="G31" i="54"/>
  <c r="F31" i="54"/>
  <c r="E31" i="54"/>
  <c r="D31" i="54"/>
  <c r="G30" i="54"/>
  <c r="F30" i="54"/>
  <c r="E30" i="54"/>
  <c r="D30" i="54"/>
  <c r="G22" i="54"/>
  <c r="F22" i="54"/>
  <c r="E22" i="54"/>
  <c r="D22" i="54"/>
  <c r="C22" i="54"/>
  <c r="G21" i="54"/>
  <c r="F21" i="54"/>
  <c r="E21" i="54"/>
  <c r="D21" i="54"/>
  <c r="C21" i="54"/>
  <c r="G20" i="54"/>
  <c r="F20" i="54"/>
  <c r="E20" i="54"/>
  <c r="D20" i="54"/>
  <c r="C20" i="54"/>
  <c r="D18" i="54"/>
  <c r="G17" i="54"/>
  <c r="F17" i="54"/>
  <c r="E17" i="54"/>
  <c r="D17" i="54"/>
  <c r="C17" i="54"/>
  <c r="G16" i="54"/>
  <c r="F16" i="54"/>
  <c r="E16" i="54"/>
  <c r="D16" i="54"/>
  <c r="C16" i="54"/>
  <c r="G15" i="54"/>
  <c r="F15" i="54"/>
  <c r="E15" i="54"/>
  <c r="D15" i="54"/>
  <c r="C15" i="54"/>
  <c r="G14" i="54"/>
  <c r="F14" i="54"/>
  <c r="E14" i="54"/>
  <c r="D14" i="54"/>
  <c r="C14" i="54"/>
  <c r="D11" i="54"/>
  <c r="D4" i="54"/>
  <c r="F79" i="54" l="1"/>
  <c r="F80" i="54"/>
  <c r="E58" i="54"/>
  <c r="G79" i="54"/>
  <c r="E127" i="54"/>
  <c r="G191" i="54"/>
  <c r="F280" i="54"/>
  <c r="F321" i="54"/>
  <c r="F369" i="54"/>
  <c r="E394" i="54"/>
  <c r="G447" i="54"/>
  <c r="G449" i="54"/>
  <c r="G459" i="54"/>
  <c r="G461" i="54"/>
  <c r="E280" i="54"/>
  <c r="F347" i="54"/>
  <c r="F394" i="54"/>
  <c r="E453" i="54"/>
  <c r="F461" i="54"/>
  <c r="E463" i="54"/>
  <c r="F378" i="56"/>
  <c r="G31" i="56"/>
  <c r="G34" i="56"/>
  <c r="E390" i="56"/>
  <c r="F384" i="56"/>
  <c r="E373" i="56"/>
  <c r="E396" i="56" s="1"/>
  <c r="G378" i="56"/>
  <c r="D373" i="56"/>
  <c r="D396" i="56" s="1"/>
  <c r="F296" i="56"/>
  <c r="E182" i="56"/>
  <c r="E117" i="56"/>
  <c r="F388" i="56"/>
  <c r="G392" i="56"/>
  <c r="F382" i="56"/>
  <c r="G376" i="56"/>
  <c r="G361" i="56"/>
  <c r="F317" i="56"/>
  <c r="G138" i="56"/>
  <c r="F33" i="54"/>
  <c r="F34" i="54"/>
  <c r="E79" i="54"/>
  <c r="E80" i="54"/>
  <c r="G78" i="54"/>
  <c r="E374" i="56"/>
  <c r="G373" i="56"/>
  <c r="F161" i="56"/>
  <c r="E74" i="56"/>
  <c r="F34" i="56"/>
  <c r="F373" i="56"/>
  <c r="E380" i="56"/>
  <c r="E32" i="54"/>
  <c r="G46" i="54"/>
  <c r="G47" i="54" s="1"/>
  <c r="D92" i="54"/>
  <c r="F78" i="54"/>
  <c r="E106" i="54"/>
  <c r="G347" i="54"/>
  <c r="F32" i="54"/>
  <c r="E165" i="54"/>
  <c r="G216" i="54"/>
  <c r="G280" i="54"/>
  <c r="E321" i="54"/>
  <c r="F415" i="54"/>
  <c r="E449" i="54"/>
  <c r="F453" i="54"/>
  <c r="G455" i="54"/>
  <c r="F459" i="54"/>
  <c r="G33" i="54"/>
  <c r="G34" i="54"/>
  <c r="F58" i="54"/>
  <c r="F92" i="54"/>
  <c r="G127" i="54"/>
  <c r="E33" i="54"/>
  <c r="D32" i="54"/>
  <c r="E34" i="54"/>
  <c r="F451" i="54"/>
  <c r="F457" i="54"/>
  <c r="G58" i="54"/>
  <c r="G106" i="54"/>
  <c r="E147" i="54"/>
  <c r="E191" i="54"/>
  <c r="F242" i="54"/>
  <c r="F298" i="54"/>
  <c r="E347" i="54"/>
  <c r="G394" i="54"/>
  <c r="F436" i="54"/>
  <c r="G453" i="54"/>
  <c r="E459" i="54"/>
  <c r="G451" i="54"/>
  <c r="F35" i="54"/>
  <c r="E444" i="54"/>
  <c r="D443" i="54"/>
  <c r="D464" i="54" s="1"/>
  <c r="E451" i="54"/>
  <c r="E457" i="54"/>
  <c r="E46" i="54"/>
  <c r="E47" i="54" s="1"/>
  <c r="E54" i="54"/>
  <c r="E57" i="54" s="1"/>
  <c r="G57" i="54"/>
  <c r="E78" i="54"/>
  <c r="G80" i="54"/>
  <c r="G147" i="54"/>
  <c r="F165" i="54"/>
  <c r="F260" i="54"/>
  <c r="G321" i="54"/>
  <c r="F444" i="54"/>
  <c r="G32" i="54"/>
  <c r="F46" i="54"/>
  <c r="F47" i="54" s="1"/>
  <c r="E447" i="54"/>
  <c r="F449" i="54"/>
  <c r="F455" i="54"/>
  <c r="E461" i="54"/>
  <c r="F463" i="54"/>
  <c r="F447" i="54"/>
  <c r="G456" i="54"/>
  <c r="G457" i="54" s="1"/>
  <c r="D46" i="54"/>
  <c r="D47" i="54" s="1"/>
  <c r="G35" i="54" l="1"/>
  <c r="F396" i="56"/>
  <c r="F374" i="56"/>
  <c r="G396" i="56"/>
  <c r="G374" i="56"/>
  <c r="E35" i="54"/>
  <c r="F445" i="54"/>
  <c r="F443" i="54"/>
  <c r="F464" i="54" s="1"/>
  <c r="E443" i="54"/>
  <c r="E464" i="54" s="1"/>
  <c r="E445" i="54"/>
  <c r="E92" i="54"/>
  <c r="G444" i="54"/>
  <c r="F57" i="54"/>
  <c r="G443" i="54" l="1"/>
  <c r="G464" i="54" s="1"/>
  <c r="G445" i="54"/>
  <c r="D404" i="20" l="1"/>
  <c r="D89" i="8" l="1"/>
  <c r="G302" i="34" l="1"/>
  <c r="F302" i="34"/>
  <c r="G303" i="34" s="1"/>
  <c r="E302" i="34"/>
  <c r="D302" i="34"/>
  <c r="G300" i="34"/>
  <c r="F300" i="34"/>
  <c r="G301" i="34" s="1"/>
  <c r="E300" i="34"/>
  <c r="D300" i="34"/>
  <c r="G298" i="34"/>
  <c r="F298" i="34"/>
  <c r="E298" i="34"/>
  <c r="D298" i="34"/>
  <c r="G296" i="34"/>
  <c r="F296" i="34"/>
  <c r="E296" i="34"/>
  <c r="D296" i="34"/>
  <c r="G294" i="34"/>
  <c r="F294" i="34"/>
  <c r="E294" i="34"/>
  <c r="D294" i="34"/>
  <c r="G292" i="34"/>
  <c r="F292" i="34"/>
  <c r="E292" i="34"/>
  <c r="D292" i="34"/>
  <c r="E293" i="34" s="1"/>
  <c r="G290" i="34"/>
  <c r="F290" i="34"/>
  <c r="E290" i="34"/>
  <c r="D290" i="34"/>
  <c r="D284" i="34" s="1"/>
  <c r="E285" i="34" s="1"/>
  <c r="G289" i="34"/>
  <c r="F289" i="34"/>
  <c r="E289" i="34"/>
  <c r="G287" i="34"/>
  <c r="F287" i="34"/>
  <c r="E287" i="34"/>
  <c r="E284" i="34"/>
  <c r="D283" i="34"/>
  <c r="G278" i="34"/>
  <c r="F278" i="34"/>
  <c r="E278" i="34"/>
  <c r="D278" i="34"/>
  <c r="G271" i="34"/>
  <c r="F271" i="34"/>
  <c r="E271" i="34"/>
  <c r="G270" i="34"/>
  <c r="F270" i="34"/>
  <c r="E270" i="34"/>
  <c r="G269" i="34"/>
  <c r="F269" i="34"/>
  <c r="E269" i="34"/>
  <c r="D269" i="34"/>
  <c r="G257" i="34"/>
  <c r="F257" i="34"/>
  <c r="E257" i="34"/>
  <c r="D257" i="34"/>
  <c r="G250" i="34"/>
  <c r="F250" i="34"/>
  <c r="E250" i="34"/>
  <c r="G249" i="34"/>
  <c r="F249" i="34"/>
  <c r="E249" i="34"/>
  <c r="G248" i="34"/>
  <c r="F248" i="34"/>
  <c r="E248" i="34"/>
  <c r="E251" i="34" s="1"/>
  <c r="D248" i="34"/>
  <c r="G233" i="34"/>
  <c r="G237" i="34" s="1"/>
  <c r="F233" i="34"/>
  <c r="F237" i="34" s="1"/>
  <c r="E233" i="34"/>
  <c r="E237" i="34" s="1"/>
  <c r="D233" i="34"/>
  <c r="D237" i="34" s="1"/>
  <c r="G207" i="34"/>
  <c r="F207" i="34"/>
  <c r="E207" i="34"/>
  <c r="G206" i="34"/>
  <c r="F206" i="34"/>
  <c r="E206" i="34"/>
  <c r="G205" i="34"/>
  <c r="F205" i="34"/>
  <c r="E205" i="34"/>
  <c r="D205" i="34"/>
  <c r="G193" i="34"/>
  <c r="F193" i="34"/>
  <c r="E193" i="34"/>
  <c r="D193" i="34"/>
  <c r="D197" i="34" s="1"/>
  <c r="G166" i="34"/>
  <c r="F166" i="34"/>
  <c r="E166" i="34"/>
  <c r="D165" i="34"/>
  <c r="E164" i="34"/>
  <c r="G153" i="34"/>
  <c r="F153" i="34"/>
  <c r="E153" i="34"/>
  <c r="D153" i="34"/>
  <c r="D157" i="34" s="1"/>
  <c r="G124" i="34"/>
  <c r="F124" i="34"/>
  <c r="E124" i="34"/>
  <c r="D123" i="34"/>
  <c r="E122" i="34"/>
  <c r="E125" i="34" s="1"/>
  <c r="G99" i="34"/>
  <c r="F99" i="34"/>
  <c r="E99" i="34"/>
  <c r="D99" i="34"/>
  <c r="D103" i="34" s="1"/>
  <c r="G72" i="34"/>
  <c r="F72" i="34"/>
  <c r="E72" i="34"/>
  <c r="D71" i="34"/>
  <c r="E70" i="34"/>
  <c r="E71" i="34" s="1"/>
  <c r="G59" i="34"/>
  <c r="F59" i="34"/>
  <c r="E59" i="34"/>
  <c r="D59" i="34"/>
  <c r="D63" i="34" s="1"/>
  <c r="G32" i="34"/>
  <c r="F32" i="34"/>
  <c r="E32" i="34"/>
  <c r="D31" i="34"/>
  <c r="E30" i="34"/>
  <c r="E31" i="34" s="1"/>
  <c r="E74" i="34" l="1"/>
  <c r="G272" i="34"/>
  <c r="D307" i="34"/>
  <c r="E34" i="34"/>
  <c r="E208" i="34"/>
  <c r="F208" i="34"/>
  <c r="G291" i="34"/>
  <c r="G293" i="34"/>
  <c r="E301" i="34"/>
  <c r="E103" i="34"/>
  <c r="G208" i="34"/>
  <c r="F295" i="34"/>
  <c r="F297" i="34"/>
  <c r="E291" i="34"/>
  <c r="E303" i="34"/>
  <c r="E157" i="34"/>
  <c r="G295" i="34"/>
  <c r="F70" i="34"/>
  <c r="F299" i="34"/>
  <c r="F103" i="34"/>
  <c r="E272" i="34"/>
  <c r="G297" i="34"/>
  <c r="G299" i="34"/>
  <c r="E73" i="34"/>
  <c r="F272" i="34"/>
  <c r="F293" i="34"/>
  <c r="E295" i="34"/>
  <c r="E297" i="34"/>
  <c r="E299" i="34"/>
  <c r="F303" i="34"/>
  <c r="F301" i="34"/>
  <c r="E167" i="34"/>
  <c r="F164" i="34"/>
  <c r="F197" i="34" s="1"/>
  <c r="F251" i="34"/>
  <c r="G284" i="34"/>
  <c r="E33" i="34"/>
  <c r="E283" i="34"/>
  <c r="E307" i="34" s="1"/>
  <c r="F122" i="34"/>
  <c r="F30" i="34"/>
  <c r="F63" i="34" s="1"/>
  <c r="E63" i="34"/>
  <c r="G251" i="34"/>
  <c r="E123" i="34"/>
  <c r="E126" i="34" s="1"/>
  <c r="E165" i="34"/>
  <c r="E168" i="34" s="1"/>
  <c r="E197" i="34"/>
  <c r="F291" i="34"/>
  <c r="F284" i="34"/>
  <c r="F285" i="34" s="1"/>
  <c r="F73" i="34" l="1"/>
  <c r="G70" i="34"/>
  <c r="F71" i="34"/>
  <c r="F74" i="34" s="1"/>
  <c r="F283" i="34"/>
  <c r="F307" i="34" s="1"/>
  <c r="G30" i="34"/>
  <c r="F33" i="34"/>
  <c r="F31" i="34"/>
  <c r="F34" i="34" s="1"/>
  <c r="G285" i="34"/>
  <c r="F125" i="34"/>
  <c r="G122" i="34"/>
  <c r="F123" i="34"/>
  <c r="F126" i="34" s="1"/>
  <c r="F157" i="34"/>
  <c r="G164" i="34"/>
  <c r="F165" i="34"/>
  <c r="F168" i="34" s="1"/>
  <c r="F167" i="34"/>
  <c r="G73" i="34" l="1"/>
  <c r="G71" i="34"/>
  <c r="G74" i="34" s="1"/>
  <c r="G103" i="34"/>
  <c r="G165" i="34"/>
  <c r="G168" i="34" s="1"/>
  <c r="G167" i="34"/>
  <c r="G197" i="34"/>
  <c r="G31" i="34"/>
  <c r="G34" i="34" s="1"/>
  <c r="G283" i="34"/>
  <c r="G307" i="34" s="1"/>
  <c r="G33" i="34"/>
  <c r="G63" i="34"/>
  <c r="G123" i="34"/>
  <c r="G126" i="34" s="1"/>
  <c r="G125" i="34"/>
  <c r="G157" i="34"/>
  <c r="F371" i="27" l="1"/>
  <c r="E371" i="27"/>
  <c r="F372" i="27" s="1"/>
  <c r="D371" i="27"/>
  <c r="E372" i="27" s="1"/>
  <c r="C371" i="27"/>
  <c r="D372" i="27" s="1"/>
  <c r="F369" i="27"/>
  <c r="E369" i="27"/>
  <c r="E370" i="27" s="1"/>
  <c r="D369" i="27"/>
  <c r="D370" i="27" s="1"/>
  <c r="C369" i="27"/>
  <c r="F367" i="27"/>
  <c r="E367" i="27"/>
  <c r="D367" i="27"/>
  <c r="C367" i="27"/>
  <c r="F365" i="27"/>
  <c r="E365" i="27"/>
  <c r="D365" i="27"/>
  <c r="D366" i="27" s="1"/>
  <c r="C365" i="27"/>
  <c r="F363" i="27"/>
  <c r="E363" i="27"/>
  <c r="F364" i="27" s="1"/>
  <c r="D363" i="27"/>
  <c r="E364" i="27" s="1"/>
  <c r="C363" i="27"/>
  <c r="F361" i="27"/>
  <c r="E361" i="27"/>
  <c r="D361" i="27"/>
  <c r="E362" i="27" s="1"/>
  <c r="C361" i="27"/>
  <c r="F359" i="27"/>
  <c r="F360" i="27" s="1"/>
  <c r="E359" i="27"/>
  <c r="E360" i="27" s="1"/>
  <c r="D359" i="27"/>
  <c r="C359" i="27"/>
  <c r="F357" i="27"/>
  <c r="E357" i="27"/>
  <c r="E358" i="27" s="1"/>
  <c r="D357" i="27"/>
  <c r="D358" i="27" s="1"/>
  <c r="C357" i="27"/>
  <c r="F356" i="27"/>
  <c r="E356" i="27"/>
  <c r="F355" i="27"/>
  <c r="E355" i="27"/>
  <c r="D355" i="27"/>
  <c r="C355" i="27"/>
  <c r="C353" i="27" s="1"/>
  <c r="F350" i="27"/>
  <c r="E350" i="27"/>
  <c r="D350" i="27"/>
  <c r="C350" i="27"/>
  <c r="F343" i="27"/>
  <c r="E343" i="27"/>
  <c r="D343" i="27"/>
  <c r="F342" i="27"/>
  <c r="E342" i="27"/>
  <c r="D342" i="27"/>
  <c r="F341" i="27"/>
  <c r="E341" i="27"/>
  <c r="D341" i="27"/>
  <c r="C341" i="27"/>
  <c r="F332" i="27"/>
  <c r="E332" i="27"/>
  <c r="D332" i="27"/>
  <c r="C332" i="27"/>
  <c r="D326" i="27"/>
  <c r="F325" i="27"/>
  <c r="E325" i="27"/>
  <c r="D325" i="27"/>
  <c r="F324" i="27"/>
  <c r="E324" i="27"/>
  <c r="D324" i="27"/>
  <c r="F323" i="27"/>
  <c r="E323" i="27"/>
  <c r="E326" i="27" s="1"/>
  <c r="D323" i="27"/>
  <c r="C323" i="27"/>
  <c r="F312" i="27"/>
  <c r="E312" i="27"/>
  <c r="D312" i="27"/>
  <c r="C312" i="27"/>
  <c r="F305" i="27"/>
  <c r="E305" i="27"/>
  <c r="D305" i="27"/>
  <c r="F304" i="27"/>
  <c r="E304" i="27"/>
  <c r="D304" i="27"/>
  <c r="F303" i="27"/>
  <c r="E303" i="27"/>
  <c r="D303" i="27"/>
  <c r="D306" i="27" s="1"/>
  <c r="C303" i="27"/>
  <c r="F294" i="27"/>
  <c r="E294" i="27"/>
  <c r="D294" i="27"/>
  <c r="C294" i="27"/>
  <c r="F287" i="27"/>
  <c r="E287" i="27"/>
  <c r="D287" i="27"/>
  <c r="F286" i="27"/>
  <c r="E286" i="27"/>
  <c r="D286" i="27"/>
  <c r="F285" i="27"/>
  <c r="E285" i="27"/>
  <c r="E288" i="27" s="1"/>
  <c r="D285" i="27"/>
  <c r="C285" i="27"/>
  <c r="F273" i="27"/>
  <c r="F274" i="27" s="1"/>
  <c r="E273" i="27"/>
  <c r="E274" i="27" s="1"/>
  <c r="D273" i="27"/>
  <c r="D274" i="27" s="1"/>
  <c r="C273" i="27"/>
  <c r="C274" i="27" s="1"/>
  <c r="F261" i="27"/>
  <c r="E261" i="27"/>
  <c r="D261" i="27"/>
  <c r="F260" i="27"/>
  <c r="E260" i="27"/>
  <c r="D260" i="27"/>
  <c r="F259" i="27"/>
  <c r="E259" i="27"/>
  <c r="D259" i="27"/>
  <c r="C259" i="27"/>
  <c r="F250" i="27"/>
  <c r="F251" i="27" s="1"/>
  <c r="E250" i="27"/>
  <c r="E251" i="27" s="1"/>
  <c r="D250" i="27"/>
  <c r="D251" i="27" s="1"/>
  <c r="C250" i="27"/>
  <c r="C251" i="27" s="1"/>
  <c r="F236" i="27"/>
  <c r="E236" i="27"/>
  <c r="D236" i="27"/>
  <c r="F235" i="27"/>
  <c r="E235" i="27"/>
  <c r="D235" i="27"/>
  <c r="F234" i="27"/>
  <c r="E234" i="27"/>
  <c r="D234" i="27"/>
  <c r="C234" i="27"/>
  <c r="F217" i="27"/>
  <c r="E217" i="27"/>
  <c r="D217" i="27"/>
  <c r="C217" i="27"/>
  <c r="F210" i="27"/>
  <c r="E210" i="27"/>
  <c r="D210" i="27"/>
  <c r="F209" i="27"/>
  <c r="E209" i="27"/>
  <c r="D209" i="27"/>
  <c r="F208" i="27"/>
  <c r="E208" i="27"/>
  <c r="D208" i="27"/>
  <c r="D211" i="27" s="1"/>
  <c r="C208" i="27"/>
  <c r="F199" i="27"/>
  <c r="E199" i="27"/>
  <c r="D199" i="27"/>
  <c r="C199" i="27"/>
  <c r="F192" i="27"/>
  <c r="E192" i="27"/>
  <c r="D192" i="27"/>
  <c r="F191" i="27"/>
  <c r="E191" i="27"/>
  <c r="D191" i="27"/>
  <c r="F190" i="27"/>
  <c r="F193" i="27" s="1"/>
  <c r="E190" i="27"/>
  <c r="D190" i="27"/>
  <c r="C190" i="27"/>
  <c r="F179" i="27"/>
  <c r="E179" i="27"/>
  <c r="D179" i="27"/>
  <c r="C179" i="27"/>
  <c r="F172" i="27"/>
  <c r="E172" i="27"/>
  <c r="D172" i="27"/>
  <c r="F171" i="27"/>
  <c r="E171" i="27"/>
  <c r="D171" i="27"/>
  <c r="F170" i="27"/>
  <c r="E170" i="27"/>
  <c r="D170" i="27"/>
  <c r="D173" i="27" s="1"/>
  <c r="C170" i="27"/>
  <c r="F158" i="27"/>
  <c r="E158" i="27"/>
  <c r="D158" i="27"/>
  <c r="C158" i="27"/>
  <c r="F151" i="27"/>
  <c r="E151" i="27"/>
  <c r="D151" i="27"/>
  <c r="F150" i="27"/>
  <c r="E150" i="27"/>
  <c r="D150" i="27"/>
  <c r="F149" i="27"/>
  <c r="E149" i="27"/>
  <c r="D149" i="27"/>
  <c r="C149" i="27"/>
  <c r="F137" i="27"/>
  <c r="F352" i="27" s="1"/>
  <c r="E137" i="27"/>
  <c r="D137" i="27"/>
  <c r="D122" i="27" s="1"/>
  <c r="C137" i="27"/>
  <c r="F124" i="27"/>
  <c r="E124" i="27"/>
  <c r="D124" i="27"/>
  <c r="F122" i="27"/>
  <c r="F114" i="27"/>
  <c r="F99" i="27" s="1"/>
  <c r="F100" i="27" s="1"/>
  <c r="E114" i="27"/>
  <c r="E99" i="27" s="1"/>
  <c r="D114" i="27"/>
  <c r="C114" i="27"/>
  <c r="F101" i="27"/>
  <c r="E101" i="27"/>
  <c r="D101" i="27"/>
  <c r="D99" i="27"/>
  <c r="D100" i="27" s="1"/>
  <c r="C99" i="27"/>
  <c r="C100" i="27" s="1"/>
  <c r="F91" i="27"/>
  <c r="F76" i="27" s="1"/>
  <c r="E91" i="27"/>
  <c r="D91" i="27"/>
  <c r="C91" i="27"/>
  <c r="F78" i="27"/>
  <c r="E78" i="27"/>
  <c r="D78" i="27"/>
  <c r="E77" i="27"/>
  <c r="E76" i="27"/>
  <c r="D76" i="27"/>
  <c r="D77" i="27" s="1"/>
  <c r="C76" i="27"/>
  <c r="C77" i="27" s="1"/>
  <c r="F68" i="27"/>
  <c r="E68" i="27"/>
  <c r="E53" i="27" s="1"/>
  <c r="D68" i="27"/>
  <c r="D69" i="27" s="1"/>
  <c r="C68" i="27"/>
  <c r="C53" i="27" s="1"/>
  <c r="C54" i="27" s="1"/>
  <c r="F55" i="27"/>
  <c r="E55" i="27"/>
  <c r="D55" i="27"/>
  <c r="F54" i="27"/>
  <c r="E54" i="27"/>
  <c r="F53" i="27"/>
  <c r="D53" i="27"/>
  <c r="F46" i="27"/>
  <c r="F45" i="27"/>
  <c r="F30" i="27" s="1"/>
  <c r="E45" i="27"/>
  <c r="D45" i="27"/>
  <c r="D30" i="27" s="1"/>
  <c r="D31" i="27" s="1"/>
  <c r="C45" i="27"/>
  <c r="F32" i="27"/>
  <c r="E32" i="27"/>
  <c r="D32" i="27"/>
  <c r="F31" i="27"/>
  <c r="C30" i="27"/>
  <c r="C31" i="27" s="1"/>
  <c r="D34" i="27" l="1"/>
  <c r="D56" i="27"/>
  <c r="D92" i="27"/>
  <c r="C138" i="27"/>
  <c r="E211" i="27"/>
  <c r="E366" i="27"/>
  <c r="D33" i="27"/>
  <c r="E92" i="27"/>
  <c r="C352" i="27"/>
  <c r="E115" i="27"/>
  <c r="D152" i="27"/>
  <c r="D193" i="27"/>
  <c r="D344" i="27"/>
  <c r="F362" i="27"/>
  <c r="F368" i="27"/>
  <c r="F370" i="27"/>
  <c r="D262" i="27"/>
  <c r="E306" i="27"/>
  <c r="E368" i="27"/>
  <c r="D46" i="27"/>
  <c r="F69" i="27"/>
  <c r="D115" i="27"/>
  <c r="C122" i="27"/>
  <c r="C123" i="27" s="1"/>
  <c r="D237" i="27"/>
  <c r="F288" i="27"/>
  <c r="D362" i="27"/>
  <c r="D364" i="27"/>
  <c r="D368" i="27"/>
  <c r="D80" i="27"/>
  <c r="F123" i="27"/>
  <c r="F138" i="27"/>
  <c r="D123" i="27"/>
  <c r="D125" i="27"/>
  <c r="D352" i="27"/>
  <c r="E56" i="27"/>
  <c r="D102" i="27"/>
  <c r="E193" i="27"/>
  <c r="F211" i="27"/>
  <c r="F306" i="27"/>
  <c r="D356" i="27"/>
  <c r="D353" i="27"/>
  <c r="F358" i="27"/>
  <c r="E30" i="27"/>
  <c r="F33" i="27"/>
  <c r="F56" i="27"/>
  <c r="F77" i="27"/>
  <c r="F80" i="27" s="1"/>
  <c r="F79" i="27"/>
  <c r="F115" i="27"/>
  <c r="E173" i="27"/>
  <c r="F173" i="27"/>
  <c r="F353" i="27"/>
  <c r="E353" i="27"/>
  <c r="C373" i="27"/>
  <c r="D360" i="27"/>
  <c r="F366" i="27"/>
  <c r="D54" i="27"/>
  <c r="D57" i="27" s="1"/>
  <c r="E69" i="27"/>
  <c r="C92" i="27"/>
  <c r="F92" i="27"/>
  <c r="D103" i="27"/>
  <c r="F102" i="27"/>
  <c r="E100" i="27"/>
  <c r="E103" i="27" s="1"/>
  <c r="E102" i="27"/>
  <c r="D138" i="27"/>
  <c r="E152" i="27"/>
  <c r="E237" i="27"/>
  <c r="E262" i="27"/>
  <c r="F262" i="27"/>
  <c r="E344" i="27"/>
  <c r="F344" i="27"/>
  <c r="C46" i="27"/>
  <c r="F57" i="27"/>
  <c r="C69" i="27"/>
  <c r="D79" i="27"/>
  <c r="E80" i="27"/>
  <c r="E79" i="27"/>
  <c r="E352" i="27"/>
  <c r="F152" i="27"/>
  <c r="F326" i="27"/>
  <c r="C115" i="27"/>
  <c r="E122" i="27"/>
  <c r="F125" i="27" s="1"/>
  <c r="F237" i="27"/>
  <c r="D288" i="27"/>
  <c r="D126" i="27" l="1"/>
  <c r="E57" i="27"/>
  <c r="E354" i="27"/>
  <c r="E373" i="27"/>
  <c r="F103" i="27"/>
  <c r="E123" i="27"/>
  <c r="E126" i="27" s="1"/>
  <c r="E125" i="27"/>
  <c r="E138" i="27"/>
  <c r="F354" i="27"/>
  <c r="F373" i="27"/>
  <c r="E33" i="27"/>
  <c r="E31" i="27"/>
  <c r="D354" i="27"/>
  <c r="D373" i="27"/>
  <c r="E46" i="27"/>
  <c r="E34" i="27" l="1"/>
  <c r="F34" i="27"/>
  <c r="F126" i="27"/>
  <c r="G404" i="20" l="1"/>
  <c r="F404" i="20"/>
  <c r="E404" i="20"/>
  <c r="E405" i="20" s="1"/>
  <c r="G402" i="20"/>
  <c r="F402" i="20"/>
  <c r="E402" i="20"/>
  <c r="D402" i="20"/>
  <c r="G400" i="20"/>
  <c r="F400" i="20"/>
  <c r="E400" i="20"/>
  <c r="D400" i="20"/>
  <c r="G398" i="20"/>
  <c r="F398" i="20"/>
  <c r="E398" i="20"/>
  <c r="F399" i="20" s="1"/>
  <c r="D398" i="20"/>
  <c r="G396" i="20"/>
  <c r="F396" i="20"/>
  <c r="E396" i="20"/>
  <c r="D396" i="20"/>
  <c r="E397" i="20" s="1"/>
  <c r="G394" i="20"/>
  <c r="F394" i="20"/>
  <c r="E394" i="20"/>
  <c r="D394" i="20"/>
  <c r="E392" i="20"/>
  <c r="E393" i="20" s="1"/>
  <c r="D392" i="20"/>
  <c r="G390" i="20"/>
  <c r="F390" i="20"/>
  <c r="E390" i="20"/>
  <c r="D390" i="20"/>
  <c r="G388" i="20"/>
  <c r="F388" i="20"/>
  <c r="E388" i="20"/>
  <c r="D388" i="20"/>
  <c r="G382" i="20"/>
  <c r="G383" i="20" s="1"/>
  <c r="F382" i="20"/>
  <c r="F383" i="20" s="1"/>
  <c r="E382" i="20"/>
  <c r="E383" i="20" s="1"/>
  <c r="D382" i="20"/>
  <c r="D383" i="20" s="1"/>
  <c r="G370" i="20"/>
  <c r="F370" i="20"/>
  <c r="E370" i="20"/>
  <c r="G369" i="20"/>
  <c r="F369" i="20"/>
  <c r="E369" i="20"/>
  <c r="G368" i="20"/>
  <c r="F368" i="20"/>
  <c r="E368" i="20"/>
  <c r="D368" i="20"/>
  <c r="G360" i="20"/>
  <c r="G350" i="20" s="1"/>
  <c r="F360" i="20"/>
  <c r="E360" i="20"/>
  <c r="E350" i="20" s="1"/>
  <c r="E351" i="20" s="1"/>
  <c r="D360" i="20"/>
  <c r="D350" i="20" s="1"/>
  <c r="D351" i="20" s="1"/>
  <c r="G352" i="20"/>
  <c r="F352" i="20"/>
  <c r="E352" i="20"/>
  <c r="F350" i="20"/>
  <c r="F351" i="20" s="1"/>
  <c r="G340" i="20"/>
  <c r="F340" i="20"/>
  <c r="E340" i="20"/>
  <c r="D340" i="20"/>
  <c r="G333" i="20"/>
  <c r="F333" i="20"/>
  <c r="E333" i="20"/>
  <c r="G332" i="20"/>
  <c r="F332" i="20"/>
  <c r="E332" i="20"/>
  <c r="G331" i="20"/>
  <c r="F331" i="20"/>
  <c r="E331" i="20"/>
  <c r="E334" i="20" s="1"/>
  <c r="D331" i="20"/>
  <c r="G324" i="20"/>
  <c r="F324" i="20"/>
  <c r="E324" i="20"/>
  <c r="D324" i="20"/>
  <c r="G311" i="20"/>
  <c r="F311" i="20"/>
  <c r="E311" i="20"/>
  <c r="G309" i="20"/>
  <c r="G310" i="20" s="1"/>
  <c r="F309" i="20"/>
  <c r="F310" i="20" s="1"/>
  <c r="E309" i="20"/>
  <c r="E310" i="20" s="1"/>
  <c r="D309" i="20"/>
  <c r="D310" i="20" s="1"/>
  <c r="G302" i="20"/>
  <c r="F302" i="20"/>
  <c r="F292" i="20" s="1"/>
  <c r="E302" i="20"/>
  <c r="E292" i="20" s="1"/>
  <c r="E293" i="20" s="1"/>
  <c r="E296" i="20" s="1"/>
  <c r="D302" i="20"/>
  <c r="G294" i="20"/>
  <c r="F294" i="20"/>
  <c r="E294" i="20"/>
  <c r="D293" i="20"/>
  <c r="G292" i="20"/>
  <c r="G293" i="20" s="1"/>
  <c r="G284" i="20"/>
  <c r="G274" i="20" s="1"/>
  <c r="G275" i="20" s="1"/>
  <c r="F284" i="20"/>
  <c r="F274" i="20" s="1"/>
  <c r="E284" i="20"/>
  <c r="D284" i="20"/>
  <c r="D274" i="20" s="1"/>
  <c r="D275" i="20" s="1"/>
  <c r="G276" i="20"/>
  <c r="F276" i="20"/>
  <c r="E276" i="20"/>
  <c r="E274" i="20"/>
  <c r="E275" i="20" s="1"/>
  <c r="G264" i="20"/>
  <c r="F264" i="20"/>
  <c r="E264" i="20"/>
  <c r="D264" i="20"/>
  <c r="G257" i="20"/>
  <c r="F257" i="20"/>
  <c r="E257" i="20"/>
  <c r="G256" i="20"/>
  <c r="F256" i="20"/>
  <c r="E256" i="20"/>
  <c r="G255" i="20"/>
  <c r="F255" i="20"/>
  <c r="E255" i="20"/>
  <c r="E258" i="20" s="1"/>
  <c r="D255" i="20"/>
  <c r="G248" i="20"/>
  <c r="F248" i="20"/>
  <c r="E248" i="20"/>
  <c r="D248" i="20"/>
  <c r="G235" i="20"/>
  <c r="F235" i="20"/>
  <c r="E235" i="20"/>
  <c r="G233" i="20"/>
  <c r="G234" i="20" s="1"/>
  <c r="F233" i="20"/>
  <c r="F234" i="20" s="1"/>
  <c r="E233" i="20"/>
  <c r="E234" i="20" s="1"/>
  <c r="D233" i="20"/>
  <c r="D234" i="20" s="1"/>
  <c r="G225" i="20"/>
  <c r="F225" i="20"/>
  <c r="E225" i="20"/>
  <c r="D225" i="20"/>
  <c r="G212" i="20"/>
  <c r="F212" i="20"/>
  <c r="E212" i="20"/>
  <c r="G210" i="20"/>
  <c r="G211" i="20" s="1"/>
  <c r="F210" i="20"/>
  <c r="F211" i="20" s="1"/>
  <c r="E210" i="20"/>
  <c r="E211" i="20" s="1"/>
  <c r="D210" i="20"/>
  <c r="D211" i="20" s="1"/>
  <c r="G202" i="20"/>
  <c r="F202" i="20"/>
  <c r="E202" i="20"/>
  <c r="D202" i="20"/>
  <c r="G189" i="20"/>
  <c r="F189" i="20"/>
  <c r="E189" i="20"/>
  <c r="G187" i="20"/>
  <c r="G188" i="20" s="1"/>
  <c r="F187" i="20"/>
  <c r="F188" i="20" s="1"/>
  <c r="E187" i="20"/>
  <c r="E188" i="20" s="1"/>
  <c r="D187" i="20"/>
  <c r="D188" i="20" s="1"/>
  <c r="G179" i="20"/>
  <c r="F179" i="20"/>
  <c r="E179" i="20"/>
  <c r="D179" i="20"/>
  <c r="G164" i="20"/>
  <c r="F164" i="20"/>
  <c r="E164" i="20"/>
  <c r="G162" i="20"/>
  <c r="G163" i="20" s="1"/>
  <c r="F162" i="20"/>
  <c r="F163" i="20" s="1"/>
  <c r="E162" i="20"/>
  <c r="E163" i="20" s="1"/>
  <c r="D162" i="20"/>
  <c r="D163" i="20" s="1"/>
  <c r="G146" i="20"/>
  <c r="F146" i="20"/>
  <c r="E146" i="20"/>
  <c r="D146" i="20"/>
  <c r="G139" i="20"/>
  <c r="F139" i="20"/>
  <c r="E139" i="20"/>
  <c r="G138" i="20"/>
  <c r="F138" i="20"/>
  <c r="E138" i="20"/>
  <c r="G137" i="20"/>
  <c r="F137" i="20"/>
  <c r="E137" i="20"/>
  <c r="E140" i="20" s="1"/>
  <c r="D137" i="20"/>
  <c r="G128" i="20"/>
  <c r="F128" i="20"/>
  <c r="E128" i="20"/>
  <c r="D128" i="20"/>
  <c r="G121" i="20"/>
  <c r="F121" i="20"/>
  <c r="E121" i="20"/>
  <c r="G120" i="20"/>
  <c r="F120" i="20"/>
  <c r="E120" i="20"/>
  <c r="G119" i="20"/>
  <c r="F119" i="20"/>
  <c r="E119" i="20"/>
  <c r="D119" i="20"/>
  <c r="G108" i="20"/>
  <c r="F108" i="20"/>
  <c r="E108" i="20"/>
  <c r="D108" i="20"/>
  <c r="G101" i="20"/>
  <c r="F101" i="20"/>
  <c r="E101" i="20"/>
  <c r="G100" i="20"/>
  <c r="F100" i="20"/>
  <c r="E100" i="20"/>
  <c r="G99" i="20"/>
  <c r="F99" i="20"/>
  <c r="E99" i="20"/>
  <c r="D99" i="20"/>
  <c r="G87" i="20"/>
  <c r="F87" i="20"/>
  <c r="E87" i="20"/>
  <c r="D87" i="20"/>
  <c r="G80" i="20"/>
  <c r="F80" i="20"/>
  <c r="E80" i="20"/>
  <c r="G79" i="20"/>
  <c r="F79" i="20"/>
  <c r="E79" i="20"/>
  <c r="G78" i="20"/>
  <c r="G81" i="20" s="1"/>
  <c r="F78" i="20"/>
  <c r="F81" i="20" s="1"/>
  <c r="E78" i="20"/>
  <c r="D78" i="20"/>
  <c r="E66" i="20"/>
  <c r="D66" i="20"/>
  <c r="F61" i="20"/>
  <c r="F392" i="20" s="1"/>
  <c r="G53" i="20"/>
  <c r="F53" i="20"/>
  <c r="E53" i="20"/>
  <c r="F51" i="20"/>
  <c r="F52" i="20" s="1"/>
  <c r="E51" i="20"/>
  <c r="E52" i="20" s="1"/>
  <c r="D51" i="20"/>
  <c r="D52" i="20" s="1"/>
  <c r="G43" i="20"/>
  <c r="F43" i="20"/>
  <c r="E43" i="20"/>
  <c r="E44" i="20" s="1"/>
  <c r="D43" i="20"/>
  <c r="G30" i="20"/>
  <c r="F30" i="20"/>
  <c r="E30" i="20"/>
  <c r="G28" i="20"/>
  <c r="G31" i="20" s="1"/>
  <c r="F28" i="20"/>
  <c r="F385" i="20" s="1"/>
  <c r="E28" i="20"/>
  <c r="E29" i="20" s="1"/>
  <c r="D28" i="20"/>
  <c r="D29" i="20" s="1"/>
  <c r="E55" i="20" l="1"/>
  <c r="F140" i="20"/>
  <c r="E371" i="20"/>
  <c r="G102" i="20"/>
  <c r="E122" i="20"/>
  <c r="F371" i="20"/>
  <c r="F395" i="20"/>
  <c r="F397" i="20"/>
  <c r="F403" i="20"/>
  <c r="F405" i="20"/>
  <c r="F102" i="20"/>
  <c r="F190" i="20"/>
  <c r="E249" i="20"/>
  <c r="F391" i="20"/>
  <c r="G395" i="20"/>
  <c r="G397" i="20"/>
  <c r="G399" i="20"/>
  <c r="G403" i="20"/>
  <c r="G405" i="20"/>
  <c r="D180" i="20"/>
  <c r="D203" i="20"/>
  <c r="D226" i="20"/>
  <c r="E325" i="20"/>
  <c r="F389" i="20"/>
  <c r="E32" i="20"/>
  <c r="E67" i="20"/>
  <c r="F55" i="20"/>
  <c r="F54" i="20"/>
  <c r="E102" i="20"/>
  <c r="F122" i="20"/>
  <c r="G140" i="20"/>
  <c r="E166" i="20"/>
  <c r="E180" i="20"/>
  <c r="E203" i="20"/>
  <c r="E226" i="20"/>
  <c r="F249" i="20"/>
  <c r="F258" i="20"/>
  <c r="G258" i="20"/>
  <c r="F313" i="20"/>
  <c r="F325" i="20"/>
  <c r="F334" i="20"/>
  <c r="G389" i="20"/>
  <c r="G391" i="20"/>
  <c r="E395" i="20"/>
  <c r="E401" i="20"/>
  <c r="E403" i="20"/>
  <c r="F44" i="20"/>
  <c r="G44" i="20"/>
  <c r="E81" i="20"/>
  <c r="G122" i="20"/>
  <c r="F166" i="20"/>
  <c r="F180" i="20"/>
  <c r="F191" i="20"/>
  <c r="F203" i="20"/>
  <c r="F214" i="20"/>
  <c r="F226" i="20"/>
  <c r="F237" i="20"/>
  <c r="G249" i="20"/>
  <c r="E295" i="20"/>
  <c r="G313" i="20"/>
  <c r="E312" i="20"/>
  <c r="G325" i="20"/>
  <c r="G334" i="20"/>
  <c r="G371" i="20"/>
  <c r="E389" i="20"/>
  <c r="D386" i="20"/>
  <c r="G401" i="20"/>
  <c r="D44" i="20"/>
  <c r="D67" i="20"/>
  <c r="G165" i="20"/>
  <c r="G180" i="20"/>
  <c r="G203" i="20"/>
  <c r="E213" i="20"/>
  <c r="G226" i="20"/>
  <c r="D249" i="20"/>
  <c r="D325" i="20"/>
  <c r="F354" i="20"/>
  <c r="G166" i="20"/>
  <c r="G191" i="20"/>
  <c r="G214" i="20"/>
  <c r="G237" i="20"/>
  <c r="E278" i="20"/>
  <c r="E313" i="20"/>
  <c r="E191" i="20"/>
  <c r="E214" i="20"/>
  <c r="E237" i="20"/>
  <c r="F295" i="20"/>
  <c r="F293" i="20"/>
  <c r="F296" i="20" s="1"/>
  <c r="F393" i="20"/>
  <c r="F386" i="20"/>
  <c r="F277" i="20"/>
  <c r="F275" i="20"/>
  <c r="F278" i="20" s="1"/>
  <c r="E354" i="20"/>
  <c r="G353" i="20"/>
  <c r="G351" i="20"/>
  <c r="G354" i="20" s="1"/>
  <c r="F29" i="20"/>
  <c r="F32" i="20" s="1"/>
  <c r="F66" i="20"/>
  <c r="F67" i="20" s="1"/>
  <c r="G190" i="20"/>
  <c r="F213" i="20"/>
  <c r="E236" i="20"/>
  <c r="G277" i="20"/>
  <c r="G295" i="20"/>
  <c r="F312" i="20"/>
  <c r="D385" i="20"/>
  <c r="D406" i="20" s="1"/>
  <c r="G29" i="20"/>
  <c r="G32" i="20" s="1"/>
  <c r="E31" i="20"/>
  <c r="G61" i="20"/>
  <c r="E165" i="20"/>
  <c r="G213" i="20"/>
  <c r="F236" i="20"/>
  <c r="G312" i="20"/>
  <c r="E353" i="20"/>
  <c r="E385" i="20"/>
  <c r="E386" i="20"/>
  <c r="F31" i="20"/>
  <c r="E54" i="20"/>
  <c r="F165" i="20"/>
  <c r="E190" i="20"/>
  <c r="G236" i="20"/>
  <c r="E277" i="20"/>
  <c r="F353" i="20"/>
  <c r="E391" i="20"/>
  <c r="E399" i="20"/>
  <c r="F401" i="20"/>
  <c r="E406" i="20" l="1"/>
  <c r="E387" i="20"/>
  <c r="G278" i="20"/>
  <c r="G296" i="20"/>
  <c r="G51" i="20"/>
  <c r="G66" i="20"/>
  <c r="G392" i="20"/>
  <c r="F387" i="20"/>
  <c r="F406" i="20"/>
  <c r="G67" i="20" l="1"/>
  <c r="G393" i="20"/>
  <c r="G386" i="20"/>
  <c r="G52" i="20"/>
  <c r="G55" i="20" s="1"/>
  <c r="G54" i="20"/>
  <c r="G385" i="20"/>
  <c r="G387" i="20" l="1"/>
  <c r="G406" i="20"/>
  <c r="F548" i="12" l="1"/>
  <c r="E548" i="12"/>
  <c r="D548" i="12"/>
  <c r="G546" i="12"/>
  <c r="F546" i="12"/>
  <c r="E546" i="12"/>
  <c r="D546" i="12"/>
  <c r="E547" i="12" s="1"/>
  <c r="G544" i="12"/>
  <c r="F544" i="12"/>
  <c r="E544" i="12"/>
  <c r="D544" i="12"/>
  <c r="G542" i="12"/>
  <c r="F542" i="12"/>
  <c r="G543" i="12" s="1"/>
  <c r="E542" i="12"/>
  <c r="D542" i="12"/>
  <c r="G540" i="12"/>
  <c r="F540" i="12"/>
  <c r="E540" i="12"/>
  <c r="D540" i="12"/>
  <c r="G538" i="12"/>
  <c r="F538" i="12"/>
  <c r="E538" i="12"/>
  <c r="D538" i="12"/>
  <c r="E539" i="12" s="1"/>
  <c r="D534" i="12"/>
  <c r="D532" i="12"/>
  <c r="G529" i="12"/>
  <c r="F529" i="12"/>
  <c r="E529" i="12"/>
  <c r="D529" i="12"/>
  <c r="G527" i="12"/>
  <c r="F527" i="12"/>
  <c r="E527" i="12"/>
  <c r="D527" i="12"/>
  <c r="G520" i="12"/>
  <c r="F520" i="12"/>
  <c r="E520" i="12"/>
  <c r="G519" i="12"/>
  <c r="F519" i="12"/>
  <c r="E519" i="12"/>
  <c r="G518" i="12"/>
  <c r="F518" i="12"/>
  <c r="F521" i="12" s="1"/>
  <c r="E518" i="12"/>
  <c r="D518" i="12"/>
  <c r="G509" i="12"/>
  <c r="F509" i="12"/>
  <c r="E509" i="12"/>
  <c r="D509" i="12"/>
  <c r="G502" i="12"/>
  <c r="F502" i="12"/>
  <c r="E502" i="12"/>
  <c r="G501" i="12"/>
  <c r="F501" i="12"/>
  <c r="E501" i="12"/>
  <c r="G500" i="12"/>
  <c r="F500" i="12"/>
  <c r="E500" i="12"/>
  <c r="D500" i="12"/>
  <c r="G489" i="12"/>
  <c r="F489" i="12"/>
  <c r="E489" i="12"/>
  <c r="D489" i="12"/>
  <c r="G482" i="12"/>
  <c r="F482" i="12"/>
  <c r="E482" i="12"/>
  <c r="G481" i="12"/>
  <c r="F481" i="12"/>
  <c r="E481" i="12"/>
  <c r="G480" i="12"/>
  <c r="F480" i="12"/>
  <c r="E480" i="12"/>
  <c r="D480" i="12"/>
  <c r="G471" i="12"/>
  <c r="F471" i="12"/>
  <c r="E471" i="12"/>
  <c r="D471" i="12"/>
  <c r="G464" i="12"/>
  <c r="F464" i="12"/>
  <c r="E464" i="12"/>
  <c r="G463" i="12"/>
  <c r="F463" i="12"/>
  <c r="E463" i="12"/>
  <c r="G462" i="12"/>
  <c r="F462" i="12"/>
  <c r="F465" i="12" s="1"/>
  <c r="E462" i="12"/>
  <c r="D462" i="12"/>
  <c r="G450" i="12"/>
  <c r="G451" i="12" s="1"/>
  <c r="F450" i="12"/>
  <c r="F451" i="12" s="1"/>
  <c r="E450" i="12"/>
  <c r="E451" i="12" s="1"/>
  <c r="D450" i="12"/>
  <c r="D451" i="12" s="1"/>
  <c r="G438" i="12"/>
  <c r="F438" i="12"/>
  <c r="E438" i="12"/>
  <c r="G437" i="12"/>
  <c r="F437" i="12"/>
  <c r="E437" i="12"/>
  <c r="G436" i="12"/>
  <c r="F436" i="12"/>
  <c r="F439" i="12" s="1"/>
  <c r="E436" i="12"/>
  <c r="D436" i="12"/>
  <c r="G427" i="12"/>
  <c r="G428" i="12" s="1"/>
  <c r="F427" i="12"/>
  <c r="F428" i="12" s="1"/>
  <c r="E427" i="12"/>
  <c r="E428" i="12" s="1"/>
  <c r="D427" i="12"/>
  <c r="D428" i="12" s="1"/>
  <c r="G413" i="12"/>
  <c r="F413" i="12"/>
  <c r="E413" i="12"/>
  <c r="G412" i="12"/>
  <c r="F412" i="12"/>
  <c r="E412" i="12"/>
  <c r="G411" i="12"/>
  <c r="F411" i="12"/>
  <c r="E411" i="12"/>
  <c r="D411" i="12"/>
  <c r="G400" i="12"/>
  <c r="F400" i="12"/>
  <c r="E400" i="12"/>
  <c r="D400" i="12"/>
  <c r="G393" i="12"/>
  <c r="F393" i="12"/>
  <c r="E393" i="12"/>
  <c r="G392" i="12"/>
  <c r="F392" i="12"/>
  <c r="E392" i="12"/>
  <c r="G391" i="12"/>
  <c r="F391" i="12"/>
  <c r="E391" i="12"/>
  <c r="D391" i="12"/>
  <c r="G380" i="12"/>
  <c r="F380" i="12"/>
  <c r="E380" i="12"/>
  <c r="D380" i="12"/>
  <c r="G373" i="12"/>
  <c r="F373" i="12"/>
  <c r="E373" i="12"/>
  <c r="G372" i="12"/>
  <c r="F372" i="12"/>
  <c r="E372" i="12"/>
  <c r="G371" i="12"/>
  <c r="F371" i="12"/>
  <c r="F374" i="12" s="1"/>
  <c r="E371" i="12"/>
  <c r="D371" i="12"/>
  <c r="G359" i="12"/>
  <c r="F359" i="12"/>
  <c r="E359" i="12"/>
  <c r="D359" i="12"/>
  <c r="G352" i="12"/>
  <c r="F352" i="12"/>
  <c r="E352" i="12"/>
  <c r="G351" i="12"/>
  <c r="F351" i="12"/>
  <c r="E351" i="12"/>
  <c r="G350" i="12"/>
  <c r="F350" i="12"/>
  <c r="F353" i="12" s="1"/>
  <c r="E350" i="12"/>
  <c r="D350" i="12"/>
  <c r="G338" i="12"/>
  <c r="G339" i="12" s="1"/>
  <c r="F338" i="12"/>
  <c r="F339" i="12" s="1"/>
  <c r="E338" i="12"/>
  <c r="E339" i="12" s="1"/>
  <c r="D338" i="12"/>
  <c r="D339" i="12" s="1"/>
  <c r="G326" i="12"/>
  <c r="F326" i="12"/>
  <c r="E326" i="12"/>
  <c r="G325" i="12"/>
  <c r="F325" i="12"/>
  <c r="E325" i="12"/>
  <c r="G324" i="12"/>
  <c r="F324" i="12"/>
  <c r="E324" i="12"/>
  <c r="D324" i="12"/>
  <c r="G315" i="12"/>
  <c r="G316" i="12" s="1"/>
  <c r="F315" i="12"/>
  <c r="F316" i="12" s="1"/>
  <c r="E315" i="12"/>
  <c r="E316" i="12" s="1"/>
  <c r="D315" i="12"/>
  <c r="D316" i="12" s="1"/>
  <c r="G303" i="12"/>
  <c r="F303" i="12"/>
  <c r="E303" i="12"/>
  <c r="G302" i="12"/>
  <c r="F302" i="12"/>
  <c r="E302" i="12"/>
  <c r="G301" i="12"/>
  <c r="F301" i="12"/>
  <c r="E301" i="12"/>
  <c r="E304" i="12" s="1"/>
  <c r="D301" i="12"/>
  <c r="G291" i="12"/>
  <c r="F291" i="12"/>
  <c r="E291" i="12"/>
  <c r="D291" i="12"/>
  <c r="C291" i="12"/>
  <c r="G280" i="12"/>
  <c r="F280" i="12"/>
  <c r="E280" i="12"/>
  <c r="D280" i="12"/>
  <c r="G273" i="12"/>
  <c r="F273" i="12"/>
  <c r="E273" i="12"/>
  <c r="G272" i="12"/>
  <c r="F272" i="12"/>
  <c r="E272" i="12"/>
  <c r="G271" i="12"/>
  <c r="F271" i="12"/>
  <c r="F274" i="12" s="1"/>
  <c r="E271" i="12"/>
  <c r="D271" i="12"/>
  <c r="G262" i="12"/>
  <c r="F262" i="12"/>
  <c r="E262" i="12"/>
  <c r="D262" i="12"/>
  <c r="G255" i="12"/>
  <c r="F255" i="12"/>
  <c r="E255" i="12"/>
  <c r="G254" i="12"/>
  <c r="F254" i="12"/>
  <c r="E254" i="12"/>
  <c r="G253" i="12"/>
  <c r="F253" i="12"/>
  <c r="E253" i="12"/>
  <c r="D253" i="12"/>
  <c r="G242" i="12"/>
  <c r="F242" i="12"/>
  <c r="E242" i="12"/>
  <c r="D242" i="12"/>
  <c r="G235" i="12"/>
  <c r="F235" i="12"/>
  <c r="E235" i="12"/>
  <c r="G234" i="12"/>
  <c r="F234" i="12"/>
  <c r="E234" i="12"/>
  <c r="G233" i="12"/>
  <c r="G236" i="12" s="1"/>
  <c r="F233" i="12"/>
  <c r="E233" i="12"/>
  <c r="D233" i="12"/>
  <c r="G221" i="12"/>
  <c r="F221" i="12"/>
  <c r="E221" i="12"/>
  <c r="D221" i="12"/>
  <c r="G214" i="12"/>
  <c r="F214" i="12"/>
  <c r="E214" i="12"/>
  <c r="G213" i="12"/>
  <c r="F213" i="12"/>
  <c r="E213" i="12"/>
  <c r="G212" i="12"/>
  <c r="F212" i="12"/>
  <c r="F215" i="12" s="1"/>
  <c r="E212" i="12"/>
  <c r="D212" i="12"/>
  <c r="G200" i="12"/>
  <c r="G201" i="12" s="1"/>
  <c r="F200" i="12"/>
  <c r="F201" i="12" s="1"/>
  <c r="E200" i="12"/>
  <c r="E201" i="12" s="1"/>
  <c r="D200" i="12"/>
  <c r="D201" i="12" s="1"/>
  <c r="G188" i="12"/>
  <c r="F188" i="12"/>
  <c r="E188" i="12"/>
  <c r="G187" i="12"/>
  <c r="F187" i="12"/>
  <c r="E187" i="12"/>
  <c r="G186" i="12"/>
  <c r="F186" i="12"/>
  <c r="E186" i="12"/>
  <c r="D186" i="12"/>
  <c r="D177" i="12"/>
  <c r="D178" i="12" s="1"/>
  <c r="G172" i="12"/>
  <c r="G536" i="12" s="1"/>
  <c r="G171" i="12"/>
  <c r="G534" i="12" s="1"/>
  <c r="F171" i="12"/>
  <c r="F534" i="12" s="1"/>
  <c r="E171" i="12"/>
  <c r="G170" i="12"/>
  <c r="G532" i="12" s="1"/>
  <c r="F170" i="12"/>
  <c r="F532" i="12" s="1"/>
  <c r="E170" i="12"/>
  <c r="E532" i="12" s="1"/>
  <c r="G165" i="12"/>
  <c r="F165" i="12"/>
  <c r="E165" i="12"/>
  <c r="G164" i="12"/>
  <c r="F164" i="12"/>
  <c r="E164" i="12"/>
  <c r="G163" i="12"/>
  <c r="F163" i="12"/>
  <c r="E163" i="12"/>
  <c r="E166" i="12" s="1"/>
  <c r="D163" i="12"/>
  <c r="G147" i="12"/>
  <c r="F147" i="12"/>
  <c r="E147" i="12"/>
  <c r="D147" i="12"/>
  <c r="G140" i="12"/>
  <c r="F140" i="12"/>
  <c r="E140" i="12"/>
  <c r="G139" i="12"/>
  <c r="F139" i="12"/>
  <c r="E139" i="12"/>
  <c r="G138" i="12"/>
  <c r="G141" i="12" s="1"/>
  <c r="F138" i="12"/>
  <c r="E138" i="12"/>
  <c r="D138" i="12"/>
  <c r="F129" i="12"/>
  <c r="E129" i="12"/>
  <c r="D129" i="12"/>
  <c r="G128" i="12"/>
  <c r="G548" i="12" s="1"/>
  <c r="G122" i="12"/>
  <c r="F122" i="12"/>
  <c r="E122" i="12"/>
  <c r="G121" i="12"/>
  <c r="F121" i="12"/>
  <c r="E121" i="12"/>
  <c r="G120" i="12"/>
  <c r="F120" i="12"/>
  <c r="F123" i="12" s="1"/>
  <c r="E120" i="12"/>
  <c r="E123" i="12" s="1"/>
  <c r="D120" i="12"/>
  <c r="G109" i="12"/>
  <c r="F109" i="12"/>
  <c r="E109" i="12"/>
  <c r="D109" i="12"/>
  <c r="G102" i="12"/>
  <c r="F102" i="12"/>
  <c r="E102" i="12"/>
  <c r="G101" i="12"/>
  <c r="F101" i="12"/>
  <c r="E101" i="12"/>
  <c r="G100" i="12"/>
  <c r="G103" i="12" s="1"/>
  <c r="F100" i="12"/>
  <c r="E100" i="12"/>
  <c r="D100" i="12"/>
  <c r="G88" i="12"/>
  <c r="F88" i="12"/>
  <c r="E88" i="12"/>
  <c r="D88" i="12"/>
  <c r="G81" i="12"/>
  <c r="F81" i="12"/>
  <c r="E81" i="12"/>
  <c r="G80" i="12"/>
  <c r="F80" i="12"/>
  <c r="E80" i="12"/>
  <c r="G79" i="12"/>
  <c r="F79" i="12"/>
  <c r="F82" i="12" s="1"/>
  <c r="E79" i="12"/>
  <c r="E82" i="12" s="1"/>
  <c r="D79" i="12"/>
  <c r="G67" i="12"/>
  <c r="G68" i="12" s="1"/>
  <c r="F67" i="12"/>
  <c r="F68" i="12" s="1"/>
  <c r="F62" i="12"/>
  <c r="F536" i="12" s="1"/>
  <c r="E62" i="12"/>
  <c r="E67" i="12" s="1"/>
  <c r="E68" i="12" s="1"/>
  <c r="D62" i="12"/>
  <c r="D67" i="12" s="1"/>
  <c r="D68" i="12" s="1"/>
  <c r="G55" i="12"/>
  <c r="F55" i="12"/>
  <c r="E55" i="12"/>
  <c r="G54" i="12"/>
  <c r="F54" i="12"/>
  <c r="E54" i="12"/>
  <c r="G53" i="12"/>
  <c r="F53" i="12"/>
  <c r="E53" i="12"/>
  <c r="E56" i="12" s="1"/>
  <c r="D53" i="12"/>
  <c r="G44" i="12"/>
  <c r="G45" i="12" s="1"/>
  <c r="F44" i="12"/>
  <c r="F45" i="12" s="1"/>
  <c r="E44" i="12"/>
  <c r="E45" i="12" s="1"/>
  <c r="D44" i="12"/>
  <c r="D45" i="12" s="1"/>
  <c r="G32" i="12"/>
  <c r="F32" i="12"/>
  <c r="E32" i="12"/>
  <c r="G31" i="12"/>
  <c r="F31" i="12"/>
  <c r="E31" i="12"/>
  <c r="G30" i="12"/>
  <c r="F30" i="12"/>
  <c r="E30" i="12"/>
  <c r="D30" i="12"/>
  <c r="E177" i="12" l="1"/>
  <c r="E178" i="12" s="1"/>
  <c r="E256" i="12"/>
  <c r="G274" i="12"/>
  <c r="G394" i="12"/>
  <c r="E414" i="12"/>
  <c r="G439" i="12"/>
  <c r="E503" i="12"/>
  <c r="G521" i="12"/>
  <c r="G539" i="12"/>
  <c r="G541" i="12"/>
  <c r="G545" i="12"/>
  <c r="G547" i="12"/>
  <c r="G82" i="12"/>
  <c r="E103" i="12"/>
  <c r="E189" i="12"/>
  <c r="G215" i="12"/>
  <c r="E236" i="12"/>
  <c r="G256" i="12"/>
  <c r="E274" i="12"/>
  <c r="F304" i="12"/>
  <c r="G327" i="12"/>
  <c r="E353" i="12"/>
  <c r="G374" i="12"/>
  <c r="E394" i="12"/>
  <c r="G414" i="12"/>
  <c r="E439" i="12"/>
  <c r="G465" i="12"/>
  <c r="E483" i="12"/>
  <c r="G503" i="12"/>
  <c r="F541" i="12"/>
  <c r="E543" i="12"/>
  <c r="F549" i="12"/>
  <c r="E33" i="12"/>
  <c r="F141" i="12"/>
  <c r="F189" i="12"/>
  <c r="G189" i="12"/>
  <c r="G304" i="12"/>
  <c r="G353" i="12"/>
  <c r="F503" i="12"/>
  <c r="F56" i="12"/>
  <c r="F33" i="12"/>
  <c r="G56" i="12"/>
  <c r="F103" i="12"/>
  <c r="G123" i="12"/>
  <c r="F166" i="12"/>
  <c r="G166" i="12"/>
  <c r="F256" i="12"/>
  <c r="E327" i="12"/>
  <c r="F414" i="12"/>
  <c r="E465" i="12"/>
  <c r="F483" i="12"/>
  <c r="E521" i="12"/>
  <c r="G33" i="12"/>
  <c r="E141" i="12"/>
  <c r="E215" i="12"/>
  <c r="F236" i="12"/>
  <c r="F327" i="12"/>
  <c r="E374" i="12"/>
  <c r="F394" i="12"/>
  <c r="G483" i="12"/>
  <c r="E545" i="12"/>
  <c r="F539" i="12"/>
  <c r="F545" i="12"/>
  <c r="F547" i="12"/>
  <c r="E533" i="12"/>
  <c r="F533" i="12"/>
  <c r="F530" i="12"/>
  <c r="G535" i="12"/>
  <c r="G530" i="12"/>
  <c r="G533" i="12"/>
  <c r="G537" i="12"/>
  <c r="G549" i="12"/>
  <c r="G129" i="12"/>
  <c r="F177" i="12"/>
  <c r="F178" i="12" s="1"/>
  <c r="D536" i="12"/>
  <c r="D530" i="12" s="1"/>
  <c r="G177" i="12"/>
  <c r="G178" i="12" s="1"/>
  <c r="E536" i="12"/>
  <c r="F537" i="12" s="1"/>
  <c r="E534" i="12"/>
  <c r="E535" i="12" s="1"/>
  <c r="E541" i="12"/>
  <c r="F543" i="12"/>
  <c r="E549" i="12"/>
  <c r="F535" i="12" l="1"/>
  <c r="F550" i="12"/>
  <c r="G531" i="12"/>
  <c r="G550" i="12"/>
  <c r="E530" i="12"/>
  <c r="F531" i="12" s="1"/>
  <c r="E537" i="12"/>
  <c r="D550" i="12"/>
  <c r="E531" i="12" l="1"/>
  <c r="E550" i="12"/>
  <c r="G41" i="8"/>
  <c r="F41" i="8"/>
  <c r="E41" i="8"/>
  <c r="G38" i="8"/>
  <c r="F38" i="8"/>
  <c r="E38" i="8"/>
  <c r="F36" i="8"/>
  <c r="G36" i="8"/>
  <c r="E36" i="8"/>
  <c r="G247" i="8" l="1"/>
  <c r="E249" i="8"/>
  <c r="F249" i="8"/>
  <c r="G249" i="8"/>
  <c r="E241" i="8"/>
  <c r="F241" i="8"/>
  <c r="G241" i="8"/>
  <c r="E239" i="8"/>
  <c r="F239" i="8"/>
  <c r="G239" i="8"/>
  <c r="E237" i="8"/>
  <c r="F237" i="8"/>
  <c r="G237" i="8"/>
  <c r="D249" i="8"/>
  <c r="D241" i="8"/>
  <c r="D239" i="8"/>
  <c r="D237" i="8"/>
  <c r="E251" i="8"/>
  <c r="F251" i="8"/>
  <c r="G251" i="8"/>
  <c r="D251" i="8"/>
  <c r="E245" i="8"/>
  <c r="F245" i="8"/>
  <c r="G245" i="8"/>
  <c r="D245" i="8"/>
  <c r="E243" i="8"/>
  <c r="F243" i="8"/>
  <c r="G243" i="8"/>
  <c r="D243" i="8"/>
  <c r="D105" i="8"/>
  <c r="D253" i="8" s="1"/>
  <c r="E105" i="8"/>
  <c r="E253" i="8" s="1"/>
  <c r="F105" i="8"/>
  <c r="F253" i="8" s="1"/>
  <c r="G105" i="8"/>
  <c r="G253" i="8" s="1"/>
  <c r="D116" i="8"/>
  <c r="E116" i="8"/>
  <c r="E119" i="8" s="1"/>
  <c r="F116" i="8"/>
  <c r="G116" i="8"/>
  <c r="E117" i="8"/>
  <c r="F117" i="8"/>
  <c r="G117" i="8"/>
  <c r="E118" i="8"/>
  <c r="F118" i="8"/>
  <c r="G118" i="8"/>
  <c r="D132" i="8"/>
  <c r="E132" i="8"/>
  <c r="F132" i="8"/>
  <c r="G132" i="8"/>
  <c r="D133" i="8"/>
  <c r="E133" i="8"/>
  <c r="F133" i="8"/>
  <c r="G133" i="8"/>
  <c r="D141" i="8"/>
  <c r="E141" i="8"/>
  <c r="F144" i="8" s="1"/>
  <c r="F141" i="8"/>
  <c r="G141" i="8"/>
  <c r="E142" i="8"/>
  <c r="F142" i="8"/>
  <c r="G142" i="8"/>
  <c r="E143" i="8"/>
  <c r="F143" i="8"/>
  <c r="G143" i="8"/>
  <c r="D155" i="8"/>
  <c r="E155" i="8"/>
  <c r="F155" i="8"/>
  <c r="G155" i="8"/>
  <c r="D156" i="8"/>
  <c r="E156" i="8"/>
  <c r="F156" i="8"/>
  <c r="G156" i="8"/>
  <c r="D167" i="8"/>
  <c r="E167" i="8"/>
  <c r="F167" i="8"/>
  <c r="G167" i="8"/>
  <c r="G170" i="8" s="1"/>
  <c r="E168" i="8"/>
  <c r="F168" i="8"/>
  <c r="G168" i="8"/>
  <c r="E169" i="8"/>
  <c r="F169" i="8"/>
  <c r="G169" i="8"/>
  <c r="D176" i="8"/>
  <c r="E176" i="8"/>
  <c r="F176" i="8"/>
  <c r="G176" i="8"/>
  <c r="D185" i="8"/>
  <c r="E185" i="8"/>
  <c r="F185" i="8"/>
  <c r="G185" i="8"/>
  <c r="E186" i="8"/>
  <c r="F186" i="8"/>
  <c r="G186" i="8"/>
  <c r="E187" i="8"/>
  <c r="F187" i="8"/>
  <c r="G187" i="8"/>
  <c r="D194" i="8"/>
  <c r="E194" i="8"/>
  <c r="F194" i="8"/>
  <c r="G194" i="8"/>
  <c r="D205" i="8"/>
  <c r="E205" i="8"/>
  <c r="F205" i="8"/>
  <c r="G205" i="8"/>
  <c r="E206" i="8"/>
  <c r="F206" i="8"/>
  <c r="G206" i="8"/>
  <c r="E207" i="8"/>
  <c r="F207" i="8"/>
  <c r="G207" i="8"/>
  <c r="D214" i="8"/>
  <c r="E214" i="8"/>
  <c r="F214" i="8"/>
  <c r="G214" i="8"/>
  <c r="D223" i="8"/>
  <c r="E223" i="8"/>
  <c r="F223" i="8"/>
  <c r="G223" i="8"/>
  <c r="E224" i="8"/>
  <c r="F224" i="8"/>
  <c r="G224" i="8"/>
  <c r="E225" i="8"/>
  <c r="F225" i="8"/>
  <c r="G225" i="8"/>
  <c r="D232" i="8"/>
  <c r="E232" i="8"/>
  <c r="F232" i="8"/>
  <c r="G232" i="8"/>
  <c r="E208" i="8" l="1"/>
  <c r="G188" i="8"/>
  <c r="E170" i="8"/>
  <c r="F208" i="8"/>
  <c r="E188" i="8"/>
  <c r="F226" i="8"/>
  <c r="F119" i="8"/>
  <c r="F188" i="8"/>
  <c r="G226" i="8"/>
  <c r="G208" i="8"/>
  <c r="F170" i="8"/>
  <c r="E144" i="8"/>
  <c r="E226" i="8"/>
  <c r="G144" i="8"/>
  <c r="G119" i="8"/>
  <c r="E95" i="8"/>
  <c r="F95" i="8"/>
  <c r="G95" i="8"/>
  <c r="D41" i="8"/>
  <c r="E247" i="8" l="1"/>
  <c r="D247" i="8"/>
  <c r="D235" i="8" s="1"/>
  <c r="F247" i="8"/>
  <c r="D95" i="8"/>
  <c r="G98" i="8"/>
  <c r="F98" i="8"/>
  <c r="G97" i="8"/>
  <c r="F97" i="8"/>
  <c r="E97" i="8"/>
  <c r="G96" i="8"/>
  <c r="F96" i="8"/>
  <c r="E96" i="8"/>
  <c r="G85" i="8"/>
  <c r="F85" i="8"/>
  <c r="E85" i="8"/>
  <c r="D85" i="8"/>
  <c r="G78" i="8"/>
  <c r="F78" i="8"/>
  <c r="E78" i="8"/>
  <c r="G77" i="8"/>
  <c r="F77" i="8"/>
  <c r="E77" i="8"/>
  <c r="G76" i="8"/>
  <c r="F76" i="8"/>
  <c r="E76" i="8"/>
  <c r="D76" i="8"/>
  <c r="G64" i="8"/>
  <c r="F64" i="8"/>
  <c r="E64" i="8"/>
  <c r="D64" i="8"/>
  <c r="G57" i="8"/>
  <c r="F57" i="8"/>
  <c r="E57" i="8"/>
  <c r="G56" i="8"/>
  <c r="F56" i="8"/>
  <c r="E56" i="8"/>
  <c r="G55" i="8"/>
  <c r="F55" i="8"/>
  <c r="E55" i="8"/>
  <c r="D55" i="8"/>
  <c r="G43" i="8"/>
  <c r="F43" i="8"/>
  <c r="E43" i="8"/>
  <c r="D43" i="8"/>
  <c r="G30" i="8"/>
  <c r="F30" i="8"/>
  <c r="E30" i="8"/>
  <c r="E98" i="8" l="1"/>
  <c r="D96" i="8"/>
  <c r="E99" i="8" s="1"/>
  <c r="D28" i="8"/>
  <c r="F28" i="8"/>
  <c r="E28" i="8"/>
  <c r="G28" i="8"/>
  <c r="E58" i="8"/>
  <c r="F58" i="8"/>
  <c r="G58" i="8"/>
  <c r="E79" i="8"/>
  <c r="F79" i="8"/>
  <c r="G79" i="8"/>
  <c r="G99" i="8"/>
  <c r="F99" i="8"/>
  <c r="G234" i="8" l="1"/>
  <c r="F234" i="8"/>
  <c r="E234" i="8"/>
  <c r="D234" i="8"/>
  <c r="G31" i="8"/>
  <c r="G29" i="8"/>
  <c r="E31" i="8"/>
  <c r="E29" i="8"/>
  <c r="F29" i="8"/>
  <c r="F31" i="8"/>
  <c r="D29" i="8"/>
  <c r="G44" i="8"/>
  <c r="E44" i="8"/>
  <c r="F44" i="8"/>
  <c r="D44" i="8"/>
  <c r="F32" i="8" l="1"/>
  <c r="E32" i="8"/>
  <c r="G32" i="8"/>
  <c r="E248" i="8" l="1"/>
  <c r="F238" i="8"/>
  <c r="F240" i="8"/>
  <c r="F244" i="8"/>
  <c r="D255" i="8"/>
  <c r="F235" i="8"/>
  <c r="F255" i="8" s="1"/>
  <c r="G238" i="8"/>
  <c r="G240" i="8"/>
  <c r="G242" i="8"/>
  <c r="G248" i="8"/>
  <c r="G250" i="8"/>
  <c r="G254" i="8"/>
  <c r="E238" i="8"/>
  <c r="E242" i="8"/>
  <c r="E244" i="8"/>
  <c r="E250" i="8"/>
  <c r="E252" i="8"/>
  <c r="E254" i="8"/>
  <c r="F248" i="8"/>
  <c r="F252" i="8"/>
  <c r="F254" i="8"/>
  <c r="E240" i="8"/>
  <c r="F242" i="8"/>
  <c r="G244" i="8"/>
  <c r="F250" i="8"/>
  <c r="G252" i="8"/>
  <c r="G235" i="8"/>
  <c r="E235" i="8"/>
  <c r="G255" i="8" l="1"/>
  <c r="G236" i="8"/>
  <c r="E236" i="8"/>
  <c r="E255" i="8"/>
  <c r="F236" i="8"/>
</calcChain>
</file>

<file path=xl/sharedStrings.xml><?xml version="1.0" encoding="utf-8"?>
<sst xmlns="http://schemas.openxmlformats.org/spreadsheetml/2006/main" count="3949" uniqueCount="406">
  <si>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</si>
  <si>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</si>
  <si>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</si>
  <si>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</si>
  <si>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</si>
  <si>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2019-2021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</si>
  <si>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</si>
  <si>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</si>
  <si>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</si>
  <si>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</si>
  <si>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</si>
  <si>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</si>
  <si>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</si>
  <si>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</si>
  <si>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</si>
  <si>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</si>
  <si>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</si>
  <si>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</si>
  <si>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</si>
  <si>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</si>
  <si>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</si>
  <si>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</si>
  <si>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</si>
  <si>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</si>
  <si>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</si>
  <si>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Ndryshimi në % i totalit të shpenzimeve të Programit</t>
  </si>
  <si>
    <t>Ndryshimi në % i Pagave</t>
  </si>
  <si>
    <t>Ndryshimi në % i Mallrave dhe Shërbimeve</t>
  </si>
  <si>
    <t>Ndryshimi në % i Subvencioneve</t>
  </si>
  <si>
    <t>604. Transferta të brendshme</t>
  </si>
  <si>
    <t>Ndryshimi në % i Transfertave të brendshme</t>
  </si>
  <si>
    <t>605. Transferta të jashtme</t>
  </si>
  <si>
    <t>Ndryshimi në % i Transfertave të jashtme</t>
  </si>
  <si>
    <t>Ndryshimi në % i Transfertave për familjet dhe individët</t>
  </si>
  <si>
    <t>Ndryshimi në % i Aktiveve të Patrupëzuara</t>
  </si>
  <si>
    <t>Ndryshimi në % i Aktiveve të Trupëzuara</t>
  </si>
  <si>
    <t>Programi Buxhetor Afatmesëm</t>
  </si>
  <si>
    <t>xxxxx</t>
  </si>
  <si>
    <t>Produkti 1</t>
  </si>
  <si>
    <t>Produkti 1***</t>
  </si>
  <si>
    <t>Emërtimi i Projektit të Investimeve</t>
  </si>
  <si>
    <t>Kodi i Projektit të Investimeve</t>
  </si>
  <si>
    <t>601. Sigurimet Shoqërore dhe Shendetësore</t>
  </si>
  <si>
    <t>Ndryshimi në % i Sigurimeve Shoqërore dhe Shëndetësore</t>
  </si>
  <si>
    <t>Ndryshimi në % i Pagave si pasojë e ndryshimit të kostos së produktit</t>
  </si>
  <si>
    <t>Ndryshimi në % i Sigurimeve Shoqerore dhe Shendetësore si pasojë e ndryshimit të kostos së produktit</t>
  </si>
  <si>
    <t>Numri i Punonjësve Organik të Programit Buxhetor</t>
  </si>
  <si>
    <t>Ndryshimi në % i Mallrave dhe Shërbimeve si pasojë e ndryshimit të kostos së produktit</t>
  </si>
  <si>
    <t>Ndryshimi në % i Subvencioneve si pasojë e ndryshimit të kostos së produktit</t>
  </si>
  <si>
    <t>Ndryshimi në % i Transfertave të brendshme si pasojë e ndryshimit të kostos së produktit</t>
  </si>
  <si>
    <t>Ndryshimi në % i Transfertave të jashtme si pasojë e ndryshimit të kostos së produktit</t>
  </si>
  <si>
    <t>Ndryshimi në % i Transfertave për familjet dhe individët si pasojë e ndryshimit të kostos së produktit</t>
  </si>
  <si>
    <t>Numri i Punonjësve me Kontratë të Programit Buxhetor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</si>
  <si>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</si>
  <si>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</si>
  <si>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</si>
  <si>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</si>
  <si>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</si>
  <si>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t>Kosto totale e produktit sipas artikujve ekonomikë</t>
  </si>
  <si>
    <r>
      <rPr>
        <b/>
        <sz val="8"/>
        <color rgb="FFFF0000"/>
        <rFont val="Garamond"/>
        <family val="1"/>
      </rPr>
      <t>Produkti X</t>
    </r>
    <r>
      <rPr>
        <sz val="8"/>
        <color theme="1"/>
        <rFont val="Garamond"/>
        <family val="1"/>
      </rPr>
      <t xml:space="preserve"> (shto produkte sipas rastit)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</si>
  <si>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</si>
  <si>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</si>
  <si>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FORMAT 2: FORMATI STANDARD I PËRGATITJES SË KËRKESAVE BUXHETORE PBA 2019-2021 </t>
  </si>
  <si>
    <t>Programet Buxhetore</t>
  </si>
  <si>
    <t>Emërtimi i Njësisë së Qeverisjes Qendrore</t>
  </si>
  <si>
    <t>Kodi i Njësisë së Qeverisjes Qendrore</t>
  </si>
  <si>
    <t xml:space="preserve">Shpenzimet Korrente </t>
  </si>
  <si>
    <t>Shpenzimet Kapitale</t>
  </si>
  <si>
    <t>Kategoria 1: Shpenzimet Administrative Kapitale</t>
  </si>
  <si>
    <t xml:space="preserve">Shënim: Shpjegoni supozimet dhe llogaritjet për Produktin 1 </t>
  </si>
  <si>
    <t>Produkti X (shto produkte sipas rastit)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</si>
  <si>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</si>
  <si>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</si>
  <si>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</si>
  <si>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</si>
  <si>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r>
      <t>Ndryshimi në % i Pagave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</si>
  <si>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Sigurimeve Shoqërore dhe Shendetësore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</si>
  <si>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Mallrave dhe Shërbimeve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</si>
  <si>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Subvencioneve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</si>
  <si>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Transfertave të brendshme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</si>
  <si>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Transfertave të jashtme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</si>
  <si>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Ndryshimi në % i Transfertave për familjet dhe individët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</si>
  <si>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Kodi i Projektit të Investimeve****</t>
  </si>
  <si>
    <r>
      <t xml:space="preserve">Shënim: </t>
    </r>
    <r>
      <rPr>
        <i/>
        <sz val="8"/>
        <color theme="1"/>
        <rFont val="Garamond"/>
        <family val="1"/>
      </rPr>
      <t>Shpjegoni supozimet dhe llogaritjet (Metoda 1)</t>
    </r>
  </si>
  <si>
    <t>Totali i shpenzimeve të Programit sipas produkteve*****</t>
  </si>
  <si>
    <t>Totali i shpenzimeve të Programit sipas artikujve*****</t>
  </si>
  <si>
    <t>Treguesit e Performancës në nivel Qëllimi*</t>
  </si>
  <si>
    <t>Treguesit e Performancës për Objektivin 1**</t>
  </si>
  <si>
    <t>Shpenzimet Korrente</t>
  </si>
  <si>
    <t>Politikat Ekzistuese në Përputhje me Tavanet Indikative Buxhetore</t>
  </si>
  <si>
    <t xml:space="preserve">FORMAT 2.1 : FORMATI STANDARD I PËRGATITJES SË KËRKESAVE BUXHETORE PBA 2019-2021 </t>
  </si>
  <si>
    <t>02120</t>
  </si>
  <si>
    <t>K2</t>
  </si>
  <si>
    <t>K1</t>
  </si>
  <si>
    <t>Sinjalistika detare dhe rilevimi batimetrik detare jane detyrim i Sherbimit Hidrografik Shipëtare te cilat shërbejne per sigurimin hidrolundrimore te trasposti detar si dhe nxjerrejn e me pas perpunimin e te dhenave per prodhimin e metejeshem te hartave detare.</t>
  </si>
  <si>
    <t>Sinjalistika detare dhe rilevim batimetrik detare.</t>
  </si>
  <si>
    <t>Produkti 3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</si>
  <si>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</si>
  <si>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3</t>
  </si>
  <si>
    <t>Produkti 2</t>
  </si>
  <si>
    <t>numer projektesh</t>
  </si>
  <si>
    <t>01110</t>
  </si>
  <si>
    <t xml:space="preserve">Numri personeli </t>
  </si>
  <si>
    <t>Te siguroje mbeshtetjen me burime financiare dhe materiale, infrastrukturen e duhur, kushtet normale per punen e aktivitetet e stafeve te MM, Shtabit te Pergjithshem te Forcave te Armatosura ,Formacioneve dhe Perfaqesuesve te Forcave te Armatosura shqiptare ne interes te realizimit te misionit.</t>
  </si>
  <si>
    <t xml:space="preserve">  Sigurimi i menaxhimit efiçent dhe efektiv per planifikim, menaxhim dhe administrim</t>
  </si>
  <si>
    <t>Programi Planifikimit,Menaxhim&amp;Administrim</t>
  </si>
  <si>
    <t>Niveli i administrimit</t>
  </si>
  <si>
    <t>Të kontribuojë në mireadministrimin, menaxhimin efektiv te fondeve dhe permbyshjen e detyrimeve financiare per personelin e MM dhe SHPFA, Perfaqesite Ushtarake, Shtabet e NATO-s, sipas detyrimeve ligjore te perfshirjes ne iniciativat rajonale dhe organizatat nderkombetare.</t>
  </si>
  <si>
    <t>Niveli i menaxhimit</t>
  </si>
  <si>
    <t>Niveli i planifikimit</t>
  </si>
  <si>
    <t>Planifikim, menaxhim dhe administrim funksional</t>
  </si>
  <si>
    <t>MINISTRIA E MBROJTJES</t>
  </si>
  <si>
    <t xml:space="preserve">Ky program përfshin shpenzimet buxhetore të cilat sigurojnë një force luftimi tokësore, detare dhe ajrore  operacionale, të mirë stërvitur, profesionale e të ndërveprueshme me NATO-n. </t>
  </si>
  <si>
    <t xml:space="preserve">Programi Forca e Luftimit </t>
  </si>
  <si>
    <t xml:space="preserve">Për një forcë luftimi operacionale, të mirë stërvitur, profesionale edhe në përputhshmëri me standardet e NATO-s.  </t>
  </si>
  <si>
    <t>Niveli i aftësië mbrojtëse Kombëtare</t>
  </si>
  <si>
    <t>Mbajtaj në gadishmeri dhe përmiresimi i kapaciteteve Operacional të Forcës Toksore</t>
  </si>
  <si>
    <t>Niveli e kompletimit me personel</t>
  </si>
  <si>
    <t>Pe-3</t>
  </si>
  <si>
    <t>Pe-2</t>
  </si>
  <si>
    <t>Pj-3</t>
  </si>
  <si>
    <t>Pj-2</t>
  </si>
  <si>
    <t>Niveli I trajnimit</t>
  </si>
  <si>
    <t>S-2</t>
  </si>
  <si>
    <t>S-1</t>
  </si>
  <si>
    <t>Përqindja e grave në forcat tokësore</t>
  </si>
  <si>
    <t>Forca Toksore në gadishmëri dhe operacionale</t>
  </si>
  <si>
    <t>Numri i forcave, mjeteve dhe armatim në përdorim</t>
  </si>
  <si>
    <t>Numri personeli Forcave Toksore</t>
  </si>
  <si>
    <r>
      <t xml:space="preserve">Detajimi i Kostos Totale të </t>
    </r>
    <r>
      <rPr>
        <b/>
        <sz val="8"/>
        <color indexed="10"/>
        <rFont val="Garamond"/>
        <family val="1"/>
      </rPr>
      <t>Produktit 1</t>
    </r>
    <r>
      <rPr>
        <b/>
        <sz val="8"/>
        <color indexed="8"/>
        <rFont val="Garamond"/>
        <family val="1"/>
      </rPr>
      <t xml:space="preserve"> sipas Artikujve Ekonomikë</t>
    </r>
  </si>
  <si>
    <t>Kontigjent ushtarake në mision paqeruajtese jashte vendit</t>
  </si>
  <si>
    <t>Angazhimi i Forces te Armatosura ne misione paqeruajtese jashte vendit me personel, pajisje dhe armatim.</t>
  </si>
  <si>
    <r>
      <t>Detajimi i Kostos Totale të</t>
    </r>
    <r>
      <rPr>
        <b/>
        <sz val="8"/>
        <color indexed="10"/>
        <rFont val="Garamond"/>
        <family val="1"/>
      </rPr>
      <t xml:space="preserve"> Produktit 2 </t>
    </r>
    <r>
      <rPr>
        <b/>
        <sz val="8"/>
        <color indexed="8"/>
        <rFont val="Garamond"/>
        <family val="1"/>
      </rPr>
      <t>sipas Artikujve Ekonomikë</t>
    </r>
  </si>
  <si>
    <t>Ndryshimi në % i Pagave si pasojë e ndryshimit të sasisë së produktit</t>
  </si>
  <si>
    <t>Ndryshimi në % i Sigurimeve Shoqërore dhe Shendetësore si pasojë e ndryshimit të sasisë së produktit</t>
  </si>
  <si>
    <t>Ndryshimi në % i Mallrave dhe Shërbimeve si pasojë e ndryshimit të sasisë së produktit</t>
  </si>
  <si>
    <t>Ndryshimi në % i Subvencioneve si pasojë e ndryshimit të sasisë së produktit</t>
  </si>
  <si>
    <t>Ndryshimi në % i Transfertave të brendshme si pasojë e ndryshimit të sasisë së produktit</t>
  </si>
  <si>
    <t>Ndryshimi në % i Transfertave të jashtme si pasojë e ndryshimit të sasisë së produktit</t>
  </si>
  <si>
    <t>Ndryshimi në % i Transfertave për familjet dhe individët si pasojë e ndryshimit të sasisë së produktit</t>
  </si>
  <si>
    <t>Kosto totale e produktit 2</t>
  </si>
  <si>
    <t>Shpenzimet Kapitale***</t>
  </si>
  <si>
    <t>Shënim: Shpjegoni supozimet dhe llogaritjet për Produktin X</t>
  </si>
  <si>
    <t>Kapacitete operacionale per Flotiljen Detare</t>
  </si>
  <si>
    <t>Kapacitete operacionale per Qendren e Vezhgimit</t>
  </si>
  <si>
    <t>Kapacitete operacionale per Sherbimin Hidrografik Shipetar</t>
  </si>
  <si>
    <t>Përqindja e grave në forcat detare</t>
  </si>
  <si>
    <t>Trend rritës</t>
  </si>
  <si>
    <r>
      <t>Detajimi i Kostos Totale të</t>
    </r>
    <r>
      <rPr>
        <b/>
        <sz val="8"/>
        <color indexed="10"/>
        <rFont val="Garamond"/>
        <family val="1"/>
      </rPr>
      <t xml:space="preserve"> Produktit 4 </t>
    </r>
    <r>
      <rPr>
        <b/>
        <sz val="8"/>
        <color indexed="8"/>
        <rFont val="Garamond"/>
        <family val="1"/>
      </rPr>
      <t>sipas Artikujve Ekonomikë</t>
    </r>
  </si>
  <si>
    <t>Kosto totale e produktit 4</t>
  </si>
  <si>
    <t>nr.projektesh</t>
  </si>
  <si>
    <r>
      <t xml:space="preserve">Detajimi i Kostos Totale të </t>
    </r>
    <r>
      <rPr>
        <b/>
        <sz val="8"/>
        <color indexed="10"/>
        <rFont val="Garamond"/>
        <family val="1"/>
      </rPr>
      <t>Produktit 3</t>
    </r>
    <r>
      <rPr>
        <b/>
        <sz val="8"/>
        <color indexed="8"/>
        <rFont val="Garamond"/>
        <family val="1"/>
      </rPr>
      <t xml:space="preserve"> sipas Artikujve Ekonomikë</t>
    </r>
  </si>
  <si>
    <t>Objektivi 3 i Politikës së Programit</t>
  </si>
  <si>
    <t>Treguesit e Performancës për Objektivin 2</t>
  </si>
  <si>
    <t>Plotesimi me personel, pajisje, trajnime, stërvitje e resurse të BAJ Farkë/nivel</t>
  </si>
  <si>
    <t>K3</t>
  </si>
  <si>
    <t>Plotesimi me personel, pajisje, trajnime, stërvitje e resurse të  QKR/nivel</t>
  </si>
  <si>
    <t>K5</t>
  </si>
  <si>
    <t>K4</t>
  </si>
  <si>
    <t>Produktet për Objektivin 2</t>
  </si>
  <si>
    <t>Produkti 5</t>
  </si>
  <si>
    <t xml:space="preserve">Shënim: Shpjegoni supozimet dhe llogaritjet për Produktin 2 (Metoda 2) </t>
  </si>
  <si>
    <r>
      <rPr>
        <b/>
        <sz val="8"/>
        <color indexed="10"/>
        <rFont val="Garamond"/>
        <family val="1"/>
      </rPr>
      <t>Produkti X</t>
    </r>
    <r>
      <rPr>
        <sz val="8"/>
        <color indexed="8"/>
        <rFont val="Garamond"/>
        <family val="1"/>
      </rPr>
      <t xml:space="preserve"> (shto produkte sipas rastit)</t>
    </r>
  </si>
  <si>
    <r>
      <t xml:space="preserve">Detajimi i Kostos Totale të </t>
    </r>
    <r>
      <rPr>
        <b/>
        <sz val="8"/>
        <color indexed="10"/>
        <rFont val="Garamond"/>
        <family val="1"/>
      </rPr>
      <t>Produktit X</t>
    </r>
    <r>
      <rPr>
        <b/>
        <sz val="8"/>
        <color indexed="8"/>
        <rFont val="Garamond"/>
        <family val="1"/>
      </rPr>
      <t xml:space="preserve"> sipas Artikujve Ekonomikë</t>
    </r>
  </si>
  <si>
    <t xml:space="preserve">Shënim: Shpjegoni supozimet dhe llogaritjet për Produktin X (Metoda 2) </t>
  </si>
  <si>
    <r>
      <t xml:space="preserve">Detajimi i Kostos Totale të </t>
    </r>
    <r>
      <rPr>
        <b/>
        <sz val="8"/>
        <color indexed="10"/>
        <rFont val="Garamond"/>
        <family val="1"/>
      </rPr>
      <t>Produktit 5</t>
    </r>
    <r>
      <rPr>
        <b/>
        <sz val="8"/>
        <color indexed="8"/>
        <rFont val="Garamond"/>
        <family val="1"/>
      </rPr>
      <t xml:space="preserve"> sipas Artikujve Ekonomikë</t>
    </r>
  </si>
  <si>
    <t>606. Transferta për familjet dhe individët (nga 56 individe 3.6% bashkshorte)</t>
  </si>
  <si>
    <t>nr. Personeli</t>
  </si>
  <si>
    <t>Shpenzime ne infrastrukture dhe pajisje</t>
  </si>
  <si>
    <t>Objektivi 2 i Politikës së Programit</t>
  </si>
  <si>
    <t>Mbajtaj në gadishmeri dhe përmiresimi i kapaciteteve Operacional të Forcës Detare</t>
  </si>
  <si>
    <t>Forca Detare në gadishmëri dhe operacionale</t>
  </si>
  <si>
    <t>numer personeli</t>
  </si>
  <si>
    <t>606. Transferta për familjet dhe individët (nga 50 individe 12 % bashkshorte)</t>
  </si>
  <si>
    <t>Produkti 4</t>
  </si>
  <si>
    <r>
      <t xml:space="preserve">Detajimi i Kostos Totale të </t>
    </r>
    <r>
      <rPr>
        <b/>
        <sz val="8"/>
        <color indexed="10"/>
        <rFont val="Garamond"/>
        <family val="1"/>
      </rPr>
      <t>Produktit 4</t>
    </r>
    <r>
      <rPr>
        <b/>
        <sz val="8"/>
        <color indexed="8"/>
        <rFont val="Garamond"/>
        <family val="1"/>
      </rPr>
      <t>sipas Artikujve Ekonomikë</t>
    </r>
  </si>
  <si>
    <t>Emërtimi i Treguesit 1</t>
  </si>
  <si>
    <t>Vlera Bazë</t>
  </si>
  <si>
    <t>Vlera e Synuar</t>
  </si>
  <si>
    <t>Emërtimi i Treguesit 2</t>
  </si>
  <si>
    <t>Emërtimi i Treguesit x (shto tregues sipas rastit)</t>
  </si>
  <si>
    <t>Mbajtaj në gadishmeri dhe përmiresimi i kapaciteteve Operacional të Forcës Ajrore</t>
  </si>
  <si>
    <t>Forca Ajrore në gadishmëri dhe operacionale</t>
  </si>
  <si>
    <t>nr.personeli</t>
  </si>
  <si>
    <t>606. Transferta për familjet dhe individët (nga 31 individe 13 % bashkshorte)</t>
  </si>
  <si>
    <t>Kosto totale e produktit 5</t>
  </si>
  <si>
    <r>
      <t>Detajimi i Kostos Totale të</t>
    </r>
    <r>
      <rPr>
        <b/>
        <sz val="8"/>
        <color indexed="10"/>
        <rFont val="Garamond"/>
        <family val="1"/>
      </rPr>
      <t xml:space="preserve"> Produktit X </t>
    </r>
    <r>
      <rPr>
        <b/>
        <sz val="8"/>
        <color indexed="8"/>
        <rFont val="Garamond"/>
        <family val="1"/>
      </rPr>
      <t>sipas Artikujve Ekonomikë</t>
    </r>
  </si>
  <si>
    <t>nr projektesh</t>
  </si>
  <si>
    <r>
      <t xml:space="preserve">Detajimi i Kostos Totale të </t>
    </r>
    <r>
      <rPr>
        <b/>
        <sz val="8"/>
        <color indexed="10"/>
        <rFont val="Garamond"/>
        <family val="1"/>
      </rPr>
      <t xml:space="preserve">Produktit 1 </t>
    </r>
    <r>
      <rPr>
        <b/>
        <sz val="8"/>
        <color indexed="8"/>
        <rFont val="Garamond"/>
        <family val="1"/>
      </rPr>
      <t>sipas Artikujve Ekonomikë</t>
    </r>
  </si>
  <si>
    <t xml:space="preserve">Programi Mbeshtetja e Luftimit </t>
  </si>
  <si>
    <t>02150</t>
  </si>
  <si>
    <t>Sigurimi i kapaciteteve të nevojshme për  mbështetjen  me shërbime të trupave të luftimit, të trupave të mbështetjes së luftimit dhe të komandave në kohë paqe,krize, e lufte në interes të  plotësimit të misionit të tyre,si dhe mbështetja në operacione humanitare dhe misione ndërkombëtare.</t>
  </si>
  <si>
    <t>Mbështetja me logjistikë, inteligjencë strategjike, sherbimet operacionale të mbrojtjes civile, në luftën kundër korupsionit në Forcat e Armatosura, për siguri dhe stabilitet.</t>
  </si>
  <si>
    <t>Niveli i mbështetjes me shërbime për FA.</t>
  </si>
  <si>
    <t>Niveli i mbështetjes operacionale për FA.</t>
  </si>
  <si>
    <t>trend rritës</t>
  </si>
  <si>
    <t>Sigurimi i logjistikes së  nevojshme si dhe mbështetja në operacione humanitare dhe misione ndërkombëtare.</t>
  </si>
  <si>
    <t>% e Furnizimit në kohë dhe mbështetja logjistike e FA.</t>
  </si>
  <si>
    <t>Menaxhimi në kohë dhe profesional i operacioneve të EC dhe CIMIC.</t>
  </si>
  <si>
    <t>Kapalcitete Operacioanle që sigurojnë mbështetjen logjistike të FARSH</t>
  </si>
  <si>
    <t>Burime njerezore , mallra dhe sherbime qe sigurojne mbeshteteje logjistike ne FA.</t>
  </si>
  <si>
    <t>Numer personeli</t>
  </si>
  <si>
    <t>Detajimi i Kostos Totale të Produktit 1 sipas Artikujve Ekonomikë</t>
  </si>
  <si>
    <t>Kapacitete operacioanel për kryerjen e operacioneve EC, CIMIC, SAR</t>
  </si>
  <si>
    <t xml:space="preserve"> Përgatitjen e personelit për planizimin dhe kryerjen e operacioneve në mbështetje të EC, Fatkeqësive Natyrore, dhe operacioneve të kërkim shpëtimit në tokë.</t>
  </si>
  <si>
    <t>Detajimi i Kostos Totale të Produktit 2 sipas Artikujve Ekonomikë</t>
  </si>
  <si>
    <t>Përgatitja e dokumentacionit per trajtim financiar nga Drejtoria e Sigurimeve shoqerore .Shërbimi arkivor ndaj  qytetarëve  institucioneve shtetërore e private si dhe shërbimi për interesa studimore.</t>
  </si>
  <si>
    <t>Detajimi i Kostos Totale të Produktit 3 sipas Artikujve Ekonomikë</t>
  </si>
  <si>
    <t xml:space="preserve"> Inteligjenca ushtarake për autoritet e drejtimit dhe komandimit të FA</t>
  </si>
  <si>
    <t>Produkt gjithburimësh inteligjence, i saktë, në kohë dhe me cilësi.</t>
  </si>
  <si>
    <t>Polici ushtarake funksionale</t>
  </si>
  <si>
    <t xml:space="preserve">Mbeshtetje financiare me shpenzime personeli per pagen baze, veshtirsine per natyre te vecante pune, per demsherine e shednetit, per shtesat e fuksioneve, per pagesat e sigurimeve shoqerore dhe shendetsore, per shpenzime per mallra dhe sherbime dhe transfertat e ndryeshme per rritjen e efektivitetit dhe eficenses per permbushjen e detyrave te Policise Ushtarake. </t>
  </si>
  <si>
    <t>Produkti 6</t>
  </si>
  <si>
    <t>Sistem funksional kontrolli per FA</t>
  </si>
  <si>
    <t>Sigurimi me sisteme komunikimi dhe informacioni (Radiokomunikim, Telekomunikacion, rrjete kompjuterike, VTC, BUE, PDSHD) në mbështetje të kërkesave të komandim-kontrollit të Forcave të Armatosura në nivelin strategjik, operacional dhe taktik në kohë paqe, krize dhe lufte.  Menaxhimi i Sistemit të Integruar te Automatizimit te Burimeve te Mbrojtjes  ne FA.</t>
  </si>
  <si>
    <t xml:space="preserve"> Pajisje hardëare për rrjetet e paklasifikuara në FA</t>
  </si>
  <si>
    <t xml:space="preserve">Kompletimi i rrjeteve kompjuterike te klasifikuar dhe paklsifikuar te strukturave te Forcave te Armatosura me pajisje harduerike sipas nevojes për kompletim. Rritjen e kapaciteteve të ruajtjes së të dhënave, transmetimit dhe sigurisë së informacionit.
Krijimi i kushteve normale tё punës gjate ushtrimit te detyres funksionale për personelin aktiv nё strukturat e FA-së nё rajonin e dislokimit.
</t>
  </si>
  <si>
    <t>copë</t>
  </si>
  <si>
    <t>Kosto totale e produktit 6</t>
  </si>
  <si>
    <t xml:space="preserve"> Objekte ne ruajtje dhe godina pushimi te ofruara</t>
  </si>
  <si>
    <t>Ruajtja e infrastruktures, sigurimi i elementeve te ceremonialit gjate pritjeve ceremoniale, sigurimin e mbeshtetje me transportë si dhe krijimi i kushteve per pushimin e personelit ushtarake dhe civil të FA.</t>
  </si>
  <si>
    <t>M170518</t>
  </si>
  <si>
    <t xml:space="preserve">Siperfaqe e rikonstruktuara </t>
  </si>
  <si>
    <t>Sistemimi i infrastruktures se jashteme te Garnizonit Skenderbej</t>
  </si>
  <si>
    <t>m²</t>
  </si>
  <si>
    <t>Kosto totale e produktit 7</t>
  </si>
  <si>
    <t>Produkti 8</t>
  </si>
  <si>
    <t>Bashkeshorte te ushtarakeve te mbeshtetura financiarisht</t>
  </si>
  <si>
    <t>Mbeshtetja financiarisht e bashkeshorte te ushtarakeve .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</si>
  <si>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</si>
  <si>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t>Rekrutimin, pergatitja e dokumentacionit per trajtim financiar si dhe shërbimi arkivor ndaj  qytetarëve, institucioneve shtetërore e private si dhe shërbimi për interesa studimore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</si>
  <si>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3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</si>
  <si>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</si>
  <si>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</si>
  <si>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</si>
  <si>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</si>
  <si>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Kategoria 1: Shpenzimet për projekte investimesh</t>
  </si>
  <si>
    <t>Blerje pajisje hardware për rrjetet e paklasifikuara në FA</t>
  </si>
  <si>
    <t>Blerje pajisje hardware për rrjetet te rrjetit NS-WAN per PoP NATO ne MMSHPFA</t>
  </si>
  <si>
    <t xml:space="preserve"> Pajisje hardware për rrjetet te rrjetit NS-WAN per PoP NATO ne MMSHPFA</t>
  </si>
  <si>
    <t>cope</t>
  </si>
  <si>
    <t>Produkti 7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</si>
  <si>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7 </t>
    </r>
    <r>
      <rPr>
        <b/>
        <sz val="8"/>
        <color theme="1"/>
        <rFont val="Garamond"/>
        <family val="1"/>
      </rPr>
      <t>sipas Artikujve Ekonomikë</t>
    </r>
  </si>
  <si>
    <t xml:space="preserve">Programi i arsimimit dhe trajnimit ushtarak përfshin shpenzimet buxhetore që kryhen në këtë fushë si dhe për kërkimin shkencor. Ky program është hartuar në përputhje me kërkesat e institucioneve arsimore ushtarake dhe për t’iu përgjigjur nevojave e detyrimeve që shtrohen për zhvillimin e  sistemit të edukimit e trajnimit  në FA.
Objektivi parësor i këtij programi është përgatitja dhe mbështetja e FA me burime njerëzore të mirëarsimuara,  të mirëtrajnuara ushtarakisht e profesionalisht.
Vend të rëndësishëm në program zë modernizimi dhe pajisja e sistemit arsimor/stërvitor me pajisje e teknologji të reja e bashkëkohore për tju përgjigjur sfidave e nevojave të kohës në këtë fushë.
Gjithashtu ky program mbështet zhvillimin e doktrinave, të projekteve kërkimore dhe studimore, të vlerësimeve dhe analizave për çështjet e sigurisë dhe mbrojtjes, publikimin e botimeve doktrinarë, perfeksionimin e sistemit të mësimeve të nxjerra dhe vazhdimin e ndërtimit të kapaciteteve trajnuese të bazuara në simulim.
Sistemi arsimor duhet t’i paraprijë transformimit të mëtejshëm të FA-së, duke përditësuar metodologjinë, programet mësimore e doktrinat ushtarake duke hartuar dhe rishikuar procedurat standarde, për të normëzuar e unifikuar proceset dhe për të siguruar ndërveprueshmërinë me aleatët, me qëllim që t’u përgjigjet nevojave kombëtare, realiteteve dhe mundësive të reja në kushtet e një mjedisi të ri të sigurisë dhe të jetë i përputhshëm me sistemin e arsimimit kombëtar dhe shkollave të vendeve të NATO-s. </t>
  </si>
  <si>
    <t>Përgatitja e Oficerit në të gjitha nivelet e drejtimit dhe komandimit te Forcave të Armatosura</t>
  </si>
  <si>
    <t>Kërkimi shkencor, Doktrina/Manuale, publikime, botime.</t>
  </si>
  <si>
    <t>Administrimi, drejtimi dhe komandimi i Arsimimit Ushtarak</t>
  </si>
  <si>
    <t xml:space="preserve">  Numer Kursantesh </t>
  </si>
  <si>
    <t>Arsimimi dhe trajnimi i nënoficerit ka si qëllim përgatitjen e mëtejshme dhe konsolidimin e vazhdueshëm të tyre profesionalisht dhe krijimin e piramidës paralele të hierarkisë, si një kontingjent i rëndësishëm që në mënyrë të dukshme ndikon në rritjen e nivelit operacional dhe stërvitor të Forcave të Armatosura.</t>
  </si>
  <si>
    <t xml:space="preserve">Numer Kursantesh </t>
  </si>
  <si>
    <t>Përgatitja, arsimimi e kualifikimi i specialistëve të lartë të personelit ushtarak e civil për të gjitha nivelet e drejtimit të Forcave të Armatosura në fushën e sigurisë e mbrojtjes. Arsimimi dhe kualifikimi i kandidatëtve për oficerë të rinj. Realizmi i programeve arsimore dhe kualifikimi në të tre ciklet e studimit (Bachelor, Master Profesional/Master i Shkencave/Master Ekzekutiv dhe Doktoraturë.</t>
  </si>
  <si>
    <t>Hartimi dhe publikimi  i  doktrinave dhe rregulloreve ushtarake dhe manualeve. Zhvillimi  i kerkimeve shkencore, studimeve strategjike dhe mesimeve te nxjerra.</t>
  </si>
  <si>
    <t>Numer studimesh dhe botimesh</t>
  </si>
  <si>
    <t xml:space="preserve"> Eshte strukture organizative realizon, bashkëveprimin,kordinimin dhe mbeshtetjen e duhur te Institucioneve arsimore dhe Stervitore  dhe te strukturave te tjera ne Komanden e Doktrines dhe Stervitjes</t>
  </si>
  <si>
    <t xml:space="preserve">Numri i personelit  </t>
  </si>
  <si>
    <t xml:space="preserve">FORMAT 2.1 : FORMATI STANDARD I PËRGATITJES SË  PBA 2019-2021 </t>
  </si>
  <si>
    <t>Arsimimi ushtarak</t>
  </si>
  <si>
    <t>17</t>
  </si>
  <si>
    <t>Ky program ka si qëllim, arsimimin, trajnimin, stërvitjen dhe përgatitjen e personelit ushtarak dhe civil të FA, për të përmbushur detyrimin kushtetues të sigurimit të pavarësisë së vendit, pjesëmarrje aktive në misionet ushtarake të NATO-s  si dhe në përballimin e emergjencave civile.
Mjaft i rëndësishëm është procesi i modernizimit, kompletimit e pajisjes së auditorëve, klasave, sallave mësimore, kabineteve e poligoneve të stërvitjeve/qitjeve me pajisje e teknologji të reja e bashkëkohore për tju përgjigjur sfidave e nevojave të kohës. 
Mbështetja  e FA nëpërmjet zhvillimit të koncepteve doktrinare, projekteve kërkimore e studimore, mësimeve të nxjerra e standardizimit, me rregullore, manual e botime periodike, është një tjetër drejtim mjaft i rëndësishëm i këtij programi buxhetor.
Krijimi i kushteve normale për punë, arsimim, trajnim e stërvitje për personelin e FA nëpërmjet përmirësimit të vazhdueshëm të infrastrukturës ushtarake dhe mirëmbajtjes së saj.</t>
  </si>
  <si>
    <t>Stërvitja Individuale në Shkollën e Trupës (SIB, SIA)</t>
  </si>
  <si>
    <t>Stërvitja e këtij personeli ka si qëllim aftësimin profesional e fizik, në interes të realizimit të misionit e të detyrave. Me stërvitje synohet dhe arrihet niveli operacional, si treguesi bazë i gatishmërisë së strukturave të Forcave të Armatosura.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</si>
  <si>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 xml:space="preserve"> </t>
    </r>
  </si>
  <si>
    <t xml:space="preserve">Përgatitja e Nënoficerit dhe adminastrata civile 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</si>
  <si>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</si>
  <si>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</si>
  <si>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</si>
  <si>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5 </t>
    </r>
    <r>
      <rPr>
        <b/>
        <sz val="8"/>
        <color theme="1"/>
        <rFont val="Garamond"/>
        <family val="1"/>
      </rPr>
      <t>sipas Artikujve Ekonomikë</t>
    </r>
  </si>
  <si>
    <t xml:space="preserve">MESHTETJE PER SHENDETSINE </t>
  </si>
  <si>
    <t>07340</t>
  </si>
  <si>
    <t xml:space="preserve">Programi "Mbeshtetje per Shendetsine " përfshin shpenzimet buxhetore që kryhen për Spitalin Universitar te Traumes  si nje Instuticion Shteteror Publik Kombetar Mjekimi, Mesimidhenie dhe Kerkimi Shkencor. Spitali Universitar I Traumes eshte pjese e rrjetit te integruar te sherbimeve mjekesore, spitalore dhe jep ndihme te specializuar ne trajtimin e politraumave ne nivel Kombetar . </t>
  </si>
  <si>
    <t>Per nje sherbim shendetsor te specializuar mjekesor dhe spitalor  ne nivel Universitar  ne trajtimin ne rang Kombetar te politraumave .</t>
  </si>
  <si>
    <t xml:space="preserve"> Numri   Urgjencave te Kirurgjise dhe Terapise </t>
  </si>
  <si>
    <t>trend rrites</t>
  </si>
  <si>
    <t xml:space="preserve"> Numri  I pacienteve   te shtruar  te           planifikuar dhe urgjente ne SUT </t>
  </si>
  <si>
    <t xml:space="preserve">Nr I operacioneve te planifikuar  dhe urgjente </t>
  </si>
  <si>
    <t xml:space="preserve">%  e  mortalitetit </t>
  </si>
  <si>
    <t xml:space="preserve">njesoj </t>
  </si>
  <si>
    <t xml:space="preserve">ulje </t>
  </si>
  <si>
    <t xml:space="preserve">Pritja dhe trajtimi I  pacienteve te politraumatizuar  ne kohe reale prane Urgjences te SUT </t>
  </si>
  <si>
    <t xml:space="preserve">Vizitat  Ambulatore </t>
  </si>
  <si>
    <t>rrites</t>
  </si>
  <si>
    <t>njesoj</t>
  </si>
  <si>
    <t xml:space="preserve">Nr I shtrimeve nga urgjenca </t>
  </si>
  <si>
    <t>Produkti A</t>
  </si>
  <si>
    <t xml:space="preserve">Pacientet  te trajtuar ambulator dhe te shtruar te urgjences </t>
  </si>
  <si>
    <t xml:space="preserve">Per pavionin Pranim -Urgjence dhe Sallat e Urgjences, furnizim I vazhdueshem me barna &amp;materiale mjekimi , kite , materiale imazherike etj </t>
  </si>
  <si>
    <t xml:space="preserve">numri  I  pacienteve  per 1 vit </t>
  </si>
  <si>
    <r>
      <t xml:space="preserve">Detajimi i Kostos Totale të </t>
    </r>
    <r>
      <rPr>
        <b/>
        <sz val="9"/>
        <color rgb="FFFF0000"/>
        <rFont val="Times New Roman"/>
        <family val="1"/>
      </rPr>
      <t>Produktit A</t>
    </r>
    <r>
      <rPr>
        <b/>
        <sz val="9"/>
        <color theme="1"/>
        <rFont val="Times New Roman"/>
        <family val="1"/>
      </rPr>
      <t xml:space="preserve"> sipas Artikujve Ekonomikë</t>
    </r>
  </si>
  <si>
    <r>
      <t>Ndryshimi në % i Pagave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</si>
  <si>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Sigurimeve Shoqërore dhe Shendetësore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</si>
  <si>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Mallrave dhe Shërbimeve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</si>
  <si>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Subvencioneve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</si>
  <si>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Transfertave të brendshme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</si>
  <si>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Transfertave të jashtme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</si>
  <si>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r>
      <t>Ndryshimi në % i Transfertave për familjet dhe individët si pasojë e ndryshimit të sasisë së produktit</t>
    </r>
    <r>
      <rPr>
        <b/>
        <i/>
        <sz val="9"/>
        <color rgb="FFFF0000"/>
        <rFont val="Times New Roman"/>
        <family val="1"/>
      </rPr>
      <t>**</t>
    </r>
  </si>
  <si>
    <t xml:space="preserve">Kosto totale e produktit A </t>
  </si>
  <si>
    <t xml:space="preserve">Shënim: Shpjegoni supozimet dhe llogaritjet për Produktin A </t>
  </si>
  <si>
    <t>Ne koston totale eshte perfshire  shpenzime per barna dhe materiale mjekimi , shpenzime te ekzaminimeve imazherike dhe laboratorike , direkte dhe indirekte te saj .</t>
  </si>
  <si>
    <t>Produkti B</t>
  </si>
  <si>
    <t>Përshkrimi i Produktit:B</t>
  </si>
  <si>
    <t xml:space="preserve">Mirembajtje infrastrukturore nenkuptohet aktivitete qe ushtrohen per mirembajtjen ndertimore , hoteleri si dhe me mirembajtje logjistike nenkuptohet mirembajtje per te qene ne gjendje pune dhe funksionale aparaturat mjekesore si scaner , rezonance ,eko, paisje laboratorike e operacionale  etj si dhe mjete e transportit qe jane autoambulancat ne funksion per tu afruar plotesimit te sherbimit shendetesor ndaj pacienteve. </t>
  </si>
  <si>
    <t xml:space="preserve">per pacient </t>
  </si>
  <si>
    <r>
      <t>Detajimi i Kostos Totale të</t>
    </r>
    <r>
      <rPr>
        <b/>
        <sz val="9"/>
        <color rgb="FFFF0000"/>
        <rFont val="Times New Roman"/>
        <family val="1"/>
      </rPr>
      <t xml:space="preserve"> Produktit B  </t>
    </r>
    <r>
      <rPr>
        <b/>
        <sz val="9"/>
        <color theme="1"/>
        <rFont val="Times New Roman"/>
        <family val="1"/>
      </rPr>
      <t>sipas Artikujve Ekonomikë</t>
    </r>
  </si>
  <si>
    <t>Kosto totale e produktit B</t>
  </si>
  <si>
    <t xml:space="preserve">Shënim: Shpjegoni supozimet dhe llogaritjet për Produktin B </t>
  </si>
  <si>
    <t xml:space="preserve">Perllogaritja eshte kryer per mirembajtjen  ndertimore , hotelerie dhe aparaturash e paisjesh mjekesore duke perfshire dhe amortizimit qe pesojne  rritjen  ne vite  te aparaturave , paisjeve , ashensor psh makineri , paisje 3 % , </t>
  </si>
  <si>
    <t xml:space="preserve">Trajtimi  shendetesor dhe spitalor  ndaj pacienteve  te ofruara  nga specialitetet  mjekesore   prane SUT </t>
  </si>
  <si>
    <t>Numri I shtrimeve reanimatore</t>
  </si>
  <si>
    <t xml:space="preserve">Nr  total I operacioneve sipas specialiteteve </t>
  </si>
  <si>
    <t xml:space="preserve">rritje </t>
  </si>
  <si>
    <t xml:space="preserve"> Nr Ekzaminime Imazherike</t>
  </si>
  <si>
    <t xml:space="preserve"> Nr Ekzaminime Laboratorike </t>
  </si>
  <si>
    <t xml:space="preserve"> Nr Vizitat ambulatore ne poliklinike </t>
  </si>
  <si>
    <t xml:space="preserve">Dite qendrimi mesatar ne  spital </t>
  </si>
  <si>
    <t>Produkti C</t>
  </si>
  <si>
    <t xml:space="preserve">Pacientet  te trajtuar ambulator dhe te shtruar sipas specialiteteve mjekesore </t>
  </si>
  <si>
    <t xml:space="preserve">Per arritjen e objektivit duhet furnizim I vazhdueshem  me kite laboratorike , astrupi imazheri , barna dhe materiale mjekimi per  te gjitha  specialitetet  mjeksore si Ortopedia , N/kirurgjia , Blloku Operator , Reanimacioni, Semundjet e Brendshme , ORL dhe Maxilofaciale , Kirurgjite e Pergjithshme dhe Plastike , Laboratoret Biokimike dhe Bakteriologjie ,Konsultat dhe Imazheria ,,etj </t>
  </si>
  <si>
    <t xml:space="preserve">nr pacientesh </t>
  </si>
  <si>
    <r>
      <t xml:space="preserve">Detajimi i Kostos Totale të </t>
    </r>
    <r>
      <rPr>
        <b/>
        <sz val="9"/>
        <color rgb="FFFF0000"/>
        <rFont val="Times New Roman"/>
        <family val="1"/>
      </rPr>
      <t xml:space="preserve">Produktit C </t>
    </r>
    <r>
      <rPr>
        <b/>
        <sz val="9"/>
        <color theme="1"/>
        <rFont val="Times New Roman"/>
        <family val="1"/>
      </rPr>
      <t>sipas Artikujve Ekonomikë</t>
    </r>
  </si>
  <si>
    <t>Kosto totale e produktit C</t>
  </si>
  <si>
    <t>Shënim: Shpjegoni supozimet dhe llogaritjet për Produktin C</t>
  </si>
  <si>
    <t>Perllogaritje e kostos totale eshte kryer duke perfshire per sherbime me shtreter dhe jo me shtreter.</t>
  </si>
  <si>
    <t>Produkti D</t>
  </si>
  <si>
    <t xml:space="preserve"> Infrastruktur  dhe Logjistike funksional per  pacientet e trajtuar nga specialitetet mjekesore  te SUT  .</t>
  </si>
  <si>
    <r>
      <t xml:space="preserve">Detajimi i Kostos Totale të </t>
    </r>
    <r>
      <rPr>
        <b/>
        <sz val="9"/>
        <color rgb="FFFF0000"/>
        <rFont val="Times New Roman"/>
        <family val="1"/>
      </rPr>
      <t xml:space="preserve">Produktit D  </t>
    </r>
    <r>
      <rPr>
        <b/>
        <sz val="9"/>
        <color theme="1"/>
        <rFont val="Times New Roman"/>
        <family val="1"/>
      </rPr>
      <t>sipas Artikujve Ekonomikë</t>
    </r>
  </si>
  <si>
    <t>Shënim: Shpjegoni supozimet dhe llogaritjet për Produktin D</t>
  </si>
  <si>
    <t>Mirembajtje logjistike e perllogaritur ne koston me  perfshirjen 3% te inflacionit dhe te amortizimit ne teresi.</t>
  </si>
  <si>
    <t xml:space="preserve">Produkti E   </t>
  </si>
  <si>
    <t>Mjeke te  afruar  per pacientet e Spitaleve  Rajonale .</t>
  </si>
  <si>
    <t xml:space="preserve">Përshkrimi i Produktit E </t>
  </si>
  <si>
    <t>Ne kuadrin e sistemit te patronazhimit dhe te kartelizimit bashkepunimi  I  personelit  mjekesor te specialiteteve te SUT per ardhjen  ne  ndihme pacienteve  te Spitaleve Rajonale.</t>
  </si>
  <si>
    <t xml:space="preserve">nr I  mjekeve per 1 vit </t>
  </si>
  <si>
    <r>
      <t xml:space="preserve">Detajimi i Kostos Totale të </t>
    </r>
    <r>
      <rPr>
        <b/>
        <sz val="9"/>
        <color rgb="FFFF0000"/>
        <rFont val="Times New Roman"/>
        <family val="1"/>
      </rPr>
      <t xml:space="preserve">Produktit E   </t>
    </r>
    <r>
      <rPr>
        <b/>
        <sz val="9"/>
        <color theme="1"/>
        <rFont val="Times New Roman"/>
        <family val="1"/>
      </rPr>
      <t xml:space="preserve"> sipas Artikujve Ekonomikë</t>
    </r>
  </si>
  <si>
    <t>Kosto totale e produktit E</t>
  </si>
  <si>
    <t>Shënim: Shpjegoni supozimet dhe llogaritjet për Produktin E</t>
  </si>
  <si>
    <t>M170519</t>
  </si>
  <si>
    <t>Produkti F</t>
  </si>
  <si>
    <t xml:space="preserve">m2 </t>
  </si>
  <si>
    <t>Kosto totale e produktit F</t>
  </si>
  <si>
    <t>Shënim: Shpjegoni supozimet dhe llogaritjet për Produktin F</t>
  </si>
  <si>
    <t xml:space="preserve">Perllogaritja ne baze m2 te rikonstruksionit te sherbimit te Kembes Diabetike </t>
  </si>
  <si>
    <t>M170520</t>
  </si>
  <si>
    <t xml:space="preserve">Ndertimi I sallave te operacionit te kembes Diabetike </t>
  </si>
  <si>
    <t>Produkti G</t>
  </si>
  <si>
    <t xml:space="preserve">Ndertimi I sallave </t>
  </si>
  <si>
    <r>
      <t xml:space="preserve">Detajimi i Kostos Totale të </t>
    </r>
    <r>
      <rPr>
        <b/>
        <sz val="9"/>
        <color rgb="FFFF0000"/>
        <rFont val="Times New Roman"/>
        <family val="1"/>
      </rPr>
      <t>Produktit G</t>
    </r>
    <r>
      <rPr>
        <b/>
        <sz val="9"/>
        <color theme="1"/>
        <rFont val="Times New Roman"/>
        <family val="1"/>
      </rPr>
      <t xml:space="preserve"> sipas Artikujve Ekonomikë</t>
    </r>
  </si>
  <si>
    <t>Eshte menduar sipas projektit te konkursit ,, paisja dhe standartizimi I tyre per dy salla .</t>
  </si>
  <si>
    <r>
      <t xml:space="preserve">Shënim: </t>
    </r>
    <r>
      <rPr>
        <i/>
        <sz val="9"/>
        <color theme="1"/>
        <rFont val="Times New Roman"/>
        <family val="1"/>
      </rPr>
      <t>Shpjegoni supozimet dhe llogaritjet (Metoda 1)</t>
    </r>
  </si>
  <si>
    <t>Perllogaritet nr I mjeke ve te SUT  3 ne total( 1 kardiolog , 1 imazherist dhe 1 neurolog) qe shkojne dy here ne jave  deri me 31.12.2018 dhe nr I mjekeve ushtarake per kartelizimin deri me 31.12.2018 sipas grafikut per cdo jave 1 doktor nga 12 total si dhe ne kosto totale te tyre perfshihet shpenzimet per karburant dhe dieta.</t>
  </si>
  <si>
    <t xml:space="preserve">Rikonstruksion I Kembes Diabetike dhe paisja e sallave sipas standarteve </t>
  </si>
  <si>
    <t>Rikonstruksion Objekti</t>
  </si>
  <si>
    <t xml:space="preserve">Pershtatje e objektit per sherbimin  mjekesor dhe spitalor te Kembes Diabetike </t>
  </si>
  <si>
    <r>
      <t xml:space="preserve">Detajimi i Kostos Totale të </t>
    </r>
    <r>
      <rPr>
        <b/>
        <sz val="9"/>
        <color rgb="FFFF0000"/>
        <rFont val="Times New Roman"/>
        <family val="1"/>
      </rPr>
      <t>Produktit F s</t>
    </r>
    <r>
      <rPr>
        <b/>
        <sz val="9"/>
        <color theme="1"/>
        <rFont val="Times New Roman"/>
        <family val="1"/>
      </rPr>
      <t>ipas Artikujve Ekonomikë</t>
    </r>
  </si>
  <si>
    <t xml:space="preserve">Ndertimi I nje salle operacioni dhe nje terapie me kushte bashkekohore moderne qe do realizohet per kete sherbim </t>
  </si>
  <si>
    <t xml:space="preserve">Kosto totale e produktit G </t>
  </si>
  <si>
    <t>Shënim: Shpjegoni supozimet dhe llogaritjet për Produktin G</t>
  </si>
  <si>
    <t>Ministria e Mbrojtjes ka per mision ushtrimin e funksioneve dhe kompetencave te veta ne perputhje me Kushtetuten, Strategjine e Sigurise Kombetare, Politiken e Mbrojtjes, Strategjine Ushtarake dhe ligjet e tjera te Republikes se Shqiperise per hartimin dhe zbatimin e politikave shetterore qe sigurojne mbrojtjes e vendit.</t>
  </si>
  <si>
    <t>Sigurimi dhe mbeshtetja financiare te ushtarakeve ne rezerve dhe ne lirim, trajtim te vecante te ushtarakeve te nendeteseve ne pension  dhe piloteve fluturues ne pension. Percaktimi, vleresimi dhe planifikimi i perfitueseve sipas ketyre kategorive.</t>
  </si>
  <si>
    <t>Mbeshtetje Sociale për Ushtarakët</t>
  </si>
  <si>
    <t>10270</t>
  </si>
  <si>
    <t>Per trajtim te vecante te ushtarakeve ne rezerve dhe ne lirim,trajtim te vecante te ushtarakeve te nendeteseve ne pension  dhe piloteve fluturues ne pension</t>
  </si>
  <si>
    <t>Mbeshtetja  financiare te ushtarakeve ne rezerve dhe ne lirim</t>
  </si>
  <si>
    <t>e pandryshuar</t>
  </si>
  <si>
    <t>Trajtim te vecante te ushtarakeve te nendeteseve ne pension  dhe piloteve fluturues ne pension</t>
  </si>
  <si>
    <t>Trajtim te vecante te ushtarakeve te ushtarakeve ne rezerve dhe ne lirim</t>
  </si>
  <si>
    <t xml:space="preserve">Sigurimi dhe mbeshtetja financiare te ushtarakeve </t>
  </si>
  <si>
    <t>TRANSFERTA TE BRENDESHME PER PERBALLIMIN E PENSIONEVE TE PARAKOHESHME TE USHTARAKEVE.</t>
  </si>
  <si>
    <t>Numër ushtarakësh që përfitojnë trajtim</t>
  </si>
  <si>
    <r>
      <t>Shënim: Shpjegoni supozimet dhe llogaritjet për Produktin 1 (Metoda 2)</t>
    </r>
    <r>
      <rPr>
        <b/>
        <sz val="8"/>
        <color rgb="FFFF0000"/>
        <rFont val="Garamond"/>
        <family val="1"/>
      </rPr>
      <t>***</t>
    </r>
  </si>
  <si>
    <t xml:space="preserve">Programi perfshin shpenzimet buxhetore për krijimin dhe administrimin e mallrave rezervë materiale shtetërore”. Në ruajtjen dhe administrimin e mallrave që kalojnë në pronësi të shtetit nga kundërvajtjet administrative dhe veprat penale  si dhe Zhvillon politika dhe strategji në fushën e parandalimit, gatishmërisë, përgjigjes dhe rehabilitimit nga emergjencat civile. </t>
  </si>
  <si>
    <t>Mbrojtja e jetes njerzore, prones, trashigimise kulturore dhe pyetje ndaj zjarrit</t>
  </si>
  <si>
    <t>Sherbime te kryera ne interes jetes njerzore, prones, trashigimise kulturore dhe pyetje ndaj zjarrit</t>
  </si>
  <si>
    <t>ore pune</t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</si>
  <si>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 xml:space="preserve"> (shto produkte sipas rastit)</t>
    </r>
  </si>
  <si>
    <t>RRITJA E STOKUT NE MALLRA USHQIMORE DHE KRIJIMI I KUSHTEVE OPTIMALE PER ADMINISTRIMIN MANAXHIMIN DHE MANIPULIMIN I TYRE.</t>
  </si>
  <si>
    <t>Emërtimi i Treguesit 1:Rritja e stokut të mallrave rezervë shteti të cilat do të përdoren për t"i ardhur në ndihmë 4 000 familjeve të prekur nga fatkeqësitë natyrore me mallra rezervë  shtetërore për një periudhë 1 mujore.</t>
  </si>
  <si>
    <t xml:space="preserve">Emërtimi i Treguesit 2:Realizimi i te ardhurave nga tjetërsimi i mallrave nëpërmjet procedurave te ankandit publik si dhe rritja e te ardhurave ne buxhetin e  shtetit. </t>
  </si>
  <si>
    <t>STOKUT MALLRA USHQIMORE (REZERVE MATERIALE SHTETERORE)</t>
  </si>
  <si>
    <t>TON</t>
  </si>
  <si>
    <r>
      <t>Shënim: Shpjegoni supozimet dhe llogaritjet për Produktin 1 (Metoda 2)</t>
    </r>
    <r>
      <rPr>
        <b/>
        <sz val="8"/>
        <color indexed="8"/>
        <rFont val="Garamond"/>
        <family val="1"/>
      </rPr>
      <t>***</t>
    </r>
  </si>
  <si>
    <r>
      <rPr>
        <b/>
        <sz val="8"/>
        <color indexed="8"/>
        <rFont val="Garamond"/>
        <family val="1"/>
      </rPr>
      <t>Produkti 2</t>
    </r>
    <r>
      <rPr>
        <sz val="8"/>
        <color indexed="8"/>
        <rFont val="Garamond"/>
        <family val="1"/>
      </rPr>
      <t xml:space="preserve"> </t>
    </r>
  </si>
  <si>
    <t>STOKUT MALLRA INDUSTRIAL (REZERVE MATERIALE SHTETERORE)</t>
  </si>
  <si>
    <t>STOKUT MALLRA INDUSTRIAL DHE USHQIMORE (REZERVE MATERIALE SHTETERORE) TE KONFISKUARA</t>
  </si>
  <si>
    <t xml:space="preserve">Blerje mallra Rezerve shtetit Ushqimore </t>
  </si>
  <si>
    <t>Mallra Ushqimore dhe Industriale që do të përdoren në rast të situatave emergjente për ardhjen në ndihmë të njerëzve në nevojë.</t>
  </si>
  <si>
    <t>Ton</t>
  </si>
  <si>
    <t>Blerje mallra rezerve shteti Industrial</t>
  </si>
  <si>
    <t>Produkti 2 (shto produkte sipas rastit)</t>
  </si>
  <si>
    <t>Mallra krevat portativ që do të përdoren në rast të situatave emergjente për ardhjen në ndihmë të njerëzve në nevojë.</t>
  </si>
  <si>
    <t>Rikostruksion i depos nr.13 DRRMSH Tiranë</t>
  </si>
  <si>
    <t>Ambjente të rikostruktuara ne të cilat do të magazinohen mallra sekuestro te konfiskuara ushqimore.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</si>
  <si>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 xml:space="preserve"> (shto produkte sipas rastit)</t>
    </r>
  </si>
  <si>
    <t xml:space="preserve">• Rritja e stukot ne mallra ushqimore me rreth 30 ton Përmirësimi dhe krijimi i kushteve  optimale për  ruajtjen dhe administrimin e mallrave rezervë shteti rreth 245 ton. 
• Kushte optimale nw kapacitetet strehuese tw mallrave RSH nëpërmjet kryerjes së analizave, rifreskimit manipulimit etj, Do të kemi një përmirësim të kushteve në masën 5.5%  krahasuar me vitin paraardhës .
</t>
  </si>
  <si>
    <t xml:space="preserve">• Rritja e stukot ne mallra Industrial  me 400 cope krevat.  Përmirësimi dhe krijimi i kushteve  optimale për  ruajtjen dhe administrimin e mallrave rezervë shteti rreth 35 000 cope.
• Kushte optimale nw kapacitetet strehuese tw mallrave RSH nëpërmjet përmirësimit të infrastrukturës në magazina. Do të kemi një përmirësim të kushteve në masën 6 %  krahasuar me vitin paraardhës .
</t>
  </si>
  <si>
    <t xml:space="preserve">• Administrimi, menaxhimi, manipulimi dhe tjetersimin nepermjet procedurave te shitjes me ankand te mallrave sekuestro te konfiskuara
•  Përmirësimi dhe krijimi i kushteve  optimale për ruajtjen dhe administrimin e mallrave sekuestro dhe te konfiskuara  rreth 38 000 cope nga shitja e te cilave do te sigurohen njw rritje te  tw ardhura ne buxhetin me rreth 4% krahasuar me vitin paraardhës.
</t>
  </si>
  <si>
    <t>Infrastrukture  dhe Logjistike funskional per  pacientet  e sherbimit te urgjences.</t>
  </si>
  <si>
    <t>Misioni i Njësisë së Qeverisjes Qendrore</t>
  </si>
  <si>
    <t>Pershkrimi I Programit</t>
  </si>
  <si>
    <t>Planifikimi, Menaxhimi dhe Administrimi</t>
  </si>
  <si>
    <t>Forcat e Luftimit</t>
  </si>
  <si>
    <t>Arsimi Ushtarak</t>
  </si>
  <si>
    <t>09430</t>
  </si>
  <si>
    <t>Mbështetja e Luftimit</t>
  </si>
  <si>
    <t>Mbështetje për Ushtarakët</t>
  </si>
  <si>
    <t>Mbështetja për Shëndetësinë</t>
  </si>
  <si>
    <t xml:space="preserve">Emergjencat Civile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</si>
</sst>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\ _L_e_k_ë_-;\-* #,##0.00\ _L_e_k_ë_-;_-* &quot;-&quot;??\ _L_e_k_ë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i/>
      <sz val="9"/>
      <color theme="1"/>
      <name val="Garamond"/>
      <family val="1"/>
    </font>
    <font>
      <b/>
      <i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theme="1"/>
      <name val="Garamond"/>
      <family val="1"/>
    </font>
    <font>
      <b/>
      <sz val="9"/>
      <name val="Garamond"/>
      <family val="1"/>
    </font>
    <font>
      <sz val="12"/>
      <color theme="1"/>
      <name val="Calibri"/>
      <family val="2"/>
      <scheme val="minor"/>
    </font>
    <font>
      <b/>
      <sz val="11"/>
      <name val="Garamond"/>
      <family val="1"/>
    </font>
    <font>
      <sz val="9"/>
      <name val="Garamond"/>
      <family val="1"/>
    </font>
    <font>
      <sz val="8"/>
      <name val="Garamond"/>
      <family val="1"/>
    </font>
    <font>
      <sz val="9"/>
      <name val="Garamond"/>
      <family val="1"/>
      <charset val="238"/>
    </font>
    <font>
      <b/>
      <sz val="8"/>
      <name val="Garamond"/>
      <family val="1"/>
    </font>
    <font>
      <sz val="8"/>
      <color rgb="FFFF0000"/>
      <name val="Garamond"/>
      <family val="1"/>
    </font>
    <font>
      <b/>
      <sz val="8"/>
      <color indexed="10"/>
      <name val="Garamond"/>
      <family val="1"/>
    </font>
    <font>
      <b/>
      <sz val="8"/>
      <color indexed="8"/>
      <name val="Garamond"/>
      <family val="1"/>
    </font>
    <font>
      <sz val="8"/>
      <color indexed="8"/>
      <name val="Garamond"/>
      <family val="1"/>
    </font>
    <font>
      <b/>
      <i/>
      <sz val="9"/>
      <name val="Garamond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9"/>
      <name val="Garamond"/>
      <family val="1"/>
    </font>
    <font>
      <b/>
      <sz val="11"/>
      <name val="Calibri"/>
      <family val="2"/>
      <scheme val="minor"/>
    </font>
    <font>
      <b/>
      <i/>
      <sz val="8"/>
      <name val="Garamond"/>
      <family val="1"/>
    </font>
    <font>
      <i/>
      <sz val="8"/>
      <name val="Garamond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12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/>
      <diagonal/>
    </border>
    <border>
      <left style="medium">
        <color indexed="64"/>
      </left>
      <right/>
      <top/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/>
      <diagonal/>
    </border>
    <border>
      <left style="medium">
        <color indexed="64"/>
      </left>
      <right style="medium">
        <color rgb="FF2E74B5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rgb="FF2E74B5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indexed="64"/>
      </bottom>
      <diagonal/>
    </border>
    <border>
      <left/>
      <right style="medium">
        <color rgb="FF2E74B5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</cellStyleXfs>
  <cellXfs count="634">
    <xf numFmtId="0" fontId="0" fillId="0" borderId="0" xfId="0"/>
    <xf numFmtId="0" fontId="22" fillId="0" borderId="17" xfId="0" applyFont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7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7" xfId="0" applyFont="1" applyBorder="1" applyAlignment="1">
      <alignment horizontal="left" vertical="center" wrapText="1" indent="1"/>
    </xf>
    <xf numFmtId="3" fontId="21" fillId="0" borderId="16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6" fillId="33" borderId="17" xfId="0" applyFont="1" applyFill="1" applyBorder="1" applyAlignment="1">
      <alignment vertical="center" wrapText="1"/>
    </xf>
    <xf numFmtId="3" fontId="27" fillId="33" borderId="16" xfId="0" applyNumberFormat="1" applyFont="1" applyFill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20" fillId="34" borderId="17" xfId="0" applyFont="1" applyFill="1" applyBorder="1" applyAlignment="1">
      <alignment vertical="center" wrapText="1"/>
    </xf>
    <xf numFmtId="3" fontId="23" fillId="34" borderId="16" xfId="0" applyNumberFormat="1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left" vertical="center" wrapText="1"/>
    </xf>
    <xf numFmtId="0" fontId="19" fillId="34" borderId="17" xfId="0" applyFont="1" applyFill="1" applyBorder="1" applyAlignment="1">
      <alignment vertical="center" wrapText="1"/>
    </xf>
    <xf numFmtId="0" fontId="28" fillId="34" borderId="20" xfId="0" applyFont="1" applyFill="1" applyBorder="1" applyAlignment="1">
      <alignment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 inden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 indent="1"/>
    </xf>
    <xf numFmtId="0" fontId="20" fillId="0" borderId="21" xfId="0" applyFont="1" applyBorder="1" applyAlignment="1">
      <alignment horizontal="left" vertical="center" wrapText="1" indent="1"/>
    </xf>
    <xf numFmtId="0" fontId="31" fillId="35" borderId="17" xfId="0" applyFont="1" applyFill="1" applyBorder="1" applyAlignment="1">
      <alignment vertical="center" wrapText="1"/>
    </xf>
    <xf numFmtId="3" fontId="23" fillId="35" borderId="16" xfId="0" applyNumberFormat="1" applyFont="1" applyFill="1" applyBorder="1" applyAlignment="1">
      <alignment horizontal="center" vertical="center"/>
    </xf>
    <xf numFmtId="0" fontId="31" fillId="36" borderId="17" xfId="0" applyFont="1" applyFill="1" applyBorder="1" applyAlignment="1">
      <alignment vertical="center" wrapText="1"/>
    </xf>
    <xf numFmtId="3" fontId="23" fillId="36" borderId="16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3" fontId="19" fillId="0" borderId="17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/>
    </xf>
    <xf numFmtId="0" fontId="0" fillId="0" borderId="0" xfId="0" applyFill="1"/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/>
    </xf>
    <xf numFmtId="3" fontId="23" fillId="0" borderId="16" xfId="0" applyNumberFormat="1" applyFont="1" applyFill="1" applyBorder="1" applyAlignment="1">
      <alignment horizontal="center" vertical="center"/>
    </xf>
    <xf numFmtId="3" fontId="27" fillId="0" borderId="16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 indent="1"/>
    </xf>
    <xf numFmtId="3" fontId="37" fillId="0" borderId="17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 wrapText="1"/>
    </xf>
    <xf numFmtId="1" fontId="19" fillId="0" borderId="16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vertical="center" wrapText="1"/>
    </xf>
    <xf numFmtId="9" fontId="37" fillId="0" borderId="16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left" vertical="center" wrapText="1" indent="1"/>
    </xf>
    <xf numFmtId="0" fontId="31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 indent="1"/>
    </xf>
    <xf numFmtId="3" fontId="37" fillId="0" borderId="16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center" wrapText="1"/>
    </xf>
    <xf numFmtId="3" fontId="0" fillId="0" borderId="0" xfId="0" applyNumberFormat="1" applyBorder="1"/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30" fillId="0" borderId="21" xfId="0" applyFont="1" applyFill="1" applyBorder="1" applyAlignment="1">
      <alignment horizontal="left" vertical="center" wrapText="1" inden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horizontal="left" vertical="center" wrapText="1" indent="1"/>
    </xf>
    <xf numFmtId="0" fontId="20" fillId="0" borderId="21" xfId="0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left" vertical="center" wrapText="1" indent="1"/>
    </xf>
    <xf numFmtId="0" fontId="16" fillId="0" borderId="0" xfId="0" applyFont="1" applyFill="1" applyAlignment="1"/>
    <xf numFmtId="0" fontId="29" fillId="0" borderId="17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vertical="center" wrapText="1"/>
    </xf>
    <xf numFmtId="9" fontId="19" fillId="0" borderId="16" xfId="0" applyNumberFormat="1" applyFont="1" applyFill="1" applyBorder="1" applyAlignment="1">
      <alignment horizontal="center" vertical="center"/>
    </xf>
    <xf numFmtId="9" fontId="37" fillId="0" borderId="17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165" fontId="1" fillId="0" borderId="0" xfId="45" applyNumberFormat="1" applyFont="1" applyFill="1"/>
    <xf numFmtId="0" fontId="0" fillId="35" borderId="0" xfId="0" applyFill="1"/>
    <xf numFmtId="0" fontId="18" fillId="33" borderId="0" xfId="0" applyFont="1" applyFill="1" applyBorder="1" applyAlignment="1">
      <alignment horizontal="center" vertical="center" wrapText="1"/>
    </xf>
    <xf numFmtId="0" fontId="37" fillId="33" borderId="17" xfId="0" applyFont="1" applyFill="1" applyBorder="1" applyAlignment="1">
      <alignment vertical="center" wrapText="1"/>
    </xf>
    <xf numFmtId="164" fontId="19" fillId="33" borderId="16" xfId="0" applyNumberFormat="1" applyFont="1" applyFill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0" fontId="45" fillId="0" borderId="25" xfId="0" applyFont="1" applyBorder="1" applyAlignment="1">
      <alignment horizontal="center"/>
    </xf>
    <xf numFmtId="3" fontId="27" fillId="0" borderId="16" xfId="0" applyNumberFormat="1" applyFont="1" applyBorder="1" applyAlignment="1">
      <alignment horizontal="center" vertical="center"/>
    </xf>
    <xf numFmtId="3" fontId="40" fillId="33" borderId="17" xfId="0" applyNumberFormat="1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vertical="center" wrapText="1"/>
    </xf>
    <xf numFmtId="0" fontId="31" fillId="0" borderId="21" xfId="0" applyFont="1" applyBorder="1" applyAlignment="1">
      <alignment horizontal="left" vertical="center" wrapText="1" indent="1"/>
    </xf>
    <xf numFmtId="0" fontId="19" fillId="34" borderId="20" xfId="0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vertical="center" wrapText="1"/>
    </xf>
    <xf numFmtId="3" fontId="22" fillId="33" borderId="17" xfId="0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 indent="1"/>
    </xf>
    <xf numFmtId="0" fontId="30" fillId="0" borderId="42" xfId="0" applyFont="1" applyBorder="1" applyAlignment="1">
      <alignment horizontal="left" vertical="center" wrapText="1" indent="1"/>
    </xf>
    <xf numFmtId="164" fontId="22" fillId="0" borderId="16" xfId="0" applyNumberFormat="1" applyFont="1" applyFill="1" applyBorder="1" applyAlignment="1">
      <alignment horizontal="center" vertical="center"/>
    </xf>
    <xf numFmtId="0" fontId="46" fillId="0" borderId="25" xfId="0" applyFont="1" applyBorder="1" applyAlignment="1"/>
    <xf numFmtId="0" fontId="46" fillId="0" borderId="30" xfId="0" applyFont="1" applyBorder="1" applyAlignment="1"/>
    <xf numFmtId="0" fontId="28" fillId="33" borderId="10" xfId="0" applyFont="1" applyFill="1" applyBorder="1" applyAlignment="1">
      <alignment horizontal="left" vertical="center" wrapText="1"/>
    </xf>
    <xf numFmtId="0" fontId="0" fillId="0" borderId="43" xfId="0" applyBorder="1"/>
    <xf numFmtId="0" fontId="0" fillId="0" borderId="33" xfId="0" applyBorder="1"/>
    <xf numFmtId="0" fontId="0" fillId="0" borderId="34" xfId="0" applyBorder="1"/>
    <xf numFmtId="9" fontId="19" fillId="33" borderId="16" xfId="0" applyNumberFormat="1" applyFont="1" applyFill="1" applyBorder="1" applyAlignment="1">
      <alignment horizontal="center" vertical="center"/>
    </xf>
    <xf numFmtId="3" fontId="36" fillId="33" borderId="17" xfId="0" applyNumberFormat="1" applyFont="1" applyFill="1" applyBorder="1" applyAlignment="1">
      <alignment horizontal="center" vertical="center" wrapText="1"/>
    </xf>
    <xf numFmtId="0" fontId="31" fillId="35" borderId="46" xfId="0" applyFont="1" applyFill="1" applyBorder="1" applyAlignment="1">
      <alignment vertical="center" wrapText="1"/>
    </xf>
    <xf numFmtId="3" fontId="21" fillId="0" borderId="18" xfId="0" applyNumberFormat="1" applyFont="1" applyBorder="1" applyAlignment="1">
      <alignment horizontal="center" vertical="center"/>
    </xf>
    <xf numFmtId="0" fontId="31" fillId="35" borderId="47" xfId="0" applyFont="1" applyFill="1" applyBorder="1" applyAlignment="1">
      <alignment vertical="center" wrapText="1"/>
    </xf>
    <xf numFmtId="3" fontId="23" fillId="35" borderId="48" xfId="0" applyNumberFormat="1" applyFont="1" applyFill="1" applyBorder="1" applyAlignment="1">
      <alignment horizontal="center" vertical="center"/>
    </xf>
    <xf numFmtId="3" fontId="23" fillId="35" borderId="34" xfId="0" applyNumberFormat="1" applyFont="1" applyFill="1" applyBorder="1" applyAlignment="1">
      <alignment horizontal="center" vertical="center"/>
    </xf>
    <xf numFmtId="0" fontId="29" fillId="34" borderId="35" xfId="0" applyFont="1" applyFill="1" applyBorder="1" applyAlignment="1">
      <alignment vertical="center" wrapText="1"/>
    </xf>
    <xf numFmtId="0" fontId="19" fillId="33" borderId="31" xfId="0" applyFont="1" applyFill="1" applyBorder="1" applyAlignment="1">
      <alignment horizontal="left" vertical="center" wrapText="1"/>
    </xf>
    <xf numFmtId="0" fontId="23" fillId="33" borderId="29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3" fontId="19" fillId="33" borderId="44" xfId="0" applyNumberFormat="1" applyFont="1" applyFill="1" applyBorder="1" applyAlignment="1">
      <alignment horizontal="center" vertical="center" wrapText="1"/>
    </xf>
    <xf numFmtId="164" fontId="19" fillId="33" borderId="32" xfId="0" applyNumberFormat="1" applyFont="1" applyFill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21" fillId="0" borderId="32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left" vertical="center" wrapText="1" indent="1"/>
    </xf>
    <xf numFmtId="3" fontId="21" fillId="0" borderId="29" xfId="0" applyNumberFormat="1" applyFont="1" applyBorder="1" applyAlignment="1">
      <alignment horizontal="center" vertical="center"/>
    </xf>
    <xf numFmtId="0" fontId="33" fillId="35" borderId="47" xfId="0" applyFont="1" applyFill="1" applyBorder="1" applyAlignment="1">
      <alignment vertical="center" wrapText="1"/>
    </xf>
    <xf numFmtId="3" fontId="39" fillId="35" borderId="48" xfId="0" applyNumberFormat="1" applyFont="1" applyFill="1" applyBorder="1" applyAlignment="1">
      <alignment horizontal="center" vertical="center"/>
    </xf>
    <xf numFmtId="3" fontId="39" fillId="35" borderId="34" xfId="0" applyNumberFormat="1" applyFont="1" applyFill="1" applyBorder="1" applyAlignment="1">
      <alignment horizontal="center" vertical="center"/>
    </xf>
    <xf numFmtId="0" fontId="19" fillId="34" borderId="31" xfId="0" applyFont="1" applyFill="1" applyBorder="1" applyAlignment="1">
      <alignment horizontal="left" vertical="center" wrapText="1"/>
    </xf>
    <xf numFmtId="0" fontId="29" fillId="34" borderId="31" xfId="0" applyFont="1" applyFill="1" applyBorder="1" applyAlignment="1">
      <alignment horizontal="left" vertical="center" wrapText="1"/>
    </xf>
    <xf numFmtId="0" fontId="19" fillId="34" borderId="36" xfId="0" applyFont="1" applyFill="1" applyBorder="1" applyAlignment="1">
      <alignment horizontal="left" vertical="center" wrapText="1"/>
    </xf>
    <xf numFmtId="0" fontId="20" fillId="34" borderId="36" xfId="0" applyFont="1" applyFill="1" applyBorder="1" applyAlignment="1">
      <alignment vertical="center" wrapText="1"/>
    </xf>
    <xf numFmtId="0" fontId="19" fillId="33" borderId="31" xfId="0" applyFont="1" applyFill="1" applyBorder="1" applyAlignment="1">
      <alignment vertical="center" wrapText="1"/>
    </xf>
    <xf numFmtId="9" fontId="19" fillId="33" borderId="32" xfId="0" applyNumberFormat="1" applyFont="1" applyFill="1" applyBorder="1" applyAlignment="1">
      <alignment horizontal="center" vertical="center"/>
    </xf>
    <xf numFmtId="3" fontId="19" fillId="33" borderId="16" xfId="0" applyNumberFormat="1" applyFont="1" applyFill="1" applyBorder="1" applyAlignment="1">
      <alignment horizontal="center" vertical="center"/>
    </xf>
    <xf numFmtId="3" fontId="19" fillId="33" borderId="32" xfId="0" applyNumberFormat="1" applyFont="1" applyFill="1" applyBorder="1" applyAlignment="1">
      <alignment horizontal="center" vertical="center"/>
    </xf>
    <xf numFmtId="0" fontId="20" fillId="0" borderId="42" xfId="0" applyFont="1" applyBorder="1" applyAlignment="1">
      <alignment horizontal="left" vertical="center" wrapText="1" indent="1"/>
    </xf>
    <xf numFmtId="3" fontId="23" fillId="0" borderId="32" xfId="0" applyNumberFormat="1" applyFont="1" applyBorder="1" applyAlignment="1">
      <alignment horizontal="center" vertical="center"/>
    </xf>
    <xf numFmtId="0" fontId="31" fillId="35" borderId="31" xfId="0" applyFont="1" applyFill="1" applyBorder="1" applyAlignment="1">
      <alignment vertical="center" wrapText="1"/>
    </xf>
    <xf numFmtId="3" fontId="23" fillId="35" borderId="32" xfId="0" applyNumberFormat="1" applyFont="1" applyFill="1" applyBorder="1" applyAlignment="1">
      <alignment horizontal="center" vertical="center"/>
    </xf>
    <xf numFmtId="0" fontId="19" fillId="34" borderId="31" xfId="0" applyFont="1" applyFill="1" applyBorder="1" applyAlignment="1">
      <alignment vertical="center" wrapText="1"/>
    </xf>
    <xf numFmtId="3" fontId="27" fillId="0" borderId="32" xfId="0" applyNumberFormat="1" applyFont="1" applyBorder="1" applyAlignment="1">
      <alignment horizontal="center" vertical="center"/>
    </xf>
    <xf numFmtId="0" fontId="31" fillId="36" borderId="31" xfId="0" applyFont="1" applyFill="1" applyBorder="1" applyAlignment="1">
      <alignment vertical="center" wrapText="1"/>
    </xf>
    <xf numFmtId="3" fontId="23" fillId="36" borderId="32" xfId="0" applyNumberFormat="1" applyFont="1" applyFill="1" applyBorder="1" applyAlignment="1">
      <alignment horizontal="center" vertical="center"/>
    </xf>
    <xf numFmtId="0" fontId="33" fillId="34" borderId="31" xfId="0" applyFont="1" applyFill="1" applyBorder="1" applyAlignment="1">
      <alignment vertical="center" wrapText="1"/>
    </xf>
    <xf numFmtId="3" fontId="39" fillId="34" borderId="16" xfId="0" applyNumberFormat="1" applyFont="1" applyFill="1" applyBorder="1" applyAlignment="1">
      <alignment horizontal="center" vertical="center"/>
    </xf>
    <xf numFmtId="0" fontId="44" fillId="33" borderId="31" xfId="0" applyFont="1" applyFill="1" applyBorder="1" applyAlignment="1">
      <alignment vertical="center" wrapText="1"/>
    </xf>
    <xf numFmtId="3" fontId="49" fillId="33" borderId="16" xfId="0" applyNumberFormat="1" applyFont="1" applyFill="1" applyBorder="1" applyAlignment="1">
      <alignment horizontal="center" vertical="center"/>
    </xf>
    <xf numFmtId="164" fontId="49" fillId="0" borderId="16" xfId="0" applyNumberFormat="1" applyFont="1" applyBorder="1" applyAlignment="1">
      <alignment horizontal="center" vertical="center"/>
    </xf>
    <xf numFmtId="164" fontId="49" fillId="0" borderId="3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left" vertical="center" wrapText="1" indent="1"/>
    </xf>
    <xf numFmtId="3" fontId="37" fillId="0" borderId="16" xfId="0" applyNumberFormat="1" applyFont="1" applyBorder="1" applyAlignment="1">
      <alignment horizontal="center" vertical="center"/>
    </xf>
    <xf numFmtId="0" fontId="47" fillId="0" borderId="31" xfId="0" applyFont="1" applyBorder="1" applyAlignment="1">
      <alignment horizontal="left" vertical="center" wrapText="1" indent="1"/>
    </xf>
    <xf numFmtId="3" fontId="50" fillId="0" borderId="16" xfId="0" applyNumberFormat="1" applyFont="1" applyBorder="1" applyAlignment="1">
      <alignment horizontal="center" vertical="center"/>
    </xf>
    <xf numFmtId="164" fontId="50" fillId="0" borderId="16" xfId="0" applyNumberFormat="1" applyFont="1" applyBorder="1" applyAlignment="1">
      <alignment horizontal="center" vertical="center"/>
    </xf>
    <xf numFmtId="164" fontId="50" fillId="0" borderId="32" xfId="0" applyNumberFormat="1" applyFont="1" applyBorder="1" applyAlignment="1">
      <alignment horizontal="center" vertical="center"/>
    </xf>
    <xf numFmtId="3" fontId="37" fillId="0" borderId="32" xfId="0" applyNumberFormat="1" applyFont="1" applyBorder="1" applyAlignment="1">
      <alignment horizontal="center" vertical="center"/>
    </xf>
    <xf numFmtId="0" fontId="33" fillId="35" borderId="31" xfId="0" applyFont="1" applyFill="1" applyBorder="1" applyAlignment="1">
      <alignment vertical="center" wrapText="1"/>
    </xf>
    <xf numFmtId="3" fontId="39" fillId="35" borderId="16" xfId="0" applyNumberFormat="1" applyFont="1" applyFill="1" applyBorder="1" applyAlignment="1">
      <alignment horizontal="center" vertical="center"/>
    </xf>
    <xf numFmtId="3" fontId="39" fillId="35" borderId="32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left" vertical="center" wrapText="1" indent="1"/>
    </xf>
    <xf numFmtId="0" fontId="20" fillId="0" borderId="28" xfId="0" applyFont="1" applyBorder="1" applyAlignment="1">
      <alignment horizontal="left" vertical="center" wrapText="1" indent="1"/>
    </xf>
    <xf numFmtId="3" fontId="19" fillId="0" borderId="29" xfId="0" applyNumberFormat="1" applyFont="1" applyBorder="1" applyAlignment="1">
      <alignment horizontal="center" vertical="center"/>
    </xf>
    <xf numFmtId="0" fontId="52" fillId="0" borderId="0" xfId="0" applyFont="1"/>
    <xf numFmtId="0" fontId="51" fillId="33" borderId="20" xfId="0" applyFont="1" applyFill="1" applyBorder="1" applyAlignment="1">
      <alignment horizontal="left" vertical="center" wrapText="1"/>
    </xf>
    <xf numFmtId="0" fontId="51" fillId="34" borderId="20" xfId="0" applyFont="1" applyFill="1" applyBorder="1" applyAlignment="1">
      <alignment vertical="center" wrapText="1"/>
    </xf>
    <xf numFmtId="0" fontId="51" fillId="33" borderId="18" xfId="0" applyFont="1" applyFill="1" applyBorder="1" applyAlignment="1">
      <alignment horizontal="center" vertical="center" wrapText="1"/>
    </xf>
    <xf numFmtId="0" fontId="51" fillId="33" borderId="16" xfId="0" applyFont="1" applyFill="1" applyBorder="1" applyAlignment="1">
      <alignment horizontal="center" vertical="center" wrapText="1"/>
    </xf>
    <xf numFmtId="0" fontId="52" fillId="33" borderId="17" xfId="0" applyFont="1" applyFill="1" applyBorder="1" applyAlignment="1">
      <alignment vertical="center" wrapText="1"/>
    </xf>
    <xf numFmtId="165" fontId="52" fillId="33" borderId="16" xfId="45" applyNumberFormat="1" applyFont="1" applyFill="1" applyBorder="1" applyAlignment="1">
      <alignment horizontal="center" vertical="center"/>
    </xf>
    <xf numFmtId="9" fontId="52" fillId="33" borderId="16" xfId="0" applyNumberFormat="1" applyFont="1" applyFill="1" applyBorder="1" applyAlignment="1">
      <alignment horizontal="center" vertical="center"/>
    </xf>
    <xf numFmtId="0" fontId="52" fillId="33" borderId="17" xfId="0" applyFont="1" applyFill="1" applyBorder="1" applyAlignment="1">
      <alignment horizontal="left" vertical="center" wrapText="1"/>
    </xf>
    <xf numFmtId="10" fontId="52" fillId="33" borderId="16" xfId="43" applyNumberFormat="1" applyFont="1" applyFill="1" applyBorder="1" applyAlignment="1">
      <alignment horizontal="center" vertical="center"/>
    </xf>
    <xf numFmtId="0" fontId="51" fillId="34" borderId="17" xfId="0" applyFont="1" applyFill="1" applyBorder="1" applyAlignment="1">
      <alignment vertical="center" wrapText="1"/>
    </xf>
    <xf numFmtId="4" fontId="52" fillId="0" borderId="0" xfId="0" applyNumberFormat="1" applyFont="1"/>
    <xf numFmtId="0" fontId="53" fillId="34" borderId="17" xfId="0" applyFont="1" applyFill="1" applyBorder="1" applyAlignment="1">
      <alignment horizontal="left" vertical="center" wrapText="1"/>
    </xf>
    <xf numFmtId="3" fontId="52" fillId="33" borderId="17" xfId="0" applyNumberFormat="1" applyFont="1" applyFill="1" applyBorder="1" applyAlignment="1">
      <alignment horizontal="center" vertical="center" wrapText="1"/>
    </xf>
    <xf numFmtId="0" fontId="52" fillId="33" borderId="17" xfId="0" applyFont="1" applyFill="1" applyBorder="1" applyAlignment="1">
      <alignment horizontal="center" vertical="center" wrapText="1"/>
    </xf>
    <xf numFmtId="164" fontId="52" fillId="33" borderId="16" xfId="0" applyNumberFormat="1" applyFont="1" applyFill="1" applyBorder="1" applyAlignment="1">
      <alignment horizontal="center" vertical="center"/>
    </xf>
    <xf numFmtId="3" fontId="52" fillId="0" borderId="0" xfId="0" applyNumberFormat="1" applyFont="1"/>
    <xf numFmtId="0" fontId="52" fillId="0" borderId="17" xfId="0" applyFont="1" applyBorder="1" applyAlignment="1">
      <alignment horizontal="left" vertical="center" wrapText="1" indent="1"/>
    </xf>
    <xf numFmtId="3" fontId="54" fillId="0" borderId="16" xfId="0" applyNumberFormat="1" applyFont="1" applyBorder="1" applyAlignment="1">
      <alignment horizontal="center" vertical="center"/>
    </xf>
    <xf numFmtId="0" fontId="54" fillId="0" borderId="17" xfId="0" applyFont="1" applyBorder="1" applyAlignment="1">
      <alignment horizontal="left" vertical="center" wrapText="1" indent="1"/>
    </xf>
    <xf numFmtId="3" fontId="52" fillId="0" borderId="16" xfId="0" applyNumberFormat="1" applyFont="1" applyBorder="1" applyAlignment="1">
      <alignment horizontal="center" vertical="center"/>
    </xf>
    <xf numFmtId="0" fontId="55" fillId="0" borderId="21" xfId="0" applyFont="1" applyBorder="1" applyAlignment="1">
      <alignment horizontal="left" vertical="center" wrapText="1" indent="1"/>
    </xf>
    <xf numFmtId="0" fontId="53" fillId="35" borderId="17" xfId="0" applyFont="1" applyFill="1" applyBorder="1" applyAlignment="1">
      <alignment vertical="center" wrapText="1"/>
    </xf>
    <xf numFmtId="3" fontId="51" fillId="35" borderId="16" xfId="0" applyNumberFormat="1" applyFont="1" applyFill="1" applyBorder="1" applyAlignment="1">
      <alignment horizontal="center" vertical="center"/>
    </xf>
    <xf numFmtId="0" fontId="53" fillId="34" borderId="17" xfId="0" applyFont="1" applyFill="1" applyBorder="1" applyAlignment="1">
      <alignment vertical="center" wrapText="1"/>
    </xf>
    <xf numFmtId="164" fontId="54" fillId="0" borderId="16" xfId="0" applyNumberFormat="1" applyFont="1" applyBorder="1" applyAlignment="1">
      <alignment horizontal="center" vertical="center"/>
    </xf>
    <xf numFmtId="0" fontId="53" fillId="0" borderId="21" xfId="0" applyFont="1" applyBorder="1" applyAlignment="1">
      <alignment horizontal="left" vertical="center" wrapText="1" indent="1"/>
    </xf>
    <xf numFmtId="165" fontId="52" fillId="33" borderId="16" xfId="45" applyNumberFormat="1" applyFont="1" applyFill="1" applyBorder="1" applyAlignment="1">
      <alignment horizontal="right" vertical="center"/>
    </xf>
    <xf numFmtId="3" fontId="52" fillId="33" borderId="16" xfId="0" applyNumberFormat="1" applyFont="1" applyFill="1" applyBorder="1" applyAlignment="1">
      <alignment horizontal="center" vertical="center"/>
    </xf>
    <xf numFmtId="0" fontId="51" fillId="0" borderId="21" xfId="0" applyFont="1" applyBorder="1" applyAlignment="1">
      <alignment horizontal="left" vertical="center" wrapText="1" indent="1"/>
    </xf>
    <xf numFmtId="3" fontId="51" fillId="0" borderId="16" xfId="0" applyNumberFormat="1" applyFont="1" applyBorder="1" applyAlignment="1">
      <alignment horizontal="center" vertical="center"/>
    </xf>
    <xf numFmtId="0" fontId="51" fillId="0" borderId="17" xfId="0" applyFont="1" applyBorder="1" applyAlignment="1">
      <alignment horizontal="left" vertical="center" wrapText="1" indent="1"/>
    </xf>
    <xf numFmtId="3" fontId="58" fillId="0" borderId="16" xfId="0" applyNumberFormat="1" applyFont="1" applyBorder="1" applyAlignment="1">
      <alignment horizontal="center" vertical="center"/>
    </xf>
    <xf numFmtId="0" fontId="53" fillId="34" borderId="25" xfId="0" applyFont="1" applyFill="1" applyBorder="1" applyAlignment="1">
      <alignment horizontal="left" vertical="center" wrapText="1"/>
    </xf>
    <xf numFmtId="0" fontId="53" fillId="36" borderId="17" xfId="0" applyFont="1" applyFill="1" applyBorder="1" applyAlignment="1">
      <alignment vertical="center" wrapText="1"/>
    </xf>
    <xf numFmtId="3" fontId="51" fillId="36" borderId="16" xfId="0" applyNumberFormat="1" applyFont="1" applyFill="1" applyBorder="1" applyAlignment="1">
      <alignment horizontal="center" vertical="center"/>
    </xf>
    <xf numFmtId="3" fontId="51" fillId="34" borderId="16" xfId="0" applyNumberFormat="1" applyFont="1" applyFill="1" applyBorder="1" applyAlignment="1">
      <alignment horizontal="center" vertical="center"/>
    </xf>
    <xf numFmtId="0" fontId="58" fillId="33" borderId="17" xfId="0" applyFont="1" applyFill="1" applyBorder="1" applyAlignment="1">
      <alignment vertical="center" wrapText="1"/>
    </xf>
    <xf numFmtId="3" fontId="58" fillId="33" borderId="16" xfId="0" applyNumberFormat="1" applyFont="1" applyFill="1" applyBorder="1" applyAlignment="1">
      <alignment horizontal="center" vertical="center"/>
    </xf>
    <xf numFmtId="164" fontId="58" fillId="0" borderId="16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 wrapText="1" indent="1"/>
    </xf>
    <xf numFmtId="3" fontId="52" fillId="0" borderId="0" xfId="0" applyNumberFormat="1" applyFont="1" applyBorder="1" applyAlignment="1">
      <alignment horizontal="center" vertical="center"/>
    </xf>
    <xf numFmtId="0" fontId="56" fillId="34" borderId="17" xfId="0" applyFont="1" applyFill="1" applyBorder="1" applyAlignment="1">
      <alignment horizontal="left" vertical="center" wrapText="1"/>
    </xf>
    <xf numFmtId="0" fontId="56" fillId="0" borderId="21" xfId="0" applyFont="1" applyBorder="1" applyAlignment="1">
      <alignment horizontal="left" vertical="center" wrapText="1" indent="1"/>
    </xf>
    <xf numFmtId="0" fontId="19" fillId="33" borderId="0" xfId="0" applyFont="1" applyFill="1" applyBorder="1" applyAlignment="1">
      <alignment vertical="center" wrapText="1"/>
    </xf>
    <xf numFmtId="0" fontId="19" fillId="33" borderId="14" xfId="0" applyFont="1" applyFill="1" applyBorder="1" applyAlignment="1">
      <alignment vertical="center" wrapText="1"/>
    </xf>
    <xf numFmtId="9" fontId="21" fillId="0" borderId="16" xfId="43" applyFont="1" applyBorder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Fill="1"/>
    <xf numFmtId="4" fontId="0" fillId="0" borderId="0" xfId="0" applyNumberFormat="1" applyFont="1" applyFill="1"/>
    <xf numFmtId="0" fontId="23" fillId="0" borderId="17" xfId="0" applyFont="1" applyFill="1" applyBorder="1" applyAlignment="1">
      <alignment horizontal="left" vertical="center" wrapText="1"/>
    </xf>
    <xf numFmtId="3" fontId="0" fillId="0" borderId="0" xfId="0" applyNumberFormat="1" applyFont="1" applyFill="1"/>
    <xf numFmtId="0" fontId="26" fillId="0" borderId="21" xfId="0" applyFont="1" applyFill="1" applyBorder="1" applyAlignment="1">
      <alignment horizontal="left" vertical="center" wrapText="1" inden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9" fontId="19" fillId="0" borderId="10" xfId="0" applyNumberFormat="1" applyFont="1" applyFill="1" applyBorder="1" applyAlignment="1">
      <alignment horizontal="center" vertical="center"/>
    </xf>
    <xf numFmtId="9" fontId="19" fillId="0" borderId="11" xfId="0" applyNumberFormat="1" applyFont="1" applyFill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9" fontId="19" fillId="33" borderId="16" xfId="0" applyNumberFormat="1" applyFont="1" applyFill="1" applyBorder="1" applyAlignment="1">
      <alignment horizontal="center" vertical="center" wrapText="1"/>
    </xf>
    <xf numFmtId="0" fontId="52" fillId="33" borderId="0" xfId="0" applyFont="1" applyFill="1"/>
    <xf numFmtId="0" fontId="52" fillId="33" borderId="0" xfId="0" applyFont="1" applyFill="1" applyAlignment="1">
      <alignment horizontal="center" vertical="center"/>
    </xf>
    <xf numFmtId="0" fontId="57" fillId="33" borderId="0" xfId="0" applyFont="1" applyFill="1"/>
    <xf numFmtId="165" fontId="52" fillId="33" borderId="0" xfId="45" applyNumberFormat="1" applyFont="1" applyFill="1"/>
    <xf numFmtId="0" fontId="57" fillId="33" borderId="0" xfId="0" applyFont="1" applyFill="1" applyAlignment="1">
      <alignment horizontal="center"/>
    </xf>
    <xf numFmtId="165" fontId="57" fillId="33" borderId="0" xfId="0" applyNumberFormat="1" applyFont="1" applyFill="1" applyAlignment="1">
      <alignment horizontal="center"/>
    </xf>
    <xf numFmtId="0" fontId="52" fillId="33" borderId="0" xfId="0" applyFont="1" applyFill="1" applyBorder="1"/>
    <xf numFmtId="0" fontId="60" fillId="0" borderId="0" xfId="0" applyFont="1" applyFill="1"/>
    <xf numFmtId="0" fontId="0" fillId="35" borderId="0" xfId="0" applyNumberFormat="1" applyFill="1"/>
    <xf numFmtId="0" fontId="61" fillId="0" borderId="0" xfId="0" applyFont="1" applyFill="1"/>
    <xf numFmtId="0" fontId="0" fillId="0" borderId="0" xfId="0" applyNumberFormat="1"/>
    <xf numFmtId="0" fontId="62" fillId="0" borderId="20" xfId="0" applyFont="1" applyFill="1" applyBorder="1" applyAlignment="1">
      <alignment horizontal="left" vertical="center" wrapText="1"/>
    </xf>
    <xf numFmtId="0" fontId="62" fillId="0" borderId="1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vertical="top" wrapText="1"/>
    </xf>
    <xf numFmtId="0" fontId="18" fillId="33" borderId="17" xfId="0" applyNumberFormat="1" applyFont="1" applyFill="1" applyBorder="1" applyAlignment="1">
      <alignment horizontal="center" vertical="center" wrapText="1"/>
    </xf>
    <xf numFmtId="49" fontId="18" fillId="33" borderId="17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18" fillId="33" borderId="0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/>
    </xf>
    <xf numFmtId="9" fontId="19" fillId="0" borderId="11" xfId="0" applyNumberFormat="1" applyFont="1" applyFill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37" fillId="33" borderId="11" xfId="0" applyFont="1" applyFill="1" applyBorder="1" applyAlignment="1">
      <alignment horizontal="center" vertical="center"/>
    </xf>
    <xf numFmtId="0" fontId="37" fillId="33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34" borderId="11" xfId="0" applyFont="1" applyFill="1" applyBorder="1" applyAlignment="1">
      <alignment horizontal="center" vertical="center" wrapText="1"/>
    </xf>
    <xf numFmtId="0" fontId="36" fillId="34" borderId="11" xfId="0" applyFont="1" applyFill="1" applyBorder="1" applyAlignment="1">
      <alignment horizontal="center" vertical="center"/>
    </xf>
    <xf numFmtId="0" fontId="36" fillId="34" borderId="14" xfId="0" applyFont="1" applyFill="1" applyBorder="1" applyAlignment="1">
      <alignment horizontal="center" vertical="center"/>
    </xf>
    <xf numFmtId="0" fontId="18" fillId="33" borderId="2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8" fillId="0" borderId="2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34" borderId="10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/>
    </xf>
    <xf numFmtId="0" fontId="22" fillId="34" borderId="14" xfId="0" applyFont="1" applyFill="1" applyBorder="1" applyAlignment="1">
      <alignment horizontal="left" vertical="center"/>
    </xf>
    <xf numFmtId="0" fontId="36" fillId="34" borderId="10" xfId="0" applyFont="1" applyFill="1" applyBorder="1" applyAlignment="1">
      <alignment horizontal="center" vertical="center" wrapText="1"/>
    </xf>
    <xf numFmtId="0" fontId="36" fillId="34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0" fontId="45" fillId="33" borderId="11" xfId="0" applyFont="1" applyFill="1" applyBorder="1" applyAlignment="1">
      <alignment horizontal="left" vertical="center" wrapText="1"/>
    </xf>
    <xf numFmtId="0" fontId="45" fillId="33" borderId="14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left" vertical="center" wrapText="1"/>
    </xf>
    <xf numFmtId="0" fontId="40" fillId="33" borderId="11" xfId="0" applyFont="1" applyFill="1" applyBorder="1" applyAlignment="1">
      <alignment horizontal="left" vertical="center" wrapText="1"/>
    </xf>
    <xf numFmtId="0" fontId="40" fillId="33" borderId="14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top" wrapText="1"/>
    </xf>
    <xf numFmtId="0" fontId="19" fillId="33" borderId="11" xfId="0" applyFont="1" applyFill="1" applyBorder="1" applyAlignment="1">
      <alignment horizontal="left" vertical="top" wrapText="1"/>
    </xf>
    <xf numFmtId="0" fontId="19" fillId="33" borderId="14" xfId="0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48" fillId="35" borderId="0" xfId="0" applyFont="1" applyFill="1" applyAlignment="1">
      <alignment horizontal="center"/>
    </xf>
    <xf numFmtId="49" fontId="18" fillId="33" borderId="17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left" vertical="center" wrapText="1"/>
    </xf>
    <xf numFmtId="0" fontId="45" fillId="0" borderId="24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16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45" fillId="34" borderId="10" xfId="0" applyFont="1" applyFill="1" applyBorder="1" applyAlignment="1">
      <alignment horizontal="left" vertical="center" wrapText="1"/>
    </xf>
    <xf numFmtId="0" fontId="45" fillId="34" borderId="11" xfId="0" applyFont="1" applyFill="1" applyBorder="1" applyAlignment="1">
      <alignment horizontal="left" vertical="center"/>
    </xf>
    <xf numFmtId="0" fontId="45" fillId="34" borderId="14" xfId="0" applyFont="1" applyFill="1" applyBorder="1" applyAlignment="1">
      <alignment horizontal="left" vertical="center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45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33" borderId="24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29" xfId="0" applyFont="1" applyFill="1" applyBorder="1" applyAlignment="1">
      <alignment horizontal="center" vertical="center"/>
    </xf>
    <xf numFmtId="0" fontId="19" fillId="33" borderId="41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23" fillId="34" borderId="38" xfId="0" applyFont="1" applyFill="1" applyBorder="1" applyAlignment="1">
      <alignment horizontal="center" vertical="center" wrapText="1"/>
    </xf>
    <xf numFmtId="0" fontId="23" fillId="34" borderId="37" xfId="0" applyFont="1" applyFill="1" applyBorder="1" applyAlignment="1">
      <alignment horizontal="center" vertical="center" wrapText="1"/>
    </xf>
    <xf numFmtId="0" fontId="19" fillId="33" borderId="41" xfId="0" applyFont="1" applyFill="1" applyBorder="1" applyAlignment="1">
      <alignment vertical="center" wrapText="1"/>
    </xf>
    <xf numFmtId="0" fontId="19" fillId="33" borderId="42" xfId="0" applyFont="1" applyFill="1" applyBorder="1" applyAlignment="1">
      <alignment vertical="center" wrapText="1"/>
    </xf>
    <xf numFmtId="0" fontId="19" fillId="33" borderId="31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29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9" fontId="19" fillId="34" borderId="37" xfId="0" applyNumberFormat="1" applyFont="1" applyFill="1" applyBorder="1" applyAlignment="1">
      <alignment horizontal="center" vertical="center"/>
    </xf>
    <xf numFmtId="0" fontId="28" fillId="34" borderId="40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32" xfId="0" applyFont="1" applyFill="1" applyBorder="1" applyAlignment="1">
      <alignment horizontal="center" vertical="center"/>
    </xf>
    <xf numFmtId="0" fontId="28" fillId="34" borderId="38" xfId="0" applyFont="1" applyFill="1" applyBorder="1" applyAlignment="1">
      <alignment horizontal="center" vertical="center"/>
    </xf>
    <xf numFmtId="0" fontId="28" fillId="34" borderId="37" xfId="0" applyFont="1" applyFill="1" applyBorder="1" applyAlignment="1">
      <alignment horizontal="center" vertical="center"/>
    </xf>
    <xf numFmtId="0" fontId="19" fillId="34" borderId="37" xfId="0" applyFon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37" xfId="0" applyFont="1" applyFill="1" applyBorder="1" applyAlignment="1">
      <alignment horizontal="center" vertical="center"/>
    </xf>
    <xf numFmtId="0" fontId="19" fillId="33" borderId="38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horizontal="center" vertical="center" wrapText="1"/>
    </xf>
    <xf numFmtId="0" fontId="23" fillId="33" borderId="37" xfId="0" applyFont="1" applyFill="1" applyBorder="1" applyAlignment="1">
      <alignment horizontal="center" vertical="center" wrapText="1"/>
    </xf>
    <xf numFmtId="0" fontId="35" fillId="34" borderId="38" xfId="0" applyFont="1" applyFill="1" applyBorder="1" applyAlignment="1">
      <alignment horizontal="center" vertical="center" wrapText="1"/>
    </xf>
    <xf numFmtId="0" fontId="35" fillId="34" borderId="3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51" fillId="0" borderId="10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2" fillId="33" borderId="20" xfId="0" applyFont="1" applyFill="1" applyBorder="1" applyAlignment="1">
      <alignment horizontal="center" vertical="center"/>
    </xf>
    <xf numFmtId="49" fontId="52" fillId="33" borderId="10" xfId="0" applyNumberFormat="1" applyFont="1" applyFill="1" applyBorder="1" applyAlignment="1">
      <alignment horizontal="center" vertical="center"/>
    </xf>
    <xf numFmtId="49" fontId="52" fillId="33" borderId="11" xfId="0" applyNumberFormat="1" applyFont="1" applyFill="1" applyBorder="1" applyAlignment="1">
      <alignment horizontal="center" vertical="center"/>
    </xf>
    <xf numFmtId="49" fontId="52" fillId="33" borderId="14" xfId="0" applyNumberFormat="1" applyFont="1" applyFill="1" applyBorder="1" applyAlignment="1">
      <alignment horizontal="center" vertical="center"/>
    </xf>
    <xf numFmtId="0" fontId="52" fillId="33" borderId="10" xfId="0" applyFont="1" applyFill="1" applyBorder="1" applyAlignment="1">
      <alignment horizontal="center" vertical="center" wrapText="1"/>
    </xf>
    <xf numFmtId="0" fontId="52" fillId="33" borderId="11" xfId="0" applyFont="1" applyFill="1" applyBorder="1" applyAlignment="1">
      <alignment horizontal="center" vertical="center" wrapText="1"/>
    </xf>
    <xf numFmtId="0" fontId="52" fillId="33" borderId="14" xfId="0" applyFont="1" applyFill="1" applyBorder="1" applyAlignment="1">
      <alignment horizontal="center" vertical="center" wrapText="1"/>
    </xf>
    <xf numFmtId="0" fontId="51" fillId="34" borderId="10" xfId="0" applyFont="1" applyFill="1" applyBorder="1" applyAlignment="1">
      <alignment horizontal="center" vertical="center" wrapText="1"/>
    </xf>
    <xf numFmtId="0" fontId="51" fillId="34" borderId="11" xfId="0" applyFont="1" applyFill="1" applyBorder="1" applyAlignment="1">
      <alignment horizontal="center" vertical="center" wrapText="1"/>
    </xf>
    <xf numFmtId="0" fontId="51" fillId="34" borderId="14" xfId="0" applyFont="1" applyFill="1" applyBorder="1" applyAlignment="1">
      <alignment horizontal="center" vertical="center" wrapText="1"/>
    </xf>
    <xf numFmtId="0" fontId="52" fillId="33" borderId="23" xfId="0" applyFont="1" applyFill="1" applyBorder="1" applyAlignment="1">
      <alignment horizontal="left" vertical="center" wrapText="1"/>
    </xf>
    <xf numFmtId="0" fontId="52" fillId="33" borderId="12" xfId="0" applyFont="1" applyFill="1" applyBorder="1" applyAlignment="1">
      <alignment horizontal="left" vertical="center" wrapText="1"/>
    </xf>
    <xf numFmtId="0" fontId="52" fillId="33" borderId="15" xfId="0" applyFont="1" applyFill="1" applyBorder="1" applyAlignment="1">
      <alignment horizontal="left" vertical="center" wrapText="1"/>
    </xf>
    <xf numFmtId="0" fontId="52" fillId="33" borderId="24" xfId="0" applyFont="1" applyFill="1" applyBorder="1" applyAlignment="1">
      <alignment horizontal="left" vertical="center" wrapText="1"/>
    </xf>
    <xf numFmtId="0" fontId="52" fillId="33" borderId="0" xfId="0" applyFont="1" applyFill="1" applyBorder="1" applyAlignment="1">
      <alignment horizontal="left" vertical="center" wrapText="1"/>
    </xf>
    <xf numFmtId="0" fontId="52" fillId="33" borderId="18" xfId="0" applyFont="1" applyFill="1" applyBorder="1" applyAlignment="1">
      <alignment horizontal="left" vertical="center" wrapText="1"/>
    </xf>
    <xf numFmtId="0" fontId="52" fillId="33" borderId="22" xfId="0" applyFont="1" applyFill="1" applyBorder="1" applyAlignment="1">
      <alignment horizontal="left" vertical="center" wrapText="1"/>
    </xf>
    <xf numFmtId="0" fontId="52" fillId="33" borderId="13" xfId="0" applyFont="1" applyFill="1" applyBorder="1" applyAlignment="1">
      <alignment horizontal="left" vertical="center" wrapText="1"/>
    </xf>
    <xf numFmtId="0" fontId="52" fillId="33" borderId="16" xfId="0" applyFont="1" applyFill="1" applyBorder="1" applyAlignment="1">
      <alignment horizontal="left" vertical="center" wrapText="1"/>
    </xf>
    <xf numFmtId="0" fontId="52" fillId="34" borderId="11" xfId="0" applyFont="1" applyFill="1" applyBorder="1" applyAlignment="1">
      <alignment horizontal="left" vertical="center" wrapText="1"/>
    </xf>
    <xf numFmtId="0" fontId="52" fillId="34" borderId="11" xfId="0" applyFont="1" applyFill="1" applyBorder="1" applyAlignment="1">
      <alignment horizontal="left" vertical="center"/>
    </xf>
    <xf numFmtId="0" fontId="52" fillId="34" borderId="14" xfId="0" applyFont="1" applyFill="1" applyBorder="1" applyAlignment="1">
      <alignment horizontal="left" vertical="center"/>
    </xf>
    <xf numFmtId="0" fontId="51" fillId="33" borderId="19" xfId="0" applyFont="1" applyFill="1" applyBorder="1" applyAlignment="1">
      <alignment horizontal="left" vertical="center" wrapText="1"/>
    </xf>
    <xf numFmtId="0" fontId="51" fillId="33" borderId="17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 wrapText="1"/>
    </xf>
    <xf numFmtId="0" fontId="51" fillId="33" borderId="11" xfId="0" applyFont="1" applyFill="1" applyBorder="1" applyAlignment="1">
      <alignment horizontal="center" vertical="center" wrapText="1"/>
    </xf>
    <xf numFmtId="0" fontId="51" fillId="33" borderId="14" xfId="0" applyFont="1" applyFill="1" applyBorder="1" applyAlignment="1">
      <alignment horizontal="center" vertical="center" wrapText="1"/>
    </xf>
    <xf numFmtId="0" fontId="51" fillId="34" borderId="10" xfId="0" applyFont="1" applyFill="1" applyBorder="1" applyAlignment="1">
      <alignment horizontal="center" vertical="center"/>
    </xf>
    <xf numFmtId="0" fontId="51" fillId="34" borderId="11" xfId="0" applyFont="1" applyFill="1" applyBorder="1" applyAlignment="1">
      <alignment horizontal="center" vertical="center"/>
    </xf>
    <xf numFmtId="0" fontId="51" fillId="34" borderId="14" xfId="0" applyFont="1" applyFill="1" applyBorder="1" applyAlignment="1">
      <alignment horizontal="center" vertical="center"/>
    </xf>
    <xf numFmtId="0" fontId="51" fillId="33" borderId="10" xfId="0" applyFont="1" applyFill="1" applyBorder="1" applyAlignment="1">
      <alignment horizontal="left" vertical="center" wrapText="1"/>
    </xf>
    <xf numFmtId="0" fontId="51" fillId="33" borderId="11" xfId="0" applyFont="1" applyFill="1" applyBorder="1" applyAlignment="1">
      <alignment horizontal="left" vertical="center" wrapText="1"/>
    </xf>
    <xf numFmtId="0" fontId="51" fillId="33" borderId="14" xfId="0" applyFont="1" applyFill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0" fontId="52" fillId="33" borderId="11" xfId="0" applyFont="1" applyFill="1" applyBorder="1" applyAlignment="1">
      <alignment horizontal="left" vertical="center" wrapText="1"/>
    </xf>
    <xf numFmtId="0" fontId="52" fillId="33" borderId="14" xfId="0" applyFont="1" applyFill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center" vertical="center"/>
    </xf>
    <xf numFmtId="0" fontId="52" fillId="33" borderId="11" xfId="0" applyFont="1" applyFill="1" applyBorder="1" applyAlignment="1">
      <alignment horizontal="center" vertical="center"/>
    </xf>
    <xf numFmtId="0" fontId="52" fillId="33" borderId="14" xfId="0" applyFont="1" applyFill="1" applyBorder="1" applyAlignment="1">
      <alignment horizontal="center" vertical="center"/>
    </xf>
    <xf numFmtId="0" fontId="52" fillId="33" borderId="19" xfId="0" applyFont="1" applyFill="1" applyBorder="1" applyAlignment="1">
      <alignment horizontal="center" vertical="center" wrapText="1"/>
    </xf>
    <xf numFmtId="0" fontId="52" fillId="33" borderId="17" xfId="0" applyFont="1" applyFill="1" applyBorder="1" applyAlignment="1">
      <alignment horizontal="center" vertical="center" wrapText="1"/>
    </xf>
    <xf numFmtId="0" fontId="52" fillId="33" borderId="19" xfId="0" applyFont="1" applyFill="1" applyBorder="1" applyAlignment="1">
      <alignment vertical="center" wrapText="1"/>
    </xf>
    <xf numFmtId="0" fontId="52" fillId="33" borderId="21" xfId="0" applyFont="1" applyFill="1" applyBorder="1" applyAlignment="1">
      <alignment vertical="center" wrapText="1"/>
    </xf>
    <xf numFmtId="0" fontId="52" fillId="33" borderId="17" xfId="0" applyFont="1" applyFill="1" applyBorder="1" applyAlignment="1">
      <alignment vertical="center" wrapText="1"/>
    </xf>
    <xf numFmtId="0" fontId="56" fillId="33" borderId="10" xfId="0" applyFont="1" applyFill="1" applyBorder="1" applyAlignment="1">
      <alignment horizontal="left" vertical="center" wrapText="1"/>
    </xf>
    <xf numFmtId="0" fontId="56" fillId="33" borderId="11" xfId="0" applyFont="1" applyFill="1" applyBorder="1" applyAlignment="1">
      <alignment horizontal="left" vertical="center" wrapText="1"/>
    </xf>
    <xf numFmtId="0" fontId="56" fillId="33" borderId="14" xfId="0" applyFont="1" applyFill="1" applyBorder="1" applyAlignment="1">
      <alignment horizontal="left" vertical="center" wrapText="1"/>
    </xf>
    <xf numFmtId="0" fontId="51" fillId="33" borderId="22" xfId="0" applyFont="1" applyFill="1" applyBorder="1" applyAlignment="1">
      <alignment horizontal="center" vertical="center" wrapText="1"/>
    </xf>
    <xf numFmtId="0" fontId="56" fillId="34" borderId="10" xfId="0" applyFont="1" applyFill="1" applyBorder="1" applyAlignment="1">
      <alignment horizontal="center" vertical="center" wrapText="1"/>
    </xf>
    <xf numFmtId="0" fontId="56" fillId="34" borderId="11" xfId="0" applyFont="1" applyFill="1" applyBorder="1" applyAlignment="1">
      <alignment horizontal="center" vertical="center" wrapText="1"/>
    </xf>
    <xf numFmtId="0" fontId="56" fillId="34" borderId="14" xfId="0" applyFont="1" applyFill="1" applyBorder="1" applyAlignment="1">
      <alignment horizontal="center" vertical="center" wrapText="1"/>
    </xf>
    <xf numFmtId="0" fontId="52" fillId="33" borderId="23" xfId="0" applyFont="1" applyFill="1" applyBorder="1" applyAlignment="1">
      <alignment vertical="center" wrapText="1"/>
    </xf>
    <xf numFmtId="0" fontId="52" fillId="33" borderId="12" xfId="0" applyFont="1" applyFill="1" applyBorder="1" applyAlignment="1">
      <alignment vertical="center" wrapText="1"/>
    </xf>
    <xf numFmtId="0" fontId="52" fillId="33" borderId="15" xfId="0" applyFont="1" applyFill="1" applyBorder="1" applyAlignment="1">
      <alignment vertical="center" wrapText="1"/>
    </xf>
    <xf numFmtId="0" fontId="52" fillId="33" borderId="24" xfId="0" applyFont="1" applyFill="1" applyBorder="1" applyAlignment="1">
      <alignment vertical="center" wrapText="1"/>
    </xf>
    <xf numFmtId="0" fontId="52" fillId="33" borderId="0" xfId="0" applyFont="1" applyFill="1" applyBorder="1" applyAlignment="1">
      <alignment vertical="center" wrapText="1"/>
    </xf>
    <xf numFmtId="0" fontId="52" fillId="33" borderId="18" xfId="0" applyFont="1" applyFill="1" applyBorder="1" applyAlignment="1">
      <alignment vertical="center" wrapText="1"/>
    </xf>
    <xf numFmtId="0" fontId="52" fillId="33" borderId="22" xfId="0" applyFont="1" applyFill="1" applyBorder="1" applyAlignment="1">
      <alignment vertical="center" wrapText="1"/>
    </xf>
    <xf numFmtId="0" fontId="52" fillId="33" borderId="13" xfId="0" applyFont="1" applyFill="1" applyBorder="1" applyAlignment="1">
      <alignment vertical="center" wrapText="1"/>
    </xf>
    <xf numFmtId="0" fontId="52" fillId="33" borderId="16" xfId="0" applyFont="1" applyFill="1" applyBorder="1" applyAlignment="1">
      <alignment vertical="center" wrapText="1"/>
    </xf>
    <xf numFmtId="9" fontId="57" fillId="34" borderId="10" xfId="0" applyNumberFormat="1" applyFont="1" applyFill="1" applyBorder="1" applyAlignment="1">
      <alignment horizontal="left" vertical="center" wrapText="1"/>
    </xf>
    <xf numFmtId="9" fontId="57" fillId="34" borderId="11" xfId="0" applyNumberFormat="1" applyFont="1" applyFill="1" applyBorder="1" applyAlignment="1">
      <alignment horizontal="left" vertical="center" wrapText="1"/>
    </xf>
    <xf numFmtId="9" fontId="57" fillId="34" borderId="14" xfId="0" applyNumberFormat="1" applyFont="1" applyFill="1" applyBorder="1" applyAlignment="1">
      <alignment horizontal="left" vertical="center" wrapText="1"/>
    </xf>
    <xf numFmtId="0" fontId="52" fillId="34" borderId="10" xfId="0" applyFont="1" applyFill="1" applyBorder="1" applyAlignment="1">
      <alignment horizontal="center" vertical="center"/>
    </xf>
    <xf numFmtId="0" fontId="52" fillId="34" borderId="11" xfId="0" applyFont="1" applyFill="1" applyBorder="1" applyAlignment="1">
      <alignment horizontal="center" vertical="center"/>
    </xf>
    <xf numFmtId="0" fontId="52" fillId="34" borderId="14" xfId="0" applyFont="1" applyFill="1" applyBorder="1" applyAlignment="1">
      <alignment horizontal="center" vertical="center"/>
    </xf>
    <xf numFmtId="0" fontId="52" fillId="0" borderId="19" xfId="0" applyFont="1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17" xfId="0" applyFont="1" applyBorder="1" applyAlignment="1">
      <alignment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9" fontId="53" fillId="34" borderId="11" xfId="0" applyNumberFormat="1" applyFont="1" applyFill="1" applyBorder="1" applyAlignment="1">
      <alignment horizontal="center" vertical="center"/>
    </xf>
    <xf numFmtId="9" fontId="53" fillId="34" borderId="14" xfId="0" applyNumberFormat="1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top" wrapText="1"/>
    </xf>
    <xf numFmtId="0" fontId="65" fillId="0" borderId="14" xfId="0" applyFont="1" applyFill="1" applyBorder="1" applyAlignment="1">
      <alignment horizontal="center" vertical="top" wrapText="1"/>
    </xf>
    <xf numFmtId="0" fontId="65" fillId="0" borderId="20" xfId="0" applyNumberFormat="1" applyFont="1" applyFill="1" applyBorder="1" applyAlignment="1">
      <alignment vertical="top" wrapText="1"/>
    </xf>
    <xf numFmtId="0" fontId="66" fillId="0" borderId="20" xfId="0" applyFont="1" applyFill="1" applyBorder="1" applyAlignment="1">
      <alignment horizontal="left" vertical="center" wrapText="1"/>
    </xf>
    <xf numFmtId="0" fontId="63" fillId="0" borderId="10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0" fontId="63" fillId="0" borderId="14" xfId="0" applyFont="1" applyFill="1" applyBorder="1" applyAlignment="1">
      <alignment horizontal="center" vertical="center"/>
    </xf>
    <xf numFmtId="0" fontId="32" fillId="33" borderId="10" xfId="0" applyNumberFormat="1" applyFont="1" applyFill="1" applyBorder="1" applyAlignment="1">
      <alignment horizontal="center" vertical="center"/>
    </xf>
    <xf numFmtId="0" fontId="32" fillId="33" borderId="11" xfId="0" applyNumberFormat="1" applyFont="1" applyFill="1" applyBorder="1" applyAlignment="1">
      <alignment horizontal="center" vertical="center"/>
    </xf>
    <xf numFmtId="0" fontId="32" fillId="33" borderId="14" xfId="0" applyNumberFormat="1" applyFont="1" applyFill="1" applyBorder="1" applyAlignment="1">
      <alignment horizontal="center" vertical="center"/>
    </xf>
    <xf numFmtId="0" fontId="56" fillId="34" borderId="10" xfId="0" applyFont="1" applyFill="1" applyBorder="1" applyAlignment="1">
      <alignment horizontal="left" vertical="center" wrapText="1"/>
    </xf>
    <xf numFmtId="0" fontId="56" fillId="34" borderId="11" xfId="0" applyFont="1" applyFill="1" applyBorder="1" applyAlignment="1">
      <alignment horizontal="left" vertical="center" wrapText="1"/>
    </xf>
    <xf numFmtId="0" fontId="56" fillId="34" borderId="14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vertical="center" wrapText="1"/>
    </xf>
    <xf numFmtId="0" fontId="67" fillId="0" borderId="11" xfId="0" applyFont="1" applyFill="1" applyBorder="1" applyAlignment="1">
      <alignment vertical="center" wrapText="1"/>
    </xf>
    <xf numFmtId="0" fontId="67" fillId="0" borderId="14" xfId="0" applyFont="1" applyFill="1" applyBorder="1" applyAlignment="1">
      <alignment vertical="center" wrapText="1"/>
    </xf>
    <xf numFmtId="0" fontId="61" fillId="33" borderId="10" xfId="0" applyFont="1" applyFill="1" applyBorder="1" applyAlignment="1">
      <alignment horizontal="left" vertical="center" wrapText="1"/>
    </xf>
    <xf numFmtId="0" fontId="61" fillId="33" borderId="11" xfId="0" applyFont="1" applyFill="1" applyBorder="1" applyAlignment="1">
      <alignment horizontal="left" vertical="center" wrapText="1"/>
    </xf>
    <xf numFmtId="0" fontId="61" fillId="33" borderId="14" xfId="0" applyFont="1" applyFill="1" applyBorder="1" applyAlignment="1">
      <alignment horizontal="left" vertic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6"/>
    <cellStyle name="Comma 2 2" xfId="48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 4" xfId="47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.dhaskali/Desktop/Executive%20Summary%20M.Mbrojtjes%202019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bledhje2352018"/>
      <sheetName val="Formati 2 Politika Ekzist (7)"/>
      <sheetName val="Formati 2.1 Sipas Tavaneve (7)"/>
      <sheetName val="Formati 2.1 Sipas Tavaneve"/>
      <sheetName val="Formati 2.1 Sipas Tavaneve (2)"/>
      <sheetName val="Formati 2.1 Sipas Tavan (3)"/>
      <sheetName val="Formati 2.1 Sipas Tavan (4)"/>
      <sheetName val="Formati 2.1 sipas Tavan (5) "/>
      <sheetName val="Formati 2.1 Sipas Tavaneve (6)"/>
      <sheetName val="Formati 1 Misioni (7)"/>
      <sheetName val="Formati 3 Politika te reja (7)"/>
      <sheetName val="F.4. Alokimi i tavan per PE (7)"/>
      <sheetName val="F.5. Investimet ne vazhdim (7)"/>
      <sheetName val="F.6.Investime te reja (7)"/>
      <sheetName val="Formati 1 Misioni (6)"/>
      <sheetName val="Formati 2 Politika Ekzist (6)"/>
      <sheetName val="Formati 3 Politika te reja (6)"/>
      <sheetName val="F.4. Alokimi i tavan per PE (6)"/>
      <sheetName val="F.5. Investimet ne vazhdim (6)"/>
      <sheetName val="F.6.Investime te reja (6)"/>
      <sheetName val="Formati 1 Misioni (5)"/>
      <sheetName val="Formati 2 Politika Ekzist (5)"/>
      <sheetName val="Formati 3 Politika te reja (5)"/>
      <sheetName val="F.4. Alokimi i tavan per PE (5)"/>
      <sheetName val="F.6.Investime te reja (5)"/>
      <sheetName val="F.5. Investimet ne vazhdim (5)"/>
      <sheetName val="Formati 1 Misioni (3)"/>
      <sheetName val="Formati 2 Politika Ekzist (3)"/>
      <sheetName val="Formati 3 Politika te reja (3)"/>
      <sheetName val="F.4. Alokimi i tavan per PE (3)"/>
      <sheetName val="F.5. Investimet ne vazhdim (3)"/>
      <sheetName val="F.6.Investime te reja (3)"/>
      <sheetName val="Formati 1 Misioni (4)"/>
      <sheetName val="Formati 2 Politika Ekzist (4)"/>
      <sheetName val="Formati 3 Politika te reja (4)"/>
      <sheetName val="F.4. Alokimi i tavan per PE (4)"/>
      <sheetName val="F.5. Investimet ne vazhdim (4)"/>
      <sheetName val="F.6.Investime te reja (4)"/>
      <sheetName val="Formati 1 Misioni (2)"/>
      <sheetName val="Formati 2 Politika Ekzistue (2"/>
      <sheetName val="Formati 3 Politika te reja (2)"/>
      <sheetName val="F.4. Alokimi i tavaneve per (2"/>
      <sheetName val="F.5. Investimet ne vazhdim (2)"/>
      <sheetName val="F.6.Investime te reja (2)"/>
      <sheetName val="Formati 1 Misioni"/>
      <sheetName val="Formati 2 Politika Ekzistuese"/>
      <sheetName val="Formati 3 Politika te reja"/>
      <sheetName val="F.4. Alokimi i tavaneve per PE"/>
      <sheetName val="F.5. Investimet ne vazhdim"/>
      <sheetName val="F.6.Investime te reja"/>
    </sheetNames>
    <sheetDataSet>
      <sheetData sheetId="0"/>
      <sheetData sheetId="1">
        <row r="5">
          <cell r="D5" t="str">
            <v>Emergjencat civile</v>
          </cell>
          <cell r="E5">
            <v>0</v>
          </cell>
          <cell r="F5">
            <v>0</v>
          </cell>
          <cell r="G5">
            <v>0</v>
          </cell>
        </row>
        <row r="12">
          <cell r="D12" t="str">
            <v>Mbrojtja e jetes , pasuri, trashigimise kulturore dhe mjedisit nga fatkeqesite te ndryshme dhe ardhja ne ndihme e popullates ne gjendje te jashtezakonshme.</v>
          </cell>
          <cell r="E12">
            <v>0</v>
          </cell>
          <cell r="F12">
            <v>0</v>
          </cell>
          <cell r="G12">
            <v>0</v>
          </cell>
        </row>
        <row r="15">
          <cell r="C15" t="str">
            <v>Dokumente te vleresimit te riskut  nga fatkaqesite (1 ne nivel qendror, 12 -prefekture, 63-Bashki)</v>
          </cell>
          <cell r="D15">
            <v>0</v>
          </cell>
          <cell r="E15" t="str">
            <v>74</v>
          </cell>
          <cell r="F15" t="str">
            <v>74</v>
          </cell>
          <cell r="G15" t="str">
            <v>74</v>
          </cell>
        </row>
        <row r="16">
          <cell r="C16" t="str">
            <v xml:space="preserve">Plane emergjence civile te planifikuar ne prefekture </v>
          </cell>
          <cell r="D16" t="str">
            <v>12</v>
          </cell>
          <cell r="E16" t="str">
            <v>12</v>
          </cell>
          <cell r="F16" t="str">
            <v>12</v>
          </cell>
          <cell r="G16" t="str">
            <v>12</v>
          </cell>
        </row>
        <row r="17">
          <cell r="C17" t="str">
            <v>Plane emergjence civile te planifikuar Bashki</v>
          </cell>
          <cell r="D17">
            <v>0</v>
          </cell>
          <cell r="E17" t="str">
            <v>63</v>
          </cell>
          <cell r="F17" t="str">
            <v>63</v>
          </cell>
          <cell r="G17" t="str">
            <v>63</v>
          </cell>
        </row>
        <row r="18">
          <cell r="C18" t="str">
            <v>Rezerva shteterore te krijuar.</v>
          </cell>
          <cell r="D18" t="str">
            <v>Vlera Bazë</v>
          </cell>
          <cell r="E18" t="str">
            <v>ne rritje</v>
          </cell>
          <cell r="F18" t="str">
            <v>ne rritje</v>
          </cell>
          <cell r="G18" t="str">
            <v>ne rritje</v>
          </cell>
        </row>
        <row r="19">
          <cell r="D19" t="str">
            <v>Zvoglelimi e humbjeve në jetë njerzish, pasurisë, trashëgimisë kulturore dhe në mjedis.</v>
          </cell>
          <cell r="E19">
            <v>0</v>
          </cell>
          <cell r="F19">
            <v>0</v>
          </cell>
          <cell r="G19">
            <v>0</v>
          </cell>
        </row>
        <row r="21">
          <cell r="C21" t="str">
            <v>Jete te shpetuar</v>
          </cell>
          <cell r="D21" t="str">
            <v>Vlera Bazë</v>
          </cell>
          <cell r="E21" t="str">
            <v>ne rritje</v>
          </cell>
          <cell r="F21" t="str">
            <v>ne rritje</v>
          </cell>
          <cell r="G21" t="str">
            <v>ne rritje</v>
          </cell>
        </row>
        <row r="22">
          <cell r="C22" t="str">
            <v xml:space="preserve"> Familje të dëmshpërblyera</v>
          </cell>
          <cell r="D22" t="str">
            <v>Vlera Bazë</v>
          </cell>
          <cell r="E22" t="str">
            <v>ne rritje</v>
          </cell>
          <cell r="F22" t="str">
            <v>ne rritje</v>
          </cell>
          <cell r="G22" t="str">
            <v>ne rritje</v>
          </cell>
        </row>
        <row r="23">
          <cell r="C23" t="str">
            <v>Infrastrukture dhe mjedis i mbrojtur</v>
          </cell>
          <cell r="D23" t="str">
            <v>Vlera Bazë</v>
          </cell>
          <cell r="E23" t="str">
            <v>ne rritje</v>
          </cell>
          <cell r="F23" t="str">
            <v>ne rritje</v>
          </cell>
          <cell r="G23" t="str">
            <v>ne rritje</v>
          </cell>
        </row>
        <row r="32">
          <cell r="D32">
            <v>1550</v>
          </cell>
          <cell r="E32">
            <v>1714</v>
          </cell>
          <cell r="F32">
            <v>1860</v>
          </cell>
          <cell r="G32">
            <v>1714</v>
          </cell>
        </row>
        <row r="33">
          <cell r="D33">
            <v>53000</v>
          </cell>
          <cell r="E33">
            <v>58262</v>
          </cell>
          <cell r="F33">
            <v>63262</v>
          </cell>
          <cell r="G33">
            <v>58262</v>
          </cell>
        </row>
        <row r="47">
          <cell r="D47">
            <v>49000</v>
          </cell>
          <cell r="E47">
            <v>54262</v>
          </cell>
          <cell r="F47">
            <v>59262</v>
          </cell>
          <cell r="G47">
            <v>54262</v>
          </cell>
        </row>
        <row r="56">
          <cell r="D56">
            <v>4000</v>
          </cell>
          <cell r="E56">
            <v>4000</v>
          </cell>
          <cell r="F56">
            <v>4000</v>
          </cell>
          <cell r="G56">
            <v>4000</v>
          </cell>
        </row>
        <row r="67">
          <cell r="D67" t="str">
            <v>Shtetas të ndihmuar, banesat e të cileve janë dëmtuar nga fatkeqësi të ndryshme.</v>
          </cell>
          <cell r="E67">
            <v>0</v>
          </cell>
          <cell r="F67">
            <v>0</v>
          </cell>
          <cell r="G67">
            <v>0</v>
          </cell>
        </row>
        <row r="68">
          <cell r="D68" t="str">
            <v>Tranferimi i fondeve në Njësitë e Vetëqeverisjes Vendore për familjet,  banesat e të cileve janë dëmtuar nga fatkeqësi të ndryshme.</v>
          </cell>
          <cell r="E68">
            <v>0</v>
          </cell>
          <cell r="F68">
            <v>0</v>
          </cell>
          <cell r="G68">
            <v>0</v>
          </cell>
        </row>
        <row r="69">
          <cell r="D69" t="str">
            <v>Numer familjesh</v>
          </cell>
          <cell r="E69">
            <v>0</v>
          </cell>
          <cell r="F69">
            <v>0</v>
          </cell>
          <cell r="G69">
            <v>0</v>
          </cell>
        </row>
        <row r="72">
          <cell r="D72">
            <v>80</v>
          </cell>
        </row>
        <row r="73">
          <cell r="D73">
            <v>39000</v>
          </cell>
        </row>
        <row r="74">
          <cell r="D74">
            <v>487.5</v>
          </cell>
          <cell r="E74">
            <v>487.5</v>
          </cell>
          <cell r="F74">
            <v>487.5</v>
          </cell>
          <cell r="G74">
            <v>487.5</v>
          </cell>
        </row>
        <row r="93">
          <cell r="D93">
            <v>39000</v>
          </cell>
        </row>
        <row r="107">
          <cell r="D107" t="str">
            <v>Infrastrukture e permiresuar dhe rehabilituar</v>
          </cell>
          <cell r="E107">
            <v>0</v>
          </cell>
          <cell r="F107">
            <v>0</v>
          </cell>
          <cell r="G107">
            <v>0</v>
          </cell>
        </row>
        <row r="108">
          <cell r="D108" t="str">
            <v>Tranferimi i fondeve në Njësitë e Vetëqeverisjes Vendore për financimin e investimeve  parandaluese dhe rehabilituese në infrastrukturën publike me qëllim zvogëlimin e riskut të fatkeqësive dhe cënueshmërisë nga fatkeqësitë.</v>
          </cell>
          <cell r="E108">
            <v>0</v>
          </cell>
          <cell r="F108">
            <v>0</v>
          </cell>
          <cell r="G108">
            <v>0</v>
          </cell>
        </row>
        <row r="109">
          <cell r="D109" t="str">
            <v>Numri i objekteve infarstrukturore të rikonstruktuar/ndërtuar</v>
          </cell>
          <cell r="E109">
            <v>0</v>
          </cell>
          <cell r="F109">
            <v>0</v>
          </cell>
          <cell r="G109">
            <v>0</v>
          </cell>
        </row>
        <row r="110">
          <cell r="D110">
            <v>8</v>
          </cell>
          <cell r="E110">
            <v>8</v>
          </cell>
          <cell r="F110">
            <v>8</v>
          </cell>
          <cell r="G110">
            <v>8</v>
          </cell>
        </row>
        <row r="113">
          <cell r="D113">
            <v>91000</v>
          </cell>
          <cell r="E113">
            <v>91000</v>
          </cell>
          <cell r="F113">
            <v>91000</v>
          </cell>
          <cell r="G113">
            <v>91000</v>
          </cell>
        </row>
        <row r="114">
          <cell r="D114">
            <v>11375</v>
          </cell>
          <cell r="E114">
            <v>11375</v>
          </cell>
          <cell r="F114">
            <v>11375</v>
          </cell>
          <cell r="G114">
            <v>11375</v>
          </cell>
        </row>
        <row r="133">
          <cell r="D133">
            <v>91000</v>
          </cell>
        </row>
        <row r="656">
          <cell r="E656">
            <v>130000</v>
          </cell>
          <cell r="F656">
            <v>130000</v>
          </cell>
          <cell r="G656">
            <v>130000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50"/>
  <sheetViews>
    <sheetView tabSelected="1" zoomScale="120" zoomScaleNormal="120" workbookViewId="0">
      <selection activeCell="E19" sqref="E19"/>
    </sheetView>
  </sheetViews>
  <sheetFormatPr defaultRowHeight="15" x14ac:dyDescent="0.25"/>
  <cols>
    <col min="1" max="2" width="3.140625" customWidth="1"/>
    <col min="3" max="3" width="36.7109375" style="266" customWidth="1"/>
    <col min="4" max="4" width="8.28515625" style="267" customWidth="1"/>
    <col min="7" max="7" width="20.85546875" customWidth="1"/>
    <col min="8" max="8" width="12.5703125" customWidth="1"/>
    <col min="9" max="9" width="40.7109375" customWidth="1"/>
    <col min="12" max="12" width="8.5703125" customWidth="1"/>
  </cols>
  <sheetData>
    <row r="2" spans="3:11" x14ac:dyDescent="0.25">
      <c r="C2" s="264"/>
      <c r="D2" s="265"/>
      <c r="E2" s="88"/>
      <c r="F2" s="88"/>
    </row>
    <row r="4" spans="3:11" ht="15.75" thickBot="1" x14ac:dyDescent="0.3"/>
    <row r="5" spans="3:11" ht="45" customHeight="1" thickBot="1" x14ac:dyDescent="0.3">
      <c r="C5" s="268" t="s">
        <v>64</v>
      </c>
      <c r="D5" s="619" t="s">
        <v>111</v>
      </c>
      <c r="E5" s="620"/>
      <c r="F5" s="620"/>
      <c r="G5" s="620"/>
      <c r="H5" s="620"/>
      <c r="I5" s="621"/>
    </row>
    <row r="6" spans="3:11" ht="38.25" customHeight="1" thickBot="1" x14ac:dyDescent="0.3">
      <c r="C6" s="269" t="s">
        <v>65</v>
      </c>
      <c r="D6" s="622">
        <v>17</v>
      </c>
      <c r="E6" s="623"/>
      <c r="F6" s="623"/>
      <c r="G6" s="623"/>
      <c r="H6" s="623"/>
      <c r="I6" s="624"/>
    </row>
    <row r="7" spans="3:11" ht="60.75" customHeight="1" thickBot="1" x14ac:dyDescent="0.3">
      <c r="C7" s="269" t="s">
        <v>396</v>
      </c>
      <c r="D7" s="628" t="s">
        <v>356</v>
      </c>
      <c r="E7" s="629"/>
      <c r="F7" s="629"/>
      <c r="G7" s="629"/>
      <c r="H7" s="629"/>
      <c r="I7" s="630"/>
      <c r="J7" s="270"/>
      <c r="K7" s="270"/>
    </row>
    <row r="8" spans="3:11" ht="25.5" customHeight="1" thickBot="1" x14ac:dyDescent="0.3">
      <c r="C8" s="269" t="s">
        <v>63</v>
      </c>
      <c r="D8" s="617" t="s">
        <v>4</v>
      </c>
      <c r="E8" s="615" t="s">
        <v>397</v>
      </c>
      <c r="F8" s="615"/>
      <c r="G8" s="615"/>
      <c r="H8" s="615"/>
      <c r="I8" s="616"/>
      <c r="J8" s="270"/>
      <c r="K8" s="270"/>
    </row>
    <row r="9" spans="3:11" ht="54.75" customHeight="1" thickBot="1" x14ac:dyDescent="0.3">
      <c r="C9" s="618" t="s">
        <v>398</v>
      </c>
      <c r="D9" s="271" t="s">
        <v>101</v>
      </c>
      <c r="E9" s="631" t="s">
        <v>103</v>
      </c>
      <c r="F9" s="632"/>
      <c r="G9" s="632"/>
      <c r="H9" s="632"/>
      <c r="I9" s="633"/>
      <c r="J9" s="270"/>
      <c r="K9" s="270"/>
    </row>
    <row r="10" spans="3:11" ht="52.5" customHeight="1" thickBot="1" x14ac:dyDescent="0.3">
      <c r="C10" s="618" t="s">
        <v>399</v>
      </c>
      <c r="D10" s="272" t="s">
        <v>91</v>
      </c>
      <c r="E10" s="631" t="s">
        <v>112</v>
      </c>
      <c r="F10" s="632"/>
      <c r="G10" s="632"/>
      <c r="H10" s="632"/>
      <c r="I10" s="633"/>
    </row>
    <row r="11" spans="3:11" ht="258.75" customHeight="1" thickBot="1" x14ac:dyDescent="0.3">
      <c r="C11" s="618" t="s">
        <v>400</v>
      </c>
      <c r="D11" s="272" t="s">
        <v>401</v>
      </c>
      <c r="E11" s="631" t="s">
        <v>243</v>
      </c>
      <c r="F11" s="632"/>
      <c r="G11" s="632"/>
      <c r="H11" s="632"/>
      <c r="I11" s="633"/>
    </row>
    <row r="12" spans="3:11" ht="46.5" customHeight="1" thickBot="1" x14ac:dyDescent="0.3">
      <c r="C12" s="618" t="s">
        <v>402</v>
      </c>
      <c r="D12" s="272" t="s">
        <v>190</v>
      </c>
      <c r="E12" s="631" t="s">
        <v>191</v>
      </c>
      <c r="F12" s="632"/>
      <c r="G12" s="632"/>
      <c r="H12" s="632"/>
      <c r="I12" s="633"/>
    </row>
    <row r="13" spans="3:11" ht="54" customHeight="1" thickBot="1" x14ac:dyDescent="0.3">
      <c r="C13" s="618" t="s">
        <v>403</v>
      </c>
      <c r="D13" s="271">
        <v>10270</v>
      </c>
      <c r="E13" s="631" t="s">
        <v>357</v>
      </c>
      <c r="F13" s="632"/>
      <c r="G13" s="632"/>
      <c r="H13" s="632"/>
      <c r="I13" s="633"/>
    </row>
    <row r="14" spans="3:11" ht="64.5" customHeight="1" thickBot="1" x14ac:dyDescent="0.3">
      <c r="C14" s="618" t="s">
        <v>404</v>
      </c>
      <c r="D14" s="272" t="s">
        <v>268</v>
      </c>
      <c r="E14" s="631" t="s">
        <v>269</v>
      </c>
      <c r="F14" s="632"/>
      <c r="G14" s="632"/>
      <c r="H14" s="632"/>
      <c r="I14" s="633"/>
    </row>
    <row r="15" spans="3:11" ht="69.75" customHeight="1" thickBot="1" x14ac:dyDescent="0.3">
      <c r="C15" s="618" t="s">
        <v>405</v>
      </c>
      <c r="D15" s="271">
        <v>10910</v>
      </c>
      <c r="E15" s="631" t="s">
        <v>369</v>
      </c>
      <c r="F15" s="632"/>
      <c r="G15" s="632"/>
      <c r="H15" s="632"/>
      <c r="I15" s="633"/>
    </row>
    <row r="16" spans="3:11" ht="30" customHeight="1" x14ac:dyDescent="0.25">
      <c r="C16" s="273"/>
      <c r="D16" s="274"/>
      <c r="E16" s="89"/>
      <c r="F16" s="89"/>
      <c r="G16" s="89"/>
      <c r="H16" s="89"/>
      <c r="I16" s="89"/>
    </row>
    <row r="26" ht="15" customHeight="1" x14ac:dyDescent="0.25"/>
    <row r="30" ht="15" customHeight="1" x14ac:dyDescent="0.25"/>
    <row r="34" ht="15" customHeight="1" x14ac:dyDescent="0.25"/>
    <row r="38" ht="15" customHeight="1" x14ac:dyDescent="0.25"/>
    <row r="42" ht="15" customHeight="1" x14ac:dyDescent="0.25"/>
    <row r="46" ht="15" customHeight="1" x14ac:dyDescent="0.25"/>
    <row r="50" ht="15" customHeight="1" x14ac:dyDescent="0.25"/>
  </sheetData>
  <mergeCells count="11">
    <mergeCell ref="E11:I11"/>
    <mergeCell ref="D5:I5"/>
    <mergeCell ref="D6:I6"/>
    <mergeCell ref="D7:I7"/>
    <mergeCell ref="E8:I8"/>
    <mergeCell ref="E9:I9"/>
    <mergeCell ref="E10:I10"/>
    <mergeCell ref="E12:I12"/>
    <mergeCell ref="E13:I13"/>
    <mergeCell ref="E14:I14"/>
    <mergeCell ref="E15:I15"/>
  </mergeCells>
  <pageMargins left="0.2" right="0.2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M258"/>
  <sheetViews>
    <sheetView zoomScale="130" zoomScaleNormal="130" zoomScaleSheetLayoutView="160" workbookViewId="0">
      <selection activeCell="G101" sqref="G101"/>
    </sheetView>
  </sheetViews>
  <sheetFormatPr defaultRowHeight="15" x14ac:dyDescent="0.25"/>
  <cols>
    <col min="1" max="1" width="11" customWidth="1"/>
    <col min="2" max="2" width="10.42578125" customWidth="1"/>
    <col min="3" max="3" width="21.140625" customWidth="1"/>
    <col min="4" max="4" width="12" style="38" customWidth="1"/>
    <col min="5" max="5" width="17" style="38" customWidth="1"/>
    <col min="6" max="6" width="16.85546875" style="38" customWidth="1"/>
    <col min="7" max="7" width="13.42578125" style="38" customWidth="1"/>
    <col min="8" max="8" width="11" customWidth="1"/>
    <col min="9" max="9" width="13.85546875" customWidth="1"/>
    <col min="10" max="10" width="14.7109375" customWidth="1"/>
    <col min="11" max="11" width="11" bestFit="1" customWidth="1"/>
  </cols>
  <sheetData>
    <row r="2" spans="3:12" ht="18" customHeight="1" x14ac:dyDescent="0.25">
      <c r="C2" s="13" t="s">
        <v>90</v>
      </c>
      <c r="D2" s="13"/>
      <c r="E2" s="13"/>
      <c r="F2" s="13"/>
      <c r="G2" s="13"/>
      <c r="H2" s="13"/>
    </row>
    <row r="3" spans="3:12" ht="15.75" thickBot="1" x14ac:dyDescent="0.3"/>
    <row r="4" spans="3:12" ht="26.25" thickBot="1" x14ac:dyDescent="0.3">
      <c r="C4" s="19" t="s">
        <v>22</v>
      </c>
      <c r="D4" s="329" t="s">
        <v>105</v>
      </c>
      <c r="E4" s="329"/>
      <c r="F4" s="329"/>
      <c r="G4" s="329"/>
    </row>
    <row r="5" spans="3:12" ht="15.75" thickBot="1" x14ac:dyDescent="0.3">
      <c r="C5" s="19" t="s">
        <v>4</v>
      </c>
      <c r="D5" s="275" t="s">
        <v>101</v>
      </c>
      <c r="E5" s="276"/>
      <c r="F5" s="276"/>
      <c r="G5" s="277"/>
    </row>
    <row r="6" spans="3:12" ht="26.25" thickBot="1" x14ac:dyDescent="0.3">
      <c r="C6" s="19" t="s">
        <v>36</v>
      </c>
      <c r="D6" s="330" t="s">
        <v>5</v>
      </c>
      <c r="E6" s="331"/>
      <c r="F6" s="331"/>
      <c r="G6" s="332"/>
    </row>
    <row r="7" spans="3:12" ht="15.75" thickBot="1" x14ac:dyDescent="0.3">
      <c r="C7" s="333" t="s">
        <v>8</v>
      </c>
      <c r="D7" s="334"/>
      <c r="E7" s="334"/>
      <c r="F7" s="334"/>
      <c r="G7" s="335"/>
    </row>
    <row r="8" spans="3:12" ht="8.25" customHeight="1" thickBot="1" x14ac:dyDescent="0.3">
      <c r="C8" s="323" t="s">
        <v>103</v>
      </c>
      <c r="D8" s="324"/>
      <c r="E8" s="324"/>
      <c r="F8" s="324"/>
      <c r="G8" s="325"/>
      <c r="H8" s="278"/>
    </row>
    <row r="9" spans="3:12" ht="11.25" customHeight="1" thickBot="1" x14ac:dyDescent="0.3">
      <c r="C9" s="323"/>
      <c r="D9" s="324"/>
      <c r="E9" s="324"/>
      <c r="F9" s="324"/>
      <c r="G9" s="325"/>
      <c r="H9" s="278"/>
    </row>
    <row r="10" spans="3:12" ht="24" customHeight="1" thickBot="1" x14ac:dyDescent="0.3">
      <c r="C10" s="323"/>
      <c r="D10" s="324"/>
      <c r="E10" s="324"/>
      <c r="F10" s="324"/>
      <c r="G10" s="325"/>
      <c r="H10" s="278"/>
    </row>
    <row r="11" spans="3:12" ht="55.5" customHeight="1" thickBot="1" x14ac:dyDescent="0.3">
      <c r="C11" s="18" t="s">
        <v>11</v>
      </c>
      <c r="D11" s="326" t="s">
        <v>107</v>
      </c>
      <c r="E11" s="327"/>
      <c r="F11" s="327"/>
      <c r="G11" s="328"/>
      <c r="H11" s="38"/>
    </row>
    <row r="12" spans="3:12" ht="18" customHeight="1" x14ac:dyDescent="0.25">
      <c r="C12" s="282" t="s">
        <v>86</v>
      </c>
      <c r="D12" s="39">
        <v>2018</v>
      </c>
      <c r="E12" s="39">
        <v>2019</v>
      </c>
      <c r="F12" s="39">
        <v>2020</v>
      </c>
      <c r="G12" s="39">
        <v>2021</v>
      </c>
    </row>
    <row r="13" spans="3:12" ht="15.75" thickBot="1" x14ac:dyDescent="0.3">
      <c r="C13" s="283"/>
      <c r="D13" s="40" t="s">
        <v>6</v>
      </c>
      <c r="E13" s="40" t="s">
        <v>7</v>
      </c>
      <c r="F13" s="40" t="s">
        <v>7</v>
      </c>
      <c r="G13" s="40" t="s">
        <v>7</v>
      </c>
    </row>
    <row r="14" spans="3:12" ht="15.75" thickBot="1" x14ac:dyDescent="0.3">
      <c r="C14" s="53" t="s">
        <v>106</v>
      </c>
      <c r="D14" s="54">
        <v>1</v>
      </c>
      <c r="E14" s="54">
        <v>1</v>
      </c>
      <c r="F14" s="54">
        <v>1</v>
      </c>
      <c r="G14" s="54">
        <v>1</v>
      </c>
      <c r="H14" s="38"/>
    </row>
    <row r="15" spans="3:12" ht="24.75" thickBot="1" x14ac:dyDescent="0.3">
      <c r="C15" s="14" t="s">
        <v>13</v>
      </c>
      <c r="D15" s="336" t="s">
        <v>104</v>
      </c>
      <c r="E15" s="337"/>
      <c r="F15" s="337"/>
      <c r="G15" s="338"/>
      <c r="H15" s="38"/>
    </row>
    <row r="16" spans="3:12" ht="23.25" customHeight="1" thickBot="1" x14ac:dyDescent="0.3">
      <c r="C16" s="339" t="s">
        <v>87</v>
      </c>
      <c r="D16" s="340"/>
      <c r="E16" s="340"/>
      <c r="F16" s="340"/>
      <c r="G16" s="341"/>
      <c r="J16" s="3"/>
      <c r="L16" s="3"/>
    </row>
    <row r="17" spans="3:13" ht="15.75" thickBot="1" x14ac:dyDescent="0.3">
      <c r="C17" s="53" t="s">
        <v>106</v>
      </c>
      <c r="D17" s="54">
        <v>1</v>
      </c>
      <c r="E17" s="54">
        <v>1</v>
      </c>
      <c r="F17" s="54">
        <v>1</v>
      </c>
      <c r="G17" s="54">
        <v>1</v>
      </c>
      <c r="H17" s="38"/>
    </row>
    <row r="18" spans="3:13" ht="15.75" thickBot="1" x14ac:dyDescent="0.3">
      <c r="C18" s="53" t="s">
        <v>109</v>
      </c>
      <c r="D18" s="54">
        <v>1</v>
      </c>
      <c r="E18" s="54">
        <v>1</v>
      </c>
      <c r="F18" s="54">
        <v>1</v>
      </c>
      <c r="G18" s="54">
        <v>1</v>
      </c>
      <c r="H18" s="38"/>
    </row>
    <row r="19" spans="3:13" ht="15.75" thickBot="1" x14ac:dyDescent="0.3">
      <c r="C19" s="53" t="s">
        <v>108</v>
      </c>
      <c r="D19" s="54">
        <v>1</v>
      </c>
      <c r="E19" s="54">
        <v>1</v>
      </c>
      <c r="F19" s="54">
        <v>1</v>
      </c>
      <c r="G19" s="54">
        <v>1</v>
      </c>
      <c r="H19" s="38"/>
    </row>
    <row r="20" spans="3:13" ht="15.75" thickBot="1" x14ac:dyDescent="0.3">
      <c r="C20" s="314" t="s">
        <v>53</v>
      </c>
      <c r="D20" s="315"/>
      <c r="E20" s="315"/>
      <c r="F20" s="315"/>
      <c r="G20" s="316"/>
    </row>
    <row r="21" spans="3:13" ht="15.75" thickBot="1" x14ac:dyDescent="0.3">
      <c r="C21" s="293" t="s">
        <v>88</v>
      </c>
      <c r="D21" s="294"/>
      <c r="E21" s="294"/>
      <c r="F21" s="294"/>
      <c r="G21" s="295"/>
    </row>
    <row r="22" spans="3:13" ht="15.75" customHeight="1" thickBot="1" x14ac:dyDescent="0.3">
      <c r="C22" s="23" t="s">
        <v>39</v>
      </c>
      <c r="D22" s="299" t="s">
        <v>110</v>
      </c>
      <c r="E22" s="300"/>
      <c r="F22" s="300"/>
      <c r="G22" s="301"/>
      <c r="H22" s="38"/>
    </row>
    <row r="23" spans="3:13" ht="24" customHeight="1" thickBot="1" x14ac:dyDescent="0.3">
      <c r="C23" s="2" t="s">
        <v>10</v>
      </c>
      <c r="D23" s="299"/>
      <c r="E23" s="300"/>
      <c r="F23" s="300"/>
      <c r="G23" s="301"/>
      <c r="H23" s="38"/>
    </row>
    <row r="24" spans="3:13" ht="15.75" thickBot="1" x14ac:dyDescent="0.3">
      <c r="C24" s="2" t="s">
        <v>15</v>
      </c>
      <c r="D24" s="317" t="s">
        <v>102</v>
      </c>
      <c r="E24" s="318"/>
      <c r="F24" s="318"/>
      <c r="G24" s="319"/>
    </row>
    <row r="25" spans="3:13" ht="12.75" customHeight="1" x14ac:dyDescent="0.25">
      <c r="C25" s="282"/>
      <c r="D25" s="41">
        <v>2018</v>
      </c>
      <c r="E25" s="41">
        <v>2019</v>
      </c>
      <c r="F25" s="41">
        <v>2020</v>
      </c>
      <c r="G25" s="41">
        <v>2021</v>
      </c>
    </row>
    <row r="26" spans="3:13" ht="12" customHeight="1" thickBot="1" x14ac:dyDescent="0.3">
      <c r="C26" s="283"/>
      <c r="D26" s="42" t="s">
        <v>6</v>
      </c>
      <c r="E26" s="42" t="s">
        <v>7</v>
      </c>
      <c r="F26" s="42" t="s">
        <v>7</v>
      </c>
      <c r="G26" s="42" t="s">
        <v>7</v>
      </c>
    </row>
    <row r="27" spans="3:13" ht="15.75" thickBot="1" x14ac:dyDescent="0.3">
      <c r="C27" s="37" t="s">
        <v>9</v>
      </c>
      <c r="D27" s="32">
        <v>388</v>
      </c>
      <c r="E27" s="32">
        <v>388</v>
      </c>
      <c r="F27" s="32">
        <v>388</v>
      </c>
      <c r="G27" s="32">
        <v>388</v>
      </c>
    </row>
    <row r="28" spans="3:13" ht="15.75" thickBot="1" x14ac:dyDescent="0.3">
      <c r="C28" s="2" t="s">
        <v>16</v>
      </c>
      <c r="D28" s="32">
        <f>D43</f>
        <v>1166564.8999999999</v>
      </c>
      <c r="E28" s="32">
        <f t="shared" ref="E28:G28" si="0">E43</f>
        <v>1185000</v>
      </c>
      <c r="F28" s="32">
        <f t="shared" si="0"/>
        <v>1187300</v>
      </c>
      <c r="G28" s="32">
        <f t="shared" si="0"/>
        <v>1190300</v>
      </c>
    </row>
    <row r="29" spans="3:13" ht="15.75" thickBot="1" x14ac:dyDescent="0.3">
      <c r="C29" s="37" t="s">
        <v>24</v>
      </c>
      <c r="D29" s="32">
        <f>D28/D27</f>
        <v>3006.6105670103088</v>
      </c>
      <c r="E29" s="32">
        <f t="shared" ref="E29:G29" si="1">E28/E27</f>
        <v>3054.1237113402062</v>
      </c>
      <c r="F29" s="32">
        <f t="shared" si="1"/>
        <v>3060.0515463917527</v>
      </c>
      <c r="G29" s="32">
        <f t="shared" si="1"/>
        <v>3067.783505154639</v>
      </c>
    </row>
    <row r="30" spans="3:13" ht="15.75" thickBot="1" x14ac:dyDescent="0.3">
      <c r="C30" s="37" t="s">
        <v>17</v>
      </c>
      <c r="D30" s="33" t="s">
        <v>23</v>
      </c>
      <c r="E30" s="34">
        <f>E27/D27-1</f>
        <v>0</v>
      </c>
      <c r="F30" s="34">
        <f t="shared" ref="F30:F32" si="2">F27/E27-1</f>
        <v>0</v>
      </c>
      <c r="G30" s="34">
        <f t="shared" ref="G30:G32" si="3">G27/F27-1</f>
        <v>0</v>
      </c>
      <c r="I30" s="6"/>
      <c r="J30" s="6"/>
      <c r="K30" s="6"/>
      <c r="L30" s="6"/>
      <c r="M30" s="6"/>
    </row>
    <row r="31" spans="3:13" ht="15.75" thickBot="1" x14ac:dyDescent="0.3">
      <c r="C31" s="37" t="s">
        <v>18</v>
      </c>
      <c r="D31" s="33" t="s">
        <v>23</v>
      </c>
      <c r="E31" s="34">
        <f>E28/D28-1</f>
        <v>1.580289274947333E-2</v>
      </c>
      <c r="F31" s="34">
        <f t="shared" si="2"/>
        <v>1.9409282700422192E-3</v>
      </c>
      <c r="G31" s="34">
        <f t="shared" si="3"/>
        <v>2.52674134591091E-3</v>
      </c>
    </row>
    <row r="32" spans="3:13" ht="23.25" thickBot="1" x14ac:dyDescent="0.3">
      <c r="C32" s="37" t="s">
        <v>19</v>
      </c>
      <c r="D32" s="33" t="s">
        <v>23</v>
      </c>
      <c r="E32" s="34">
        <f>E29/D29-1</f>
        <v>1.580289274947333E-2</v>
      </c>
      <c r="F32" s="34">
        <f t="shared" si="2"/>
        <v>1.9409282700422192E-3</v>
      </c>
      <c r="G32" s="34">
        <f t="shared" si="3"/>
        <v>2.526741345910688E-3</v>
      </c>
    </row>
    <row r="33" spans="3:9" ht="15.75" thickBot="1" x14ac:dyDescent="0.3">
      <c r="C33" s="320" t="s">
        <v>55</v>
      </c>
      <c r="D33" s="321"/>
      <c r="E33" s="321"/>
      <c r="F33" s="321"/>
      <c r="G33" s="322"/>
    </row>
    <row r="34" spans="3:9" ht="12.75" customHeight="1" x14ac:dyDescent="0.25">
      <c r="C34" s="282"/>
      <c r="D34" s="41">
        <v>2018</v>
      </c>
      <c r="E34" s="41">
        <v>2019</v>
      </c>
      <c r="F34" s="41">
        <v>2020</v>
      </c>
      <c r="G34" s="41">
        <v>2021</v>
      </c>
    </row>
    <row r="35" spans="3:9" ht="13.5" customHeight="1" thickBot="1" x14ac:dyDescent="0.3">
      <c r="C35" s="283"/>
      <c r="D35" s="42" t="s">
        <v>6</v>
      </c>
      <c r="E35" s="42" t="s">
        <v>7</v>
      </c>
      <c r="F35" s="42" t="s">
        <v>7</v>
      </c>
      <c r="G35" s="42" t="s">
        <v>7</v>
      </c>
    </row>
    <row r="36" spans="3:9" ht="15.75" thickBot="1" x14ac:dyDescent="0.3">
      <c r="C36" s="1" t="s">
        <v>0</v>
      </c>
      <c r="D36" s="35">
        <v>463300</v>
      </c>
      <c r="E36" s="35">
        <f>463300+13000</f>
        <v>476300</v>
      </c>
      <c r="F36" s="35">
        <f t="shared" ref="F36:G36" si="4">463300+13000</f>
        <v>476300</v>
      </c>
      <c r="G36" s="35">
        <f t="shared" si="4"/>
        <v>476300</v>
      </c>
      <c r="I36" s="47"/>
    </row>
    <row r="37" spans="3:9" ht="23.25" customHeight="1" thickBot="1" x14ac:dyDescent="0.3">
      <c r="C37" s="1" t="s">
        <v>42</v>
      </c>
      <c r="D37" s="35">
        <v>88000</v>
      </c>
      <c r="E37" s="35">
        <v>88000</v>
      </c>
      <c r="F37" s="35">
        <v>88000</v>
      </c>
      <c r="G37" s="35">
        <v>88000</v>
      </c>
    </row>
    <row r="38" spans="3:9" ht="15.75" thickBot="1" x14ac:dyDescent="0.3">
      <c r="C38" s="1" t="s">
        <v>1</v>
      </c>
      <c r="D38" s="43">
        <v>405000</v>
      </c>
      <c r="E38" s="52">
        <f>427700</f>
        <v>427700</v>
      </c>
      <c r="F38" s="35">
        <f>429000</f>
        <v>429000</v>
      </c>
      <c r="G38" s="35">
        <f>429000</f>
        <v>429000</v>
      </c>
    </row>
    <row r="39" spans="3:9" ht="15.75" thickBot="1" x14ac:dyDescent="0.3">
      <c r="C39" s="1" t="s">
        <v>2</v>
      </c>
      <c r="D39" s="43"/>
      <c r="E39" s="35"/>
      <c r="F39" s="35"/>
      <c r="G39" s="35"/>
    </row>
    <row r="40" spans="3:9" ht="24.75" thickBot="1" x14ac:dyDescent="0.3">
      <c r="C40" s="1" t="s">
        <v>29</v>
      </c>
      <c r="D40" s="43"/>
      <c r="E40" s="35"/>
      <c r="F40" s="35"/>
      <c r="G40" s="35"/>
    </row>
    <row r="41" spans="3:9" ht="15.75" thickBot="1" x14ac:dyDescent="0.3">
      <c r="C41" s="1" t="s">
        <v>31</v>
      </c>
      <c r="D41" s="43">
        <f>190000</f>
        <v>190000</v>
      </c>
      <c r="E41" s="43">
        <f>190000-4000-13000</f>
        <v>173000</v>
      </c>
      <c r="F41" s="43">
        <f>190000-3000-13000</f>
        <v>174000</v>
      </c>
      <c r="G41" s="43">
        <f>190000-13000</f>
        <v>177000</v>
      </c>
    </row>
    <row r="42" spans="3:9" ht="24.75" thickBot="1" x14ac:dyDescent="0.3">
      <c r="C42" s="48" t="s">
        <v>3</v>
      </c>
      <c r="D42" s="43">
        <v>20264.900000000001</v>
      </c>
      <c r="E42" s="43">
        <v>20000</v>
      </c>
      <c r="F42" s="43">
        <v>20000</v>
      </c>
      <c r="G42" s="43">
        <v>20000</v>
      </c>
    </row>
    <row r="43" spans="3:9" ht="24.75" thickBot="1" x14ac:dyDescent="0.3">
      <c r="C43" s="24" t="s">
        <v>54</v>
      </c>
      <c r="D43" s="43">
        <f>D42+D41+D40+D39+D38+D37+D36</f>
        <v>1166564.8999999999</v>
      </c>
      <c r="E43" s="43">
        <f>E42+E41+E40+E39+E38+E37+E36</f>
        <v>1185000</v>
      </c>
      <c r="F43" s="43">
        <f>F42+F41+F40+F39+F38+F37+F36</f>
        <v>1187300</v>
      </c>
      <c r="G43" s="43">
        <f>G42+G41+G40+G39+G38+G37+G36</f>
        <v>1190300</v>
      </c>
    </row>
    <row r="44" spans="3:9" ht="15.75" thickBot="1" x14ac:dyDescent="0.3">
      <c r="C44" s="26" t="s">
        <v>56</v>
      </c>
      <c r="D44" s="44">
        <f>IF(D43-D28=0,0,"Error")</f>
        <v>0</v>
      </c>
      <c r="E44" s="44">
        <f>IF(E43-E28=0,0,"Error")</f>
        <v>0</v>
      </c>
      <c r="F44" s="44">
        <f>IF(F43-F28=0,0,"Error")</f>
        <v>0</v>
      </c>
      <c r="G44" s="44">
        <f>IF(G43-G28=0,0,"Error")</f>
        <v>0</v>
      </c>
    </row>
    <row r="45" spans="3:9" ht="15.75" hidden="1" thickBot="1" x14ac:dyDescent="0.3">
      <c r="C45" s="293" t="s">
        <v>67</v>
      </c>
      <c r="D45" s="294"/>
      <c r="E45" s="294"/>
      <c r="F45" s="294"/>
      <c r="G45" s="295"/>
    </row>
    <row r="46" spans="3:9" ht="15.75" hidden="1" thickBot="1" x14ac:dyDescent="0.3">
      <c r="C46" s="293" t="s">
        <v>68</v>
      </c>
      <c r="D46" s="294"/>
      <c r="E46" s="294"/>
      <c r="F46" s="294"/>
      <c r="G46" s="295"/>
    </row>
    <row r="47" spans="3:9" ht="23.25" hidden="1" thickBot="1" x14ac:dyDescent="0.3">
      <c r="C47" s="16" t="s">
        <v>82</v>
      </c>
      <c r="D47" s="290" t="s">
        <v>40</v>
      </c>
      <c r="E47" s="291"/>
      <c r="F47" s="291"/>
      <c r="G47" s="292"/>
    </row>
    <row r="48" spans="3:9" ht="15.75" hidden="1" thickBot="1" x14ac:dyDescent="0.3">
      <c r="C48" s="23" t="s">
        <v>38</v>
      </c>
      <c r="D48" s="284" t="s">
        <v>37</v>
      </c>
      <c r="E48" s="285"/>
      <c r="F48" s="285"/>
      <c r="G48" s="286"/>
    </row>
    <row r="49" spans="3:13" ht="17.25" hidden="1" customHeight="1" thickBot="1" x14ac:dyDescent="0.3">
      <c r="C49" s="2" t="s">
        <v>10</v>
      </c>
      <c r="D49" s="287" t="s">
        <v>37</v>
      </c>
      <c r="E49" s="288"/>
      <c r="F49" s="288"/>
      <c r="G49" s="289"/>
    </row>
    <row r="50" spans="3:13" ht="15.75" hidden="1" thickBot="1" x14ac:dyDescent="0.3">
      <c r="C50" s="2" t="s">
        <v>15</v>
      </c>
      <c r="D50" s="284" t="s">
        <v>37</v>
      </c>
      <c r="E50" s="285"/>
      <c r="F50" s="285"/>
      <c r="G50" s="286"/>
    </row>
    <row r="51" spans="3:13" ht="12.75" hidden="1" customHeight="1" x14ac:dyDescent="0.25">
      <c r="C51" s="282"/>
      <c r="D51" s="41">
        <v>2018</v>
      </c>
      <c r="E51" s="41">
        <v>2019</v>
      </c>
      <c r="F51" s="41">
        <v>2020</v>
      </c>
      <c r="G51" s="41">
        <v>2021</v>
      </c>
    </row>
    <row r="52" spans="3:13" ht="9" hidden="1" customHeight="1" thickBot="1" x14ac:dyDescent="0.3">
      <c r="C52" s="283"/>
      <c r="D52" s="42" t="s">
        <v>6</v>
      </c>
      <c r="E52" s="42" t="s">
        <v>7</v>
      </c>
      <c r="F52" s="42" t="s">
        <v>7</v>
      </c>
      <c r="G52" s="42" t="s">
        <v>7</v>
      </c>
    </row>
    <row r="53" spans="3:13" ht="15.75" hidden="1" thickBot="1" x14ac:dyDescent="0.3">
      <c r="C53" s="2" t="s">
        <v>9</v>
      </c>
      <c r="D53" s="32"/>
      <c r="E53" s="32"/>
      <c r="F53" s="32"/>
      <c r="G53" s="32"/>
    </row>
    <row r="54" spans="3:13" ht="15.75" hidden="1" thickBot="1" x14ac:dyDescent="0.3">
      <c r="C54" s="2" t="s">
        <v>16</v>
      </c>
      <c r="D54" s="32"/>
      <c r="E54" s="32"/>
      <c r="F54" s="32"/>
      <c r="G54" s="32"/>
    </row>
    <row r="55" spans="3:13" ht="15.75" hidden="1" thickBot="1" x14ac:dyDescent="0.3">
      <c r="C55" s="2" t="s">
        <v>24</v>
      </c>
      <c r="D55" s="32" t="e">
        <f>D54/D53</f>
        <v>#DIV/0!</v>
      </c>
      <c r="E55" s="32" t="e">
        <f t="shared" ref="E55:G55" si="5">E54/E53</f>
        <v>#DIV/0!</v>
      </c>
      <c r="F55" s="32" t="e">
        <f t="shared" si="5"/>
        <v>#DIV/0!</v>
      </c>
      <c r="G55" s="32" t="e">
        <f t="shared" si="5"/>
        <v>#DIV/0!</v>
      </c>
    </row>
    <row r="56" spans="3:13" ht="15.75" hidden="1" thickBot="1" x14ac:dyDescent="0.3">
      <c r="C56" s="2" t="s">
        <v>17</v>
      </c>
      <c r="D56" s="33" t="s">
        <v>23</v>
      </c>
      <c r="E56" s="34" t="e">
        <f>E53/D53-1</f>
        <v>#DIV/0!</v>
      </c>
      <c r="F56" s="34" t="e">
        <f t="shared" ref="F56:F58" si="6">F53/E53-1</f>
        <v>#DIV/0!</v>
      </c>
      <c r="G56" s="34" t="e">
        <f t="shared" ref="G56:G58" si="7">G53/F53-1</f>
        <v>#DIV/0!</v>
      </c>
      <c r="I56" s="6"/>
      <c r="J56" s="6"/>
      <c r="K56" s="6"/>
      <c r="L56" s="6"/>
      <c r="M56" s="6"/>
    </row>
    <row r="57" spans="3:13" ht="15.75" hidden="1" thickBot="1" x14ac:dyDescent="0.3">
      <c r="C57" s="2" t="s">
        <v>18</v>
      </c>
      <c r="D57" s="33" t="s">
        <v>23</v>
      </c>
      <c r="E57" s="34" t="e">
        <f>E54/D54-1</f>
        <v>#DIV/0!</v>
      </c>
      <c r="F57" s="34" t="e">
        <f t="shared" si="6"/>
        <v>#DIV/0!</v>
      </c>
      <c r="G57" s="34" t="e">
        <f t="shared" si="7"/>
        <v>#DIV/0!</v>
      </c>
    </row>
    <row r="58" spans="3:13" ht="23.25" hidden="1" thickBot="1" x14ac:dyDescent="0.3">
      <c r="C58" s="2" t="s">
        <v>19</v>
      </c>
      <c r="D58" s="33" t="s">
        <v>23</v>
      </c>
      <c r="E58" s="34" t="e">
        <f>E55/D55-1</f>
        <v>#DIV/0!</v>
      </c>
      <c r="F58" s="34" t="e">
        <f t="shared" si="6"/>
        <v>#DIV/0!</v>
      </c>
      <c r="G58" s="34" t="e">
        <f t="shared" si="7"/>
        <v>#DIV/0!</v>
      </c>
    </row>
    <row r="59" spans="3:13" ht="15.75" hidden="1" thickBot="1" x14ac:dyDescent="0.3">
      <c r="C59" s="279" t="s">
        <v>55</v>
      </c>
      <c r="D59" s="280"/>
      <c r="E59" s="280"/>
      <c r="F59" s="280"/>
      <c r="G59" s="281"/>
    </row>
    <row r="60" spans="3:13" ht="12.75" hidden="1" customHeight="1" x14ac:dyDescent="0.25">
      <c r="C60" s="282"/>
      <c r="D60" s="41">
        <v>2018</v>
      </c>
      <c r="E60" s="41">
        <v>2019</v>
      </c>
      <c r="F60" s="41">
        <v>2020</v>
      </c>
      <c r="G60" s="41">
        <v>2021</v>
      </c>
    </row>
    <row r="61" spans="3:13" ht="9" hidden="1" customHeight="1" thickBot="1" x14ac:dyDescent="0.3">
      <c r="C61" s="283"/>
      <c r="D61" s="42" t="s">
        <v>6</v>
      </c>
      <c r="E61" s="42" t="s">
        <v>7</v>
      </c>
      <c r="F61" s="42" t="s">
        <v>7</v>
      </c>
      <c r="G61" s="42" t="s">
        <v>7</v>
      </c>
    </row>
    <row r="62" spans="3:13" ht="24.75" hidden="1" thickBot="1" x14ac:dyDescent="0.3">
      <c r="C62" s="1" t="s">
        <v>71</v>
      </c>
      <c r="D62" s="35"/>
      <c r="E62" s="35"/>
      <c r="F62" s="35"/>
      <c r="G62" s="35"/>
    </row>
    <row r="63" spans="3:13" ht="15.75" hidden="1" thickBot="1" x14ac:dyDescent="0.3">
      <c r="C63" s="1" t="s">
        <v>72</v>
      </c>
      <c r="D63" s="43"/>
      <c r="E63" s="35"/>
      <c r="F63" s="35"/>
      <c r="G63" s="35"/>
    </row>
    <row r="64" spans="3:13" ht="24.75" hidden="1" thickBot="1" x14ac:dyDescent="0.3">
      <c r="C64" s="24" t="s">
        <v>54</v>
      </c>
      <c r="D64" s="43">
        <f>D63+D62</f>
        <v>0</v>
      </c>
      <c r="E64" s="43">
        <f t="shared" ref="E64:G64" si="8">E63+E62</f>
        <v>0</v>
      </c>
      <c r="F64" s="43">
        <f t="shared" si="8"/>
        <v>0</v>
      </c>
      <c r="G64" s="43">
        <f t="shared" si="8"/>
        <v>0</v>
      </c>
    </row>
    <row r="65" spans="3:13" hidden="1" x14ac:dyDescent="0.25">
      <c r="C65" s="302" t="s">
        <v>69</v>
      </c>
      <c r="D65" s="305"/>
      <c r="E65" s="306"/>
      <c r="F65" s="306"/>
      <c r="G65" s="307"/>
    </row>
    <row r="66" spans="3:13" hidden="1" x14ac:dyDescent="0.25">
      <c r="C66" s="303"/>
      <c r="D66" s="308"/>
      <c r="E66" s="309"/>
      <c r="F66" s="309"/>
      <c r="G66" s="310"/>
    </row>
    <row r="67" spans="3:13" ht="15.75" hidden="1" thickBot="1" x14ac:dyDescent="0.3">
      <c r="C67" s="304"/>
      <c r="D67" s="311"/>
      <c r="E67" s="312"/>
      <c r="F67" s="312"/>
      <c r="G67" s="313"/>
    </row>
    <row r="68" spans="3:13" ht="15.75" hidden="1" thickBot="1" x14ac:dyDescent="0.3">
      <c r="C68" s="16" t="s">
        <v>41</v>
      </c>
      <c r="D68" s="290"/>
      <c r="E68" s="291"/>
      <c r="F68" s="291"/>
      <c r="G68" s="292"/>
    </row>
    <row r="69" spans="3:13" ht="15.75" hidden="1" thickBot="1" x14ac:dyDescent="0.3">
      <c r="C69" s="23" t="s">
        <v>99</v>
      </c>
      <c r="D69" s="299"/>
      <c r="E69" s="300"/>
      <c r="F69" s="300"/>
      <c r="G69" s="301"/>
    </row>
    <row r="70" spans="3:13" ht="17.25" hidden="1" customHeight="1" thickBot="1" x14ac:dyDescent="0.3">
      <c r="C70" s="2" t="s">
        <v>10</v>
      </c>
      <c r="D70" s="287" t="s">
        <v>37</v>
      </c>
      <c r="E70" s="288"/>
      <c r="F70" s="288"/>
      <c r="G70" s="289"/>
    </row>
    <row r="71" spans="3:13" ht="15.75" hidden="1" thickBot="1" x14ac:dyDescent="0.3">
      <c r="C71" s="2" t="s">
        <v>15</v>
      </c>
      <c r="D71" s="284" t="s">
        <v>37</v>
      </c>
      <c r="E71" s="285"/>
      <c r="F71" s="285"/>
      <c r="G71" s="286"/>
    </row>
    <row r="72" spans="3:13" ht="12.75" hidden="1" customHeight="1" x14ac:dyDescent="0.25">
      <c r="C72" s="282"/>
      <c r="D72" s="41">
        <v>2018</v>
      </c>
      <c r="E72" s="41">
        <v>2019</v>
      </c>
      <c r="F72" s="41">
        <v>2020</v>
      </c>
      <c r="G72" s="41">
        <v>2021</v>
      </c>
    </row>
    <row r="73" spans="3:13" ht="9" hidden="1" customHeight="1" thickBot="1" x14ac:dyDescent="0.3">
      <c r="C73" s="283"/>
      <c r="D73" s="42" t="s">
        <v>6</v>
      </c>
      <c r="E73" s="42" t="s">
        <v>7</v>
      </c>
      <c r="F73" s="42" t="s">
        <v>7</v>
      </c>
      <c r="G73" s="42" t="s">
        <v>7</v>
      </c>
    </row>
    <row r="74" spans="3:13" ht="15.75" hidden="1" thickBot="1" x14ac:dyDescent="0.3">
      <c r="C74" s="2" t="s">
        <v>9</v>
      </c>
      <c r="D74" s="32"/>
      <c r="E74" s="32"/>
      <c r="F74" s="32"/>
      <c r="G74" s="32"/>
    </row>
    <row r="75" spans="3:13" ht="15.75" hidden="1" thickBot="1" x14ac:dyDescent="0.3">
      <c r="C75" s="2" t="s">
        <v>16</v>
      </c>
      <c r="D75" s="32"/>
      <c r="E75" s="32"/>
      <c r="F75" s="32"/>
      <c r="G75" s="32"/>
    </row>
    <row r="76" spans="3:13" ht="15.75" hidden="1" thickBot="1" x14ac:dyDescent="0.3">
      <c r="C76" s="2" t="s">
        <v>24</v>
      </c>
      <c r="D76" s="32" t="e">
        <f>D75/D74</f>
        <v>#DIV/0!</v>
      </c>
      <c r="E76" s="32" t="e">
        <f t="shared" ref="E76:G76" si="9">E75/E74</f>
        <v>#DIV/0!</v>
      </c>
      <c r="F76" s="32" t="e">
        <f t="shared" si="9"/>
        <v>#DIV/0!</v>
      </c>
      <c r="G76" s="32" t="e">
        <f t="shared" si="9"/>
        <v>#DIV/0!</v>
      </c>
    </row>
    <row r="77" spans="3:13" ht="15.75" hidden="1" thickBot="1" x14ac:dyDescent="0.3">
      <c r="C77" s="2" t="s">
        <v>17</v>
      </c>
      <c r="D77" s="33" t="s">
        <v>23</v>
      </c>
      <c r="E77" s="34" t="e">
        <f>E74/D74-1</f>
        <v>#DIV/0!</v>
      </c>
      <c r="F77" s="34" t="e">
        <f t="shared" ref="F77:F79" si="10">F74/E74-1</f>
        <v>#DIV/0!</v>
      </c>
      <c r="G77" s="34" t="e">
        <f t="shared" ref="G77:G79" si="11">G74/F74-1</f>
        <v>#DIV/0!</v>
      </c>
      <c r="I77" s="6"/>
      <c r="J77" s="6"/>
      <c r="K77" s="6"/>
      <c r="L77" s="6"/>
      <c r="M77" s="6"/>
    </row>
    <row r="78" spans="3:13" ht="15.75" hidden="1" thickBot="1" x14ac:dyDescent="0.3">
      <c r="C78" s="2" t="s">
        <v>18</v>
      </c>
      <c r="D78" s="33" t="s">
        <v>23</v>
      </c>
      <c r="E78" s="34" t="e">
        <f>E75/D75-1</f>
        <v>#DIV/0!</v>
      </c>
      <c r="F78" s="34" t="e">
        <f t="shared" si="10"/>
        <v>#DIV/0!</v>
      </c>
      <c r="G78" s="34" t="e">
        <f t="shared" si="11"/>
        <v>#DIV/0!</v>
      </c>
    </row>
    <row r="79" spans="3:13" ht="23.25" hidden="1" thickBot="1" x14ac:dyDescent="0.3">
      <c r="C79" s="2" t="s">
        <v>19</v>
      </c>
      <c r="D79" s="33" t="s">
        <v>23</v>
      </c>
      <c r="E79" s="34" t="e">
        <f>E76/D76-1</f>
        <v>#DIV/0!</v>
      </c>
      <c r="F79" s="34" t="e">
        <f t="shared" si="10"/>
        <v>#DIV/0!</v>
      </c>
      <c r="G79" s="34" t="e">
        <f t="shared" si="11"/>
        <v>#DIV/0!</v>
      </c>
    </row>
    <row r="80" spans="3:13" ht="15.75" hidden="1" thickBot="1" x14ac:dyDescent="0.3">
      <c r="C80" s="279" t="s">
        <v>61</v>
      </c>
      <c r="D80" s="280"/>
      <c r="E80" s="280"/>
      <c r="F80" s="280"/>
      <c r="G80" s="281"/>
    </row>
    <row r="81" spans="3:8" ht="12.75" hidden="1" customHeight="1" x14ac:dyDescent="0.25">
      <c r="C81" s="282"/>
      <c r="D81" s="41">
        <v>2018</v>
      </c>
      <c r="E81" s="41">
        <v>2019</v>
      </c>
      <c r="F81" s="41">
        <v>2020</v>
      </c>
      <c r="G81" s="41">
        <v>2021</v>
      </c>
    </row>
    <row r="82" spans="3:8" ht="9" hidden="1" customHeight="1" thickBot="1" x14ac:dyDescent="0.3">
      <c r="C82" s="283"/>
      <c r="D82" s="42" t="s">
        <v>6</v>
      </c>
      <c r="E82" s="42" t="s">
        <v>7</v>
      </c>
      <c r="F82" s="42" t="s">
        <v>7</v>
      </c>
      <c r="G82" s="42" t="s">
        <v>7</v>
      </c>
    </row>
    <row r="83" spans="3:8" ht="24.75" hidden="1" thickBot="1" x14ac:dyDescent="0.3">
      <c r="C83" s="1" t="s">
        <v>71</v>
      </c>
      <c r="D83" s="35"/>
      <c r="E83" s="35"/>
      <c r="F83" s="35"/>
      <c r="G83" s="35"/>
    </row>
    <row r="84" spans="3:8" ht="15.75" hidden="1" thickBot="1" x14ac:dyDescent="0.3">
      <c r="C84" s="1" t="s">
        <v>72</v>
      </c>
      <c r="D84" s="43"/>
      <c r="E84" s="35"/>
      <c r="F84" s="35"/>
      <c r="G84" s="35"/>
    </row>
    <row r="85" spans="3:8" ht="24.75" hidden="1" thickBot="1" x14ac:dyDescent="0.3">
      <c r="C85" s="24" t="s">
        <v>57</v>
      </c>
      <c r="D85" s="43">
        <f>D84+D83</f>
        <v>0</v>
      </c>
      <c r="E85" s="43">
        <f t="shared" ref="E85:G85" si="12">E84+E83</f>
        <v>0</v>
      </c>
      <c r="F85" s="43">
        <f t="shared" si="12"/>
        <v>0</v>
      </c>
      <c r="G85" s="43">
        <f t="shared" si="12"/>
        <v>0</v>
      </c>
    </row>
    <row r="86" spans="3:8" ht="15.75" thickBot="1" x14ac:dyDescent="0.3">
      <c r="C86" s="293" t="s">
        <v>67</v>
      </c>
      <c r="D86" s="294"/>
      <c r="E86" s="294"/>
      <c r="F86" s="294"/>
      <c r="G86" s="295"/>
    </row>
    <row r="87" spans="3:8" ht="15.75" thickBot="1" x14ac:dyDescent="0.3">
      <c r="C87" s="293" t="s">
        <v>73</v>
      </c>
      <c r="D87" s="294"/>
      <c r="E87" s="294"/>
      <c r="F87" s="294"/>
      <c r="G87" s="295"/>
    </row>
    <row r="88" spans="3:8" ht="15.75" thickBot="1" x14ac:dyDescent="0.3">
      <c r="C88" s="16" t="s">
        <v>41</v>
      </c>
      <c r="D88" s="290"/>
      <c r="E88" s="291"/>
      <c r="F88" s="291"/>
      <c r="G88" s="292"/>
    </row>
    <row r="89" spans="3:8" ht="15.75" thickBot="1" x14ac:dyDescent="0.3">
      <c r="C89" s="23" t="s">
        <v>38</v>
      </c>
      <c r="D89" s="299" t="str">
        <f>D22</f>
        <v>Planifikim, menaxhim dhe administrim funksional</v>
      </c>
      <c r="E89" s="300"/>
      <c r="F89" s="300"/>
      <c r="G89" s="301"/>
      <c r="H89" s="38"/>
    </row>
    <row r="90" spans="3:8" ht="27.75" customHeight="1" thickBot="1" x14ac:dyDescent="0.3">
      <c r="C90" s="2" t="s">
        <v>10</v>
      </c>
      <c r="D90" s="287"/>
      <c r="E90" s="288"/>
      <c r="F90" s="288"/>
      <c r="G90" s="289"/>
      <c r="H90" s="38"/>
    </row>
    <row r="91" spans="3:8" ht="15.75" thickBot="1" x14ac:dyDescent="0.3">
      <c r="C91" s="2" t="s">
        <v>15</v>
      </c>
      <c r="D91" s="284" t="s">
        <v>100</v>
      </c>
      <c r="E91" s="285"/>
      <c r="F91" s="285"/>
      <c r="G91" s="286"/>
    </row>
    <row r="92" spans="3:8" ht="12.75" customHeight="1" x14ac:dyDescent="0.25">
      <c r="C92" s="282"/>
      <c r="D92" s="41">
        <v>2018</v>
      </c>
      <c r="E92" s="41">
        <v>2019</v>
      </c>
      <c r="F92" s="41">
        <v>2020</v>
      </c>
      <c r="G92" s="41">
        <v>2021</v>
      </c>
    </row>
    <row r="93" spans="3:8" ht="9" customHeight="1" thickBot="1" x14ac:dyDescent="0.3">
      <c r="C93" s="283"/>
      <c r="D93" s="42" t="s">
        <v>6</v>
      </c>
      <c r="E93" s="42" t="s">
        <v>7</v>
      </c>
      <c r="F93" s="42" t="s">
        <v>7</v>
      </c>
      <c r="G93" s="42" t="s">
        <v>7</v>
      </c>
    </row>
    <row r="94" spans="3:8" ht="15.75" thickBot="1" x14ac:dyDescent="0.3">
      <c r="C94" s="2" t="s">
        <v>9</v>
      </c>
      <c r="D94" s="32">
        <v>3</v>
      </c>
      <c r="E94" s="4">
        <v>2</v>
      </c>
      <c r="F94" s="4">
        <v>1</v>
      </c>
      <c r="G94" s="4">
        <v>4</v>
      </c>
    </row>
    <row r="95" spans="3:8" ht="15.75" thickBot="1" x14ac:dyDescent="0.3">
      <c r="C95" s="2" t="s">
        <v>16</v>
      </c>
      <c r="D95" s="32">
        <f>D105</f>
        <v>38000</v>
      </c>
      <c r="E95" s="32">
        <f>E105</f>
        <v>30000</v>
      </c>
      <c r="F95" s="32">
        <f>F105</f>
        <v>20000</v>
      </c>
      <c r="G95" s="32">
        <f>G105</f>
        <v>120000</v>
      </c>
    </row>
    <row r="96" spans="3:8" ht="15.75" thickBot="1" x14ac:dyDescent="0.3">
      <c r="C96" s="2" t="s">
        <v>24</v>
      </c>
      <c r="D96" s="32">
        <f>D95/D94</f>
        <v>12666.666666666666</v>
      </c>
      <c r="E96" s="32">
        <f t="shared" ref="E96:G96" si="13">E95/E94</f>
        <v>15000</v>
      </c>
      <c r="F96" s="32">
        <f t="shared" si="13"/>
        <v>20000</v>
      </c>
      <c r="G96" s="32">
        <f t="shared" si="13"/>
        <v>30000</v>
      </c>
    </row>
    <row r="97" spans="3:13" ht="15.75" thickBot="1" x14ac:dyDescent="0.3">
      <c r="C97" s="2" t="s">
        <v>17</v>
      </c>
      <c r="D97" s="33" t="s">
        <v>23</v>
      </c>
      <c r="E97" s="34">
        <f>E94/D94-1</f>
        <v>-0.33333333333333337</v>
      </c>
      <c r="F97" s="34">
        <f t="shared" ref="F97:F99" si="14">F94/E94-1</f>
        <v>-0.5</v>
      </c>
      <c r="G97" s="34">
        <f t="shared" ref="G97:G99" si="15">G94/F94-1</f>
        <v>3</v>
      </c>
      <c r="I97" s="6"/>
      <c r="J97" s="6"/>
      <c r="K97" s="6"/>
      <c r="L97" s="6"/>
      <c r="M97" s="6"/>
    </row>
    <row r="98" spans="3:13" ht="15.75" thickBot="1" x14ac:dyDescent="0.3">
      <c r="C98" s="2" t="s">
        <v>18</v>
      </c>
      <c r="D98" s="33" t="s">
        <v>23</v>
      </c>
      <c r="E98" s="34">
        <f>E95/D95-1</f>
        <v>-0.21052631578947367</v>
      </c>
      <c r="F98" s="34">
        <f t="shared" si="14"/>
        <v>-0.33333333333333337</v>
      </c>
      <c r="G98" s="34">
        <f t="shared" si="15"/>
        <v>5</v>
      </c>
    </row>
    <row r="99" spans="3:13" ht="23.25" thickBot="1" x14ac:dyDescent="0.3">
      <c r="C99" s="2" t="s">
        <v>19</v>
      </c>
      <c r="D99" s="33" t="s">
        <v>23</v>
      </c>
      <c r="E99" s="34">
        <f>E96/D96-1</f>
        <v>0.1842105263157896</v>
      </c>
      <c r="F99" s="34">
        <f t="shared" si="14"/>
        <v>0.33333333333333326</v>
      </c>
      <c r="G99" s="34">
        <f t="shared" si="15"/>
        <v>0.5</v>
      </c>
    </row>
    <row r="100" spans="3:13" ht="15.75" customHeight="1" thickBot="1" x14ac:dyDescent="0.3">
      <c r="C100" s="279" t="s">
        <v>55</v>
      </c>
      <c r="D100" s="280"/>
      <c r="E100" s="280"/>
      <c r="F100" s="280"/>
      <c r="G100" s="281"/>
    </row>
    <row r="101" spans="3:13" ht="12.75" customHeight="1" x14ac:dyDescent="0.25">
      <c r="C101" s="282"/>
      <c r="D101" s="41">
        <v>2018</v>
      </c>
      <c r="E101" s="41">
        <v>2019</v>
      </c>
      <c r="F101" s="41">
        <v>2020</v>
      </c>
      <c r="G101" s="41">
        <v>2021</v>
      </c>
    </row>
    <row r="102" spans="3:13" ht="15" customHeight="1" thickBot="1" x14ac:dyDescent="0.3">
      <c r="C102" s="283"/>
      <c r="D102" s="42" t="s">
        <v>6</v>
      </c>
      <c r="E102" s="42" t="s">
        <v>7</v>
      </c>
      <c r="F102" s="42" t="s">
        <v>7</v>
      </c>
      <c r="G102" s="42" t="s">
        <v>7</v>
      </c>
    </row>
    <row r="103" spans="3:13" ht="24.75" thickBot="1" x14ac:dyDescent="0.3">
      <c r="C103" s="1" t="s">
        <v>71</v>
      </c>
      <c r="D103" s="35"/>
      <c r="E103" s="35"/>
      <c r="F103" s="35"/>
      <c r="G103" s="35"/>
    </row>
    <row r="104" spans="3:13" ht="15.75" thickBot="1" x14ac:dyDescent="0.3">
      <c r="C104" s="1" t="s">
        <v>72</v>
      </c>
      <c r="D104" s="32">
        <v>38000</v>
      </c>
      <c r="E104" s="32">
        <v>30000</v>
      </c>
      <c r="F104" s="32">
        <v>20000</v>
      </c>
      <c r="G104" s="32">
        <v>120000</v>
      </c>
    </row>
    <row r="105" spans="3:13" ht="24.75" thickBot="1" x14ac:dyDescent="0.3">
      <c r="C105" s="24" t="s">
        <v>54</v>
      </c>
      <c r="D105" s="43">
        <f>D104+D103</f>
        <v>38000</v>
      </c>
      <c r="E105" s="43">
        <f t="shared" ref="E105:G105" si="16">E104+E103</f>
        <v>30000</v>
      </c>
      <c r="F105" s="43">
        <f t="shared" si="16"/>
        <v>20000</v>
      </c>
      <c r="G105" s="43">
        <f t="shared" si="16"/>
        <v>120000</v>
      </c>
    </row>
    <row r="106" spans="3:13" ht="23.25" hidden="1" customHeight="1" thickBot="1" x14ac:dyDescent="0.3">
      <c r="C106" s="342" t="s">
        <v>66</v>
      </c>
      <c r="D106" s="343"/>
      <c r="E106" s="343"/>
      <c r="F106" s="343"/>
      <c r="G106" s="344"/>
    </row>
    <row r="107" spans="3:13" ht="12.75" hidden="1" customHeight="1" x14ac:dyDescent="0.25">
      <c r="C107" s="282"/>
      <c r="D107" s="41">
        <v>2018</v>
      </c>
      <c r="E107" s="41">
        <v>2019</v>
      </c>
      <c r="F107" s="41">
        <v>2020</v>
      </c>
      <c r="G107" s="41">
        <v>2021</v>
      </c>
    </row>
    <row r="108" spans="3:13" ht="9" hidden="1" customHeight="1" thickBot="1" x14ac:dyDescent="0.3">
      <c r="C108" s="283"/>
      <c r="D108" s="42" t="s">
        <v>6</v>
      </c>
      <c r="E108" s="42" t="s">
        <v>7</v>
      </c>
      <c r="F108" s="42" t="s">
        <v>7</v>
      </c>
      <c r="G108" s="42" t="s">
        <v>7</v>
      </c>
    </row>
    <row r="109" spans="3:13" ht="26.25" hidden="1" customHeight="1" thickBot="1" x14ac:dyDescent="0.3">
      <c r="C109" s="23" t="s">
        <v>96</v>
      </c>
      <c r="D109" s="296"/>
      <c r="E109" s="297"/>
      <c r="F109" s="297"/>
      <c r="G109" s="298"/>
    </row>
    <row r="110" spans="3:13" ht="16.5" hidden="1" customHeight="1" thickBot="1" x14ac:dyDescent="0.3">
      <c r="C110" s="2" t="s">
        <v>10</v>
      </c>
      <c r="D110" s="299"/>
      <c r="E110" s="300"/>
      <c r="F110" s="300"/>
      <c r="G110" s="301"/>
    </row>
    <row r="111" spans="3:13" ht="15.75" hidden="1" customHeight="1" thickBot="1" x14ac:dyDescent="0.3">
      <c r="C111" s="2" t="s">
        <v>15</v>
      </c>
      <c r="D111" s="284"/>
      <c r="E111" s="285"/>
      <c r="F111" s="285"/>
      <c r="G111" s="286"/>
    </row>
    <row r="112" spans="3:13" ht="12.75" hidden="1" customHeight="1" x14ac:dyDescent="0.25">
      <c r="C112" s="282"/>
      <c r="D112" s="41">
        <v>2018</v>
      </c>
      <c r="E112" s="41">
        <v>2019</v>
      </c>
      <c r="F112" s="41">
        <v>2020</v>
      </c>
      <c r="G112" s="41">
        <v>2021</v>
      </c>
    </row>
    <row r="113" spans="3:7" ht="9" hidden="1" customHeight="1" thickBot="1" x14ac:dyDescent="0.3">
      <c r="C113" s="283"/>
      <c r="D113" s="42" t="s">
        <v>6</v>
      </c>
      <c r="E113" s="42" t="s">
        <v>7</v>
      </c>
      <c r="F113" s="42" t="s">
        <v>7</v>
      </c>
      <c r="G113" s="42" t="s">
        <v>7</v>
      </c>
    </row>
    <row r="114" spans="3:7" ht="15.75" hidden="1" customHeight="1" thickBot="1" x14ac:dyDescent="0.3">
      <c r="C114" s="2" t="s">
        <v>9</v>
      </c>
      <c r="D114" s="32"/>
      <c r="E114" s="35"/>
      <c r="F114" s="35"/>
      <c r="G114" s="35"/>
    </row>
    <row r="115" spans="3:7" ht="15.75" hidden="1" thickBot="1" x14ac:dyDescent="0.3">
      <c r="C115" s="2" t="s">
        <v>16</v>
      </c>
      <c r="D115" s="32"/>
      <c r="E115" s="32"/>
      <c r="F115" s="32"/>
      <c r="G115" s="32"/>
    </row>
    <row r="116" spans="3:7" ht="15.75" hidden="1" thickBot="1" x14ac:dyDescent="0.3">
      <c r="C116" s="2" t="s">
        <v>24</v>
      </c>
      <c r="D116" s="32" t="e">
        <f>D115/D114</f>
        <v>#DIV/0!</v>
      </c>
      <c r="E116" s="32" t="e">
        <f t="shared" ref="E116:G116" si="17">E115/E114</f>
        <v>#DIV/0!</v>
      </c>
      <c r="F116" s="32" t="e">
        <f t="shared" si="17"/>
        <v>#DIV/0!</v>
      </c>
      <c r="G116" s="32" t="e">
        <f t="shared" si="17"/>
        <v>#DIV/0!</v>
      </c>
    </row>
    <row r="117" spans="3:7" ht="15.75" hidden="1" thickBot="1" x14ac:dyDescent="0.3">
      <c r="C117" s="2" t="s">
        <v>17</v>
      </c>
      <c r="D117" s="33"/>
      <c r="E117" s="34" t="e">
        <f>E114/D114-1</f>
        <v>#DIV/0!</v>
      </c>
      <c r="F117" s="34" t="e">
        <f t="shared" ref="F117:G119" si="18">F114/E114-1</f>
        <v>#DIV/0!</v>
      </c>
      <c r="G117" s="34" t="e">
        <f t="shared" si="18"/>
        <v>#DIV/0!</v>
      </c>
    </row>
    <row r="118" spans="3:7" ht="15.75" hidden="1" thickBot="1" x14ac:dyDescent="0.3">
      <c r="C118" s="2" t="s">
        <v>18</v>
      </c>
      <c r="D118" s="33"/>
      <c r="E118" s="34" t="e">
        <f>E115/D115-1</f>
        <v>#DIV/0!</v>
      </c>
      <c r="F118" s="34" t="e">
        <f t="shared" si="18"/>
        <v>#DIV/0!</v>
      </c>
      <c r="G118" s="34" t="e">
        <f t="shared" si="18"/>
        <v>#DIV/0!</v>
      </c>
    </row>
    <row r="119" spans="3:7" ht="23.25" hidden="1" thickBot="1" x14ac:dyDescent="0.3">
      <c r="C119" s="2" t="s">
        <v>19</v>
      </c>
      <c r="D119" s="33"/>
      <c r="E119" s="34" t="e">
        <f>E116/D116-1</f>
        <v>#DIV/0!</v>
      </c>
      <c r="F119" s="34" t="e">
        <f t="shared" si="18"/>
        <v>#DIV/0!</v>
      </c>
      <c r="G119" s="34" t="e">
        <f t="shared" si="18"/>
        <v>#DIV/0!</v>
      </c>
    </row>
    <row r="120" spans="3:7" ht="12.75" hidden="1" customHeight="1" x14ac:dyDescent="0.25">
      <c r="C120" s="282"/>
      <c r="D120" s="41">
        <v>2018</v>
      </c>
      <c r="E120" s="41">
        <v>2019</v>
      </c>
      <c r="F120" s="41">
        <v>2020</v>
      </c>
      <c r="G120" s="41">
        <v>2021</v>
      </c>
    </row>
    <row r="121" spans="3:7" ht="9" hidden="1" customHeight="1" thickBot="1" x14ac:dyDescent="0.3">
      <c r="C121" s="283"/>
      <c r="D121" s="42" t="s">
        <v>6</v>
      </c>
      <c r="E121" s="42" t="s">
        <v>7</v>
      </c>
      <c r="F121" s="42" t="s">
        <v>7</v>
      </c>
      <c r="G121" s="42" t="s">
        <v>7</v>
      </c>
    </row>
    <row r="122" spans="3:7" ht="15.75" hidden="1" customHeight="1" thickBot="1" x14ac:dyDescent="0.3">
      <c r="C122" s="279" t="s">
        <v>60</v>
      </c>
      <c r="D122" s="280"/>
      <c r="E122" s="280"/>
      <c r="F122" s="280"/>
      <c r="G122" s="281"/>
    </row>
    <row r="123" spans="3:7" ht="12.75" hidden="1" customHeight="1" x14ac:dyDescent="0.25">
      <c r="C123" s="282"/>
      <c r="D123" s="41">
        <v>2018</v>
      </c>
      <c r="E123" s="41">
        <v>2019</v>
      </c>
      <c r="F123" s="41">
        <v>2020</v>
      </c>
      <c r="G123" s="41">
        <v>2021</v>
      </c>
    </row>
    <row r="124" spans="3:7" ht="9" hidden="1" customHeight="1" thickBot="1" x14ac:dyDescent="0.3">
      <c r="C124" s="283"/>
      <c r="D124" s="42" t="s">
        <v>6</v>
      </c>
      <c r="E124" s="42" t="s">
        <v>7</v>
      </c>
      <c r="F124" s="42" t="s">
        <v>7</v>
      </c>
      <c r="G124" s="42" t="s">
        <v>7</v>
      </c>
    </row>
    <row r="125" spans="3:7" ht="15.75" hidden="1" thickBot="1" x14ac:dyDescent="0.3">
      <c r="C125" s="1" t="s">
        <v>0</v>
      </c>
      <c r="D125" s="35"/>
      <c r="E125" s="35"/>
      <c r="F125" s="35"/>
      <c r="G125" s="35"/>
    </row>
    <row r="126" spans="3:7" ht="24.75" hidden="1" thickBot="1" x14ac:dyDescent="0.3">
      <c r="C126" s="1" t="s">
        <v>42</v>
      </c>
      <c r="D126" s="35"/>
      <c r="E126" s="35"/>
      <c r="F126" s="35"/>
      <c r="G126" s="35"/>
    </row>
    <row r="127" spans="3:7" ht="15.75" hidden="1" thickBot="1" x14ac:dyDescent="0.3">
      <c r="C127" s="1" t="s">
        <v>1</v>
      </c>
      <c r="D127" s="43"/>
      <c r="E127" s="35"/>
      <c r="F127" s="35"/>
      <c r="G127" s="35"/>
    </row>
    <row r="128" spans="3:7" ht="15.75" hidden="1" thickBot="1" x14ac:dyDescent="0.3">
      <c r="C128" s="1" t="s">
        <v>2</v>
      </c>
      <c r="D128" s="43"/>
      <c r="E128" s="35"/>
      <c r="F128" s="35"/>
      <c r="G128" s="35"/>
    </row>
    <row r="129" spans="3:7" ht="24.75" hidden="1" thickBot="1" x14ac:dyDescent="0.3">
      <c r="C129" s="1" t="s">
        <v>29</v>
      </c>
      <c r="D129" s="43"/>
      <c r="E129" s="35"/>
      <c r="F129" s="35"/>
      <c r="G129" s="35"/>
    </row>
    <row r="130" spans="3:7" ht="15.75" hidden="1" thickBot="1" x14ac:dyDescent="0.3">
      <c r="C130" s="1" t="s">
        <v>31</v>
      </c>
      <c r="D130" s="43"/>
      <c r="E130" s="35"/>
      <c r="F130" s="35"/>
      <c r="G130" s="35"/>
    </row>
    <row r="131" spans="3:7" ht="24.75" hidden="1" thickBot="1" x14ac:dyDescent="0.3">
      <c r="C131" s="1" t="s">
        <v>3</v>
      </c>
      <c r="D131" s="43"/>
      <c r="E131" s="35"/>
      <c r="F131" s="35"/>
      <c r="G131" s="35"/>
    </row>
    <row r="132" spans="3:7" ht="36.75" hidden="1" thickBot="1" x14ac:dyDescent="0.3">
      <c r="C132" s="25" t="s">
        <v>58</v>
      </c>
      <c r="D132" s="44">
        <f>D131+D130+D129+D128+D127+D126+D125</f>
        <v>0</v>
      </c>
      <c r="E132" s="44">
        <f>E131+E130+E129+E128+E127+E126+E125</f>
        <v>0</v>
      </c>
      <c r="F132" s="44">
        <f>F131+F130+F129+F128+F127+F126+F125</f>
        <v>0</v>
      </c>
      <c r="G132" s="44">
        <f>G131+G130+G129+G128+G127+G126+G125</f>
        <v>0</v>
      </c>
    </row>
    <row r="133" spans="3:7" ht="15.75" hidden="1" thickBot="1" x14ac:dyDescent="0.3">
      <c r="C133" s="26" t="s">
        <v>56</v>
      </c>
      <c r="D133" s="44">
        <f>IF(D132-D115=0,0,"Error")</f>
        <v>0</v>
      </c>
      <c r="E133" s="44">
        <f>IF(E132-E115=0,0,"Error")</f>
        <v>0</v>
      </c>
      <c r="F133" s="44">
        <f>IF(F132-F115=0,0,"Error")</f>
        <v>0</v>
      </c>
      <c r="G133" s="44">
        <f>IF(G132-G115=0,0,"Error")</f>
        <v>0</v>
      </c>
    </row>
    <row r="134" spans="3:7" ht="23.25" hidden="1" customHeight="1" thickBot="1" x14ac:dyDescent="0.3">
      <c r="C134" s="17" t="s">
        <v>59</v>
      </c>
      <c r="D134" s="284" t="s">
        <v>37</v>
      </c>
      <c r="E134" s="285"/>
      <c r="F134" s="285"/>
      <c r="G134" s="286"/>
    </row>
    <row r="135" spans="3:7" ht="15.75" hidden="1" customHeight="1" thickBot="1" x14ac:dyDescent="0.3">
      <c r="C135" s="2" t="s">
        <v>10</v>
      </c>
      <c r="D135" s="287" t="s">
        <v>37</v>
      </c>
      <c r="E135" s="288"/>
      <c r="F135" s="288"/>
      <c r="G135" s="289"/>
    </row>
    <row r="136" spans="3:7" ht="15.75" hidden="1" customHeight="1" thickBot="1" x14ac:dyDescent="0.3">
      <c r="C136" s="2" t="s">
        <v>15</v>
      </c>
      <c r="D136" s="284" t="s">
        <v>37</v>
      </c>
      <c r="E136" s="285"/>
      <c r="F136" s="285"/>
      <c r="G136" s="286"/>
    </row>
    <row r="137" spans="3:7" ht="12.75" hidden="1" customHeight="1" x14ac:dyDescent="0.25">
      <c r="C137" s="282"/>
      <c r="D137" s="41">
        <v>2018</v>
      </c>
      <c r="E137" s="41">
        <v>2019</v>
      </c>
      <c r="F137" s="41">
        <v>2020</v>
      </c>
      <c r="G137" s="41">
        <v>2021</v>
      </c>
    </row>
    <row r="138" spans="3:7" ht="9" hidden="1" customHeight="1" thickBot="1" x14ac:dyDescent="0.3">
      <c r="C138" s="283"/>
      <c r="D138" s="42" t="s">
        <v>6</v>
      </c>
      <c r="E138" s="42" t="s">
        <v>7</v>
      </c>
      <c r="F138" s="42" t="s">
        <v>7</v>
      </c>
      <c r="G138" s="42" t="s">
        <v>7</v>
      </c>
    </row>
    <row r="139" spans="3:7" ht="15.75" hidden="1" thickBot="1" x14ac:dyDescent="0.3">
      <c r="C139" s="2" t="s">
        <v>9</v>
      </c>
      <c r="D139" s="32"/>
      <c r="E139" s="32"/>
      <c r="F139" s="32"/>
      <c r="G139" s="32"/>
    </row>
    <row r="140" spans="3:7" ht="15.75" hidden="1" thickBot="1" x14ac:dyDescent="0.3">
      <c r="C140" s="2" t="s">
        <v>16</v>
      </c>
      <c r="D140" s="32"/>
      <c r="E140" s="32"/>
      <c r="F140" s="32"/>
      <c r="G140" s="32"/>
    </row>
    <row r="141" spans="3:7" ht="15.75" hidden="1" thickBot="1" x14ac:dyDescent="0.3">
      <c r="C141" s="2" t="s">
        <v>24</v>
      </c>
      <c r="D141" s="32" t="e">
        <f>D140/D139</f>
        <v>#DIV/0!</v>
      </c>
      <c r="E141" s="32" t="e">
        <f t="shared" ref="E141:G141" si="19">E140/E139</f>
        <v>#DIV/0!</v>
      </c>
      <c r="F141" s="32" t="e">
        <f t="shared" si="19"/>
        <v>#DIV/0!</v>
      </c>
      <c r="G141" s="32" t="e">
        <f t="shared" si="19"/>
        <v>#DIV/0!</v>
      </c>
    </row>
    <row r="142" spans="3:7" ht="15.75" hidden="1" thickBot="1" x14ac:dyDescent="0.3">
      <c r="C142" s="2" t="s">
        <v>17</v>
      </c>
      <c r="D142" s="33"/>
      <c r="E142" s="34" t="e">
        <f>E139/D139-1</f>
        <v>#DIV/0!</v>
      </c>
      <c r="F142" s="34" t="e">
        <f t="shared" ref="F142:G144" si="20">F139/E139-1</f>
        <v>#DIV/0!</v>
      </c>
      <c r="G142" s="34" t="e">
        <f t="shared" si="20"/>
        <v>#DIV/0!</v>
      </c>
    </row>
    <row r="143" spans="3:7" ht="15.75" hidden="1" thickBot="1" x14ac:dyDescent="0.3">
      <c r="C143" s="2" t="s">
        <v>18</v>
      </c>
      <c r="D143" s="33"/>
      <c r="E143" s="34" t="e">
        <f>E140/D140-1</f>
        <v>#DIV/0!</v>
      </c>
      <c r="F143" s="34" t="e">
        <f t="shared" si="20"/>
        <v>#DIV/0!</v>
      </c>
      <c r="G143" s="34" t="e">
        <f t="shared" si="20"/>
        <v>#DIV/0!</v>
      </c>
    </row>
    <row r="144" spans="3:7" ht="23.25" hidden="1" thickBot="1" x14ac:dyDescent="0.3">
      <c r="C144" s="2" t="s">
        <v>19</v>
      </c>
      <c r="D144" s="33"/>
      <c r="E144" s="34" t="e">
        <f>E141/D141-1</f>
        <v>#DIV/0!</v>
      </c>
      <c r="F144" s="34" t="e">
        <f t="shared" si="20"/>
        <v>#DIV/0!</v>
      </c>
      <c r="G144" s="34" t="e">
        <f t="shared" si="20"/>
        <v>#DIV/0!</v>
      </c>
    </row>
    <row r="145" spans="3:7" ht="15.75" hidden="1" customHeight="1" thickBot="1" x14ac:dyDescent="0.3">
      <c r="C145" s="279" t="s">
        <v>61</v>
      </c>
      <c r="D145" s="280"/>
      <c r="E145" s="280"/>
      <c r="F145" s="280"/>
      <c r="G145" s="281"/>
    </row>
    <row r="146" spans="3:7" ht="12.75" hidden="1" customHeight="1" x14ac:dyDescent="0.25">
      <c r="C146" s="282"/>
      <c r="D146" s="41">
        <v>2018</v>
      </c>
      <c r="E146" s="41">
        <v>2019</v>
      </c>
      <c r="F146" s="41">
        <v>2020</v>
      </c>
      <c r="G146" s="41">
        <v>2021</v>
      </c>
    </row>
    <row r="147" spans="3:7" ht="9" hidden="1" customHeight="1" thickBot="1" x14ac:dyDescent="0.3">
      <c r="C147" s="283"/>
      <c r="D147" s="42" t="s">
        <v>6</v>
      </c>
      <c r="E147" s="42" t="s">
        <v>7</v>
      </c>
      <c r="F147" s="42" t="s">
        <v>7</v>
      </c>
      <c r="G147" s="42" t="s">
        <v>7</v>
      </c>
    </row>
    <row r="148" spans="3:7" ht="15.75" hidden="1" thickBot="1" x14ac:dyDescent="0.3">
      <c r="C148" s="1" t="s">
        <v>0</v>
      </c>
      <c r="D148" s="35"/>
      <c r="E148" s="35"/>
      <c r="F148" s="35"/>
      <c r="G148" s="35"/>
    </row>
    <row r="149" spans="3:7" ht="24.75" hidden="1" thickBot="1" x14ac:dyDescent="0.3">
      <c r="C149" s="1" t="s">
        <v>42</v>
      </c>
      <c r="D149" s="35"/>
      <c r="E149" s="35"/>
      <c r="F149" s="35"/>
      <c r="G149" s="35"/>
    </row>
    <row r="150" spans="3:7" ht="15.75" hidden="1" thickBot="1" x14ac:dyDescent="0.3">
      <c r="C150" s="1" t="s">
        <v>1</v>
      </c>
      <c r="D150" s="43"/>
      <c r="E150" s="35"/>
      <c r="F150" s="35"/>
      <c r="G150" s="35"/>
    </row>
    <row r="151" spans="3:7" ht="15.75" hidden="1" thickBot="1" x14ac:dyDescent="0.3">
      <c r="C151" s="1" t="s">
        <v>2</v>
      </c>
      <c r="D151" s="43"/>
      <c r="E151" s="35"/>
      <c r="F151" s="35"/>
      <c r="G151" s="35"/>
    </row>
    <row r="152" spans="3:7" ht="24.75" hidden="1" thickBot="1" x14ac:dyDescent="0.3">
      <c r="C152" s="1" t="s">
        <v>29</v>
      </c>
      <c r="D152" s="43"/>
      <c r="E152" s="35"/>
      <c r="F152" s="35"/>
      <c r="G152" s="35"/>
    </row>
    <row r="153" spans="3:7" ht="15.75" hidden="1" thickBot="1" x14ac:dyDescent="0.3">
      <c r="C153" s="1" t="s">
        <v>31</v>
      </c>
      <c r="D153" s="43"/>
      <c r="E153" s="35"/>
      <c r="F153" s="35"/>
      <c r="G153" s="35"/>
    </row>
    <row r="154" spans="3:7" ht="24.75" hidden="1" thickBot="1" x14ac:dyDescent="0.3">
      <c r="C154" s="1" t="s">
        <v>3</v>
      </c>
      <c r="D154" s="43"/>
      <c r="E154" s="35"/>
      <c r="F154" s="35"/>
      <c r="G154" s="35"/>
    </row>
    <row r="155" spans="3:7" ht="36.75" hidden="1" thickBot="1" x14ac:dyDescent="0.3">
      <c r="C155" s="25" t="s">
        <v>58</v>
      </c>
      <c r="D155" s="45">
        <f>D154+D152+D153+D151+D150+D149+D148</f>
        <v>0</v>
      </c>
      <c r="E155" s="45">
        <f>E154+E152+E153+E151+E150+E149+E148</f>
        <v>0</v>
      </c>
      <c r="F155" s="45">
        <f>F154+F152+F153+F151+F150+F149+F148</f>
        <v>0</v>
      </c>
      <c r="G155" s="45">
        <f>G154+G152+G153+G151+G150+G149+G148</f>
        <v>0</v>
      </c>
    </row>
    <row r="156" spans="3:7" ht="15.75" hidden="1" thickBot="1" x14ac:dyDescent="0.3">
      <c r="C156" s="26" t="s">
        <v>56</v>
      </c>
      <c r="D156" s="44">
        <f>IF(D155-D140=0,0,"Error")</f>
        <v>0</v>
      </c>
      <c r="E156" s="44">
        <f>IF(E155-E140=0,0,"Error")</f>
        <v>0</v>
      </c>
      <c r="F156" s="44">
        <f>IF(F155-F140=0,0,"Error")</f>
        <v>0</v>
      </c>
      <c r="G156" s="44">
        <f>IF(G155-G140=0,0,"Error")</f>
        <v>0</v>
      </c>
    </row>
    <row r="157" spans="3:7" ht="15.75" hidden="1" customHeight="1" thickBot="1" x14ac:dyDescent="0.3">
      <c r="C157" s="293" t="s">
        <v>67</v>
      </c>
      <c r="D157" s="294"/>
      <c r="E157" s="294"/>
      <c r="F157" s="294"/>
      <c r="G157" s="295"/>
    </row>
    <row r="158" spans="3:7" ht="15.75" hidden="1" customHeight="1" thickBot="1" x14ac:dyDescent="0.3">
      <c r="C158" s="293" t="s">
        <v>68</v>
      </c>
      <c r="D158" s="294"/>
      <c r="E158" s="294"/>
      <c r="F158" s="294"/>
      <c r="G158" s="295"/>
    </row>
    <row r="159" spans="3:7" ht="23.25" hidden="1" customHeight="1" thickBot="1" x14ac:dyDescent="0.3">
      <c r="C159" s="16" t="s">
        <v>41</v>
      </c>
      <c r="D159" s="290" t="s">
        <v>40</v>
      </c>
      <c r="E159" s="291"/>
      <c r="F159" s="291"/>
      <c r="G159" s="292"/>
    </row>
    <row r="160" spans="3:7" ht="15.75" hidden="1" customHeight="1" thickBot="1" x14ac:dyDescent="0.3">
      <c r="C160" s="23" t="s">
        <v>96</v>
      </c>
      <c r="D160" s="284" t="s">
        <v>37</v>
      </c>
      <c r="E160" s="285"/>
      <c r="F160" s="285"/>
      <c r="G160" s="286"/>
    </row>
    <row r="161" spans="3:13" ht="17.25" hidden="1" customHeight="1" thickBot="1" x14ac:dyDescent="0.3">
      <c r="C161" s="2" t="s">
        <v>10</v>
      </c>
      <c r="D161" s="287" t="s">
        <v>37</v>
      </c>
      <c r="E161" s="288"/>
      <c r="F161" s="288"/>
      <c r="G161" s="289"/>
    </row>
    <row r="162" spans="3:13" ht="15.75" hidden="1" customHeight="1" thickBot="1" x14ac:dyDescent="0.3">
      <c r="C162" s="2" t="s">
        <v>15</v>
      </c>
      <c r="D162" s="284" t="s">
        <v>37</v>
      </c>
      <c r="E162" s="285"/>
      <c r="F162" s="285"/>
      <c r="G162" s="286"/>
    </row>
    <row r="163" spans="3:13" ht="12.75" hidden="1" customHeight="1" x14ac:dyDescent="0.25">
      <c r="C163" s="282"/>
      <c r="D163" s="41">
        <v>2018</v>
      </c>
      <c r="E163" s="41">
        <v>2019</v>
      </c>
      <c r="F163" s="41">
        <v>2020</v>
      </c>
      <c r="G163" s="41">
        <v>2021</v>
      </c>
    </row>
    <row r="164" spans="3:13" ht="9" hidden="1" customHeight="1" thickBot="1" x14ac:dyDescent="0.3">
      <c r="C164" s="283"/>
      <c r="D164" s="42" t="s">
        <v>6</v>
      </c>
      <c r="E164" s="42" t="s">
        <v>7</v>
      </c>
      <c r="F164" s="42" t="s">
        <v>7</v>
      </c>
      <c r="G164" s="42" t="s">
        <v>7</v>
      </c>
    </row>
    <row r="165" spans="3:13" ht="15.75" hidden="1" thickBot="1" x14ac:dyDescent="0.3">
      <c r="C165" s="2" t="s">
        <v>9</v>
      </c>
      <c r="D165" s="32"/>
      <c r="E165" s="32"/>
      <c r="F165" s="32"/>
      <c r="G165" s="32"/>
    </row>
    <row r="166" spans="3:13" ht="15.75" hidden="1" thickBot="1" x14ac:dyDescent="0.3">
      <c r="C166" s="2" t="s">
        <v>16</v>
      </c>
      <c r="D166" s="32"/>
      <c r="E166" s="32"/>
      <c r="F166" s="32"/>
      <c r="G166" s="32"/>
    </row>
    <row r="167" spans="3:13" ht="15.75" hidden="1" thickBot="1" x14ac:dyDescent="0.3">
      <c r="C167" s="2" t="s">
        <v>24</v>
      </c>
      <c r="D167" s="32" t="e">
        <f>D166/D165</f>
        <v>#DIV/0!</v>
      </c>
      <c r="E167" s="32" t="e">
        <f t="shared" ref="E167:G167" si="21">E166/E165</f>
        <v>#DIV/0!</v>
      </c>
      <c r="F167" s="32" t="e">
        <f t="shared" si="21"/>
        <v>#DIV/0!</v>
      </c>
      <c r="G167" s="32" t="e">
        <f t="shared" si="21"/>
        <v>#DIV/0!</v>
      </c>
    </row>
    <row r="168" spans="3:13" ht="15.75" hidden="1" thickBot="1" x14ac:dyDescent="0.3">
      <c r="C168" s="2" t="s">
        <v>17</v>
      </c>
      <c r="D168" s="33" t="s">
        <v>23</v>
      </c>
      <c r="E168" s="34" t="e">
        <f>E165/D165-1</f>
        <v>#DIV/0!</v>
      </c>
      <c r="F168" s="34" t="e">
        <f t="shared" ref="F168:G170" si="22">F165/E165-1</f>
        <v>#DIV/0!</v>
      </c>
      <c r="G168" s="34" t="e">
        <f t="shared" si="22"/>
        <v>#DIV/0!</v>
      </c>
      <c r="I168" s="6"/>
      <c r="J168" s="6"/>
      <c r="K168" s="6"/>
      <c r="L168" s="6"/>
      <c r="M168" s="6"/>
    </row>
    <row r="169" spans="3:13" ht="15.75" hidden="1" thickBot="1" x14ac:dyDescent="0.3">
      <c r="C169" s="2" t="s">
        <v>18</v>
      </c>
      <c r="D169" s="33" t="s">
        <v>23</v>
      </c>
      <c r="E169" s="34" t="e">
        <f>E166/D166-1</f>
        <v>#DIV/0!</v>
      </c>
      <c r="F169" s="34" t="e">
        <f t="shared" si="22"/>
        <v>#DIV/0!</v>
      </c>
      <c r="G169" s="34" t="e">
        <f t="shared" si="22"/>
        <v>#DIV/0!</v>
      </c>
    </row>
    <row r="170" spans="3:13" ht="23.25" hidden="1" thickBot="1" x14ac:dyDescent="0.3">
      <c r="C170" s="2" t="s">
        <v>19</v>
      </c>
      <c r="D170" s="33" t="s">
        <v>23</v>
      </c>
      <c r="E170" s="34" t="e">
        <f>E167/D167-1</f>
        <v>#DIV/0!</v>
      </c>
      <c r="F170" s="34" t="e">
        <f t="shared" si="22"/>
        <v>#DIV/0!</v>
      </c>
      <c r="G170" s="34" t="e">
        <f t="shared" si="22"/>
        <v>#DIV/0!</v>
      </c>
    </row>
    <row r="171" spans="3:13" ht="15.75" hidden="1" customHeight="1" thickBot="1" x14ac:dyDescent="0.3">
      <c r="C171" s="279" t="s">
        <v>97</v>
      </c>
      <c r="D171" s="280"/>
      <c r="E171" s="280"/>
      <c r="F171" s="280"/>
      <c r="G171" s="281"/>
    </row>
    <row r="172" spans="3:13" ht="12.75" hidden="1" customHeight="1" x14ac:dyDescent="0.25">
      <c r="C172" s="282"/>
      <c r="D172" s="41">
        <v>2018</v>
      </c>
      <c r="E172" s="41">
        <v>2019</v>
      </c>
      <c r="F172" s="41">
        <v>2020</v>
      </c>
      <c r="G172" s="41">
        <v>2021</v>
      </c>
    </row>
    <row r="173" spans="3:13" ht="9" hidden="1" customHeight="1" thickBot="1" x14ac:dyDescent="0.3">
      <c r="C173" s="283"/>
      <c r="D173" s="42" t="s">
        <v>6</v>
      </c>
      <c r="E173" s="42" t="s">
        <v>7</v>
      </c>
      <c r="F173" s="42" t="s">
        <v>7</v>
      </c>
      <c r="G173" s="42" t="s">
        <v>7</v>
      </c>
    </row>
    <row r="174" spans="3:13" ht="24.75" hidden="1" thickBot="1" x14ac:dyDescent="0.3">
      <c r="C174" s="1" t="s">
        <v>71</v>
      </c>
      <c r="D174" s="35"/>
      <c r="E174" s="35"/>
      <c r="F174" s="35"/>
      <c r="G174" s="35"/>
    </row>
    <row r="175" spans="3:13" ht="15.75" hidden="1" thickBot="1" x14ac:dyDescent="0.3">
      <c r="C175" s="1" t="s">
        <v>72</v>
      </c>
      <c r="D175" s="43"/>
      <c r="E175" s="35"/>
      <c r="F175" s="35"/>
      <c r="G175" s="35"/>
    </row>
    <row r="176" spans="3:13" ht="24.75" hidden="1" thickBot="1" x14ac:dyDescent="0.3">
      <c r="C176" s="24" t="s">
        <v>98</v>
      </c>
      <c r="D176" s="43">
        <f>D175+D174</f>
        <v>0</v>
      </c>
      <c r="E176" s="43">
        <f t="shared" ref="E176:G176" si="23">E175+E174</f>
        <v>0</v>
      </c>
      <c r="F176" s="43">
        <f t="shared" si="23"/>
        <v>0</v>
      </c>
      <c r="G176" s="43">
        <f t="shared" si="23"/>
        <v>0</v>
      </c>
    </row>
    <row r="177" spans="3:13" ht="23.25" hidden="1" customHeight="1" thickBot="1" x14ac:dyDescent="0.3">
      <c r="C177" s="16" t="s">
        <v>41</v>
      </c>
      <c r="D177" s="290" t="s">
        <v>40</v>
      </c>
      <c r="E177" s="291"/>
      <c r="F177" s="291"/>
      <c r="G177" s="292"/>
    </row>
    <row r="178" spans="3:13" ht="23.25" hidden="1" customHeight="1" thickBot="1" x14ac:dyDescent="0.3">
      <c r="C178" s="23" t="s">
        <v>70</v>
      </c>
      <c r="D178" s="284" t="s">
        <v>37</v>
      </c>
      <c r="E178" s="285"/>
      <c r="F178" s="285"/>
      <c r="G178" s="286"/>
    </row>
    <row r="179" spans="3:13" ht="17.25" hidden="1" customHeight="1" thickBot="1" x14ac:dyDescent="0.3">
      <c r="C179" s="2" t="s">
        <v>10</v>
      </c>
      <c r="D179" s="287" t="s">
        <v>37</v>
      </c>
      <c r="E179" s="288"/>
      <c r="F179" s="288"/>
      <c r="G179" s="289"/>
    </row>
    <row r="180" spans="3:13" ht="15.75" hidden="1" customHeight="1" thickBot="1" x14ac:dyDescent="0.3">
      <c r="C180" s="2" t="s">
        <v>15</v>
      </c>
      <c r="D180" s="284" t="s">
        <v>37</v>
      </c>
      <c r="E180" s="285"/>
      <c r="F180" s="285"/>
      <c r="G180" s="286"/>
    </row>
    <row r="181" spans="3:13" ht="12.75" hidden="1" customHeight="1" x14ac:dyDescent="0.25">
      <c r="C181" s="282"/>
      <c r="D181" s="41">
        <v>2018</v>
      </c>
      <c r="E181" s="41">
        <v>2019</v>
      </c>
      <c r="F181" s="41">
        <v>2020</v>
      </c>
      <c r="G181" s="41">
        <v>2021</v>
      </c>
    </row>
    <row r="182" spans="3:13" ht="9" hidden="1" customHeight="1" thickBot="1" x14ac:dyDescent="0.3">
      <c r="C182" s="283"/>
      <c r="D182" s="42" t="s">
        <v>6</v>
      </c>
      <c r="E182" s="42" t="s">
        <v>7</v>
      </c>
      <c r="F182" s="42" t="s">
        <v>7</v>
      </c>
      <c r="G182" s="42" t="s">
        <v>7</v>
      </c>
    </row>
    <row r="183" spans="3:13" ht="15.75" hidden="1" thickBot="1" x14ac:dyDescent="0.3">
      <c r="C183" s="2" t="s">
        <v>9</v>
      </c>
      <c r="D183" s="32"/>
      <c r="E183" s="32"/>
      <c r="F183" s="32"/>
      <c r="G183" s="32"/>
    </row>
    <row r="184" spans="3:13" ht="15.75" hidden="1" thickBot="1" x14ac:dyDescent="0.3">
      <c r="C184" s="2" t="s">
        <v>16</v>
      </c>
      <c r="D184" s="32"/>
      <c r="E184" s="32"/>
      <c r="F184" s="32"/>
      <c r="G184" s="32"/>
    </row>
    <row r="185" spans="3:13" ht="15.75" hidden="1" thickBot="1" x14ac:dyDescent="0.3">
      <c r="C185" s="2" t="s">
        <v>24</v>
      </c>
      <c r="D185" s="32" t="e">
        <f>D184/D183</f>
        <v>#DIV/0!</v>
      </c>
      <c r="E185" s="32" t="e">
        <f t="shared" ref="E185:G185" si="24">E184/E183</f>
        <v>#DIV/0!</v>
      </c>
      <c r="F185" s="32" t="e">
        <f t="shared" si="24"/>
        <v>#DIV/0!</v>
      </c>
      <c r="G185" s="32" t="e">
        <f t="shared" si="24"/>
        <v>#DIV/0!</v>
      </c>
    </row>
    <row r="186" spans="3:13" ht="15.75" hidden="1" thickBot="1" x14ac:dyDescent="0.3">
      <c r="C186" s="2" t="s">
        <v>17</v>
      </c>
      <c r="D186" s="33" t="s">
        <v>23</v>
      </c>
      <c r="E186" s="34" t="e">
        <f>E183/D183-1</f>
        <v>#DIV/0!</v>
      </c>
      <c r="F186" s="34" t="e">
        <f t="shared" ref="F186:G188" si="25">F183/E183-1</f>
        <v>#DIV/0!</v>
      </c>
      <c r="G186" s="34" t="e">
        <f t="shared" si="25"/>
        <v>#DIV/0!</v>
      </c>
      <c r="I186" s="6"/>
      <c r="J186" s="6"/>
      <c r="K186" s="6"/>
      <c r="L186" s="6"/>
      <c r="M186" s="6"/>
    </row>
    <row r="187" spans="3:13" ht="15.75" hidden="1" thickBot="1" x14ac:dyDescent="0.3">
      <c r="C187" s="2" t="s">
        <v>18</v>
      </c>
      <c r="D187" s="33" t="s">
        <v>23</v>
      </c>
      <c r="E187" s="34" t="e">
        <f>E184/D184-1</f>
        <v>#DIV/0!</v>
      </c>
      <c r="F187" s="34" t="e">
        <f t="shared" si="25"/>
        <v>#DIV/0!</v>
      </c>
      <c r="G187" s="34" t="e">
        <f t="shared" si="25"/>
        <v>#DIV/0!</v>
      </c>
    </row>
    <row r="188" spans="3:13" ht="23.25" hidden="1" thickBot="1" x14ac:dyDescent="0.3">
      <c r="C188" s="2" t="s">
        <v>19</v>
      </c>
      <c r="D188" s="33" t="s">
        <v>23</v>
      </c>
      <c r="E188" s="34" t="e">
        <f>E185/D185-1</f>
        <v>#DIV/0!</v>
      </c>
      <c r="F188" s="34" t="e">
        <f t="shared" si="25"/>
        <v>#DIV/0!</v>
      </c>
      <c r="G188" s="34" t="e">
        <f t="shared" si="25"/>
        <v>#DIV/0!</v>
      </c>
    </row>
    <row r="189" spans="3:13" ht="15.75" hidden="1" customHeight="1" thickBot="1" x14ac:dyDescent="0.3">
      <c r="C189" s="279" t="s">
        <v>61</v>
      </c>
      <c r="D189" s="280"/>
      <c r="E189" s="280"/>
      <c r="F189" s="280"/>
      <c r="G189" s="281"/>
    </row>
    <row r="190" spans="3:13" ht="12.75" hidden="1" customHeight="1" x14ac:dyDescent="0.25">
      <c r="C190" s="282"/>
      <c r="D190" s="41">
        <v>2018</v>
      </c>
      <c r="E190" s="41">
        <v>2019</v>
      </c>
      <c r="F190" s="41">
        <v>2020</v>
      </c>
      <c r="G190" s="41">
        <v>2021</v>
      </c>
    </row>
    <row r="191" spans="3:13" ht="9" hidden="1" customHeight="1" thickBot="1" x14ac:dyDescent="0.3">
      <c r="C191" s="283"/>
      <c r="D191" s="42" t="s">
        <v>6</v>
      </c>
      <c r="E191" s="42" t="s">
        <v>7</v>
      </c>
      <c r="F191" s="42" t="s">
        <v>7</v>
      </c>
      <c r="G191" s="42" t="s">
        <v>7</v>
      </c>
    </row>
    <row r="192" spans="3:13" ht="24.75" hidden="1" thickBot="1" x14ac:dyDescent="0.3">
      <c r="C192" s="1" t="s">
        <v>71</v>
      </c>
      <c r="D192" s="35"/>
      <c r="E192" s="35"/>
      <c r="F192" s="35"/>
      <c r="G192" s="35"/>
    </row>
    <row r="193" spans="3:13" ht="15.75" hidden="1" thickBot="1" x14ac:dyDescent="0.3">
      <c r="C193" s="1" t="s">
        <v>72</v>
      </c>
      <c r="D193" s="43"/>
      <c r="E193" s="35"/>
      <c r="F193" s="35"/>
      <c r="G193" s="35"/>
    </row>
    <row r="194" spans="3:13" ht="24.75" hidden="1" thickBot="1" x14ac:dyDescent="0.3">
      <c r="C194" s="24" t="s">
        <v>57</v>
      </c>
      <c r="D194" s="43">
        <f>D193+D192</f>
        <v>0</v>
      </c>
      <c r="E194" s="43">
        <f t="shared" ref="E194:G194" si="26">E193+E192</f>
        <v>0</v>
      </c>
      <c r="F194" s="43">
        <f t="shared" si="26"/>
        <v>0</v>
      </c>
      <c r="G194" s="43">
        <f t="shared" si="26"/>
        <v>0</v>
      </c>
    </row>
    <row r="195" spans="3:13" ht="15.75" hidden="1" customHeight="1" thickBot="1" x14ac:dyDescent="0.3">
      <c r="C195" s="293" t="s">
        <v>67</v>
      </c>
      <c r="D195" s="294"/>
      <c r="E195" s="294"/>
      <c r="F195" s="294"/>
      <c r="G195" s="295"/>
    </row>
    <row r="196" spans="3:13" ht="15.75" hidden="1" customHeight="1" thickBot="1" x14ac:dyDescent="0.3">
      <c r="C196" s="293" t="s">
        <v>73</v>
      </c>
      <c r="D196" s="294"/>
      <c r="E196" s="294"/>
      <c r="F196" s="294"/>
      <c r="G196" s="295"/>
    </row>
    <row r="197" spans="3:13" ht="23.25" hidden="1" customHeight="1" thickBot="1" x14ac:dyDescent="0.3">
      <c r="C197" s="16" t="s">
        <v>41</v>
      </c>
      <c r="D197" s="290" t="s">
        <v>40</v>
      </c>
      <c r="E197" s="291"/>
      <c r="F197" s="291"/>
      <c r="G197" s="292"/>
    </row>
    <row r="198" spans="3:13" ht="15.75" hidden="1" customHeight="1" thickBot="1" x14ac:dyDescent="0.3">
      <c r="C198" s="23" t="s">
        <v>38</v>
      </c>
      <c r="D198" s="284" t="s">
        <v>37</v>
      </c>
      <c r="E198" s="285"/>
      <c r="F198" s="285"/>
      <c r="G198" s="286"/>
    </row>
    <row r="199" spans="3:13" ht="17.25" hidden="1" customHeight="1" thickBot="1" x14ac:dyDescent="0.3">
      <c r="C199" s="2" t="s">
        <v>10</v>
      </c>
      <c r="D199" s="287" t="s">
        <v>37</v>
      </c>
      <c r="E199" s="288"/>
      <c r="F199" s="288"/>
      <c r="G199" s="289"/>
    </row>
    <row r="200" spans="3:13" ht="15.75" hidden="1" customHeight="1" thickBot="1" x14ac:dyDescent="0.3">
      <c r="C200" s="2" t="s">
        <v>15</v>
      </c>
      <c r="D200" s="284" t="s">
        <v>37</v>
      </c>
      <c r="E200" s="285"/>
      <c r="F200" s="285"/>
      <c r="G200" s="286"/>
    </row>
    <row r="201" spans="3:13" ht="12.75" hidden="1" customHeight="1" x14ac:dyDescent="0.25">
      <c r="C201" s="282"/>
      <c r="D201" s="41">
        <v>2018</v>
      </c>
      <c r="E201" s="41">
        <v>2019</v>
      </c>
      <c r="F201" s="41">
        <v>2020</v>
      </c>
      <c r="G201" s="41">
        <v>2021</v>
      </c>
    </row>
    <row r="202" spans="3:13" ht="9" hidden="1" customHeight="1" thickBot="1" x14ac:dyDescent="0.3">
      <c r="C202" s="283"/>
      <c r="D202" s="42" t="s">
        <v>6</v>
      </c>
      <c r="E202" s="42" t="s">
        <v>7</v>
      </c>
      <c r="F202" s="42" t="s">
        <v>7</v>
      </c>
      <c r="G202" s="42" t="s">
        <v>7</v>
      </c>
    </row>
    <row r="203" spans="3:13" ht="15.75" hidden="1" thickBot="1" x14ac:dyDescent="0.3">
      <c r="C203" s="2" t="s">
        <v>9</v>
      </c>
      <c r="D203" s="32"/>
      <c r="E203" s="32"/>
      <c r="F203" s="32"/>
      <c r="G203" s="32"/>
    </row>
    <row r="204" spans="3:13" ht="15.75" hidden="1" thickBot="1" x14ac:dyDescent="0.3">
      <c r="C204" s="2" t="s">
        <v>16</v>
      </c>
      <c r="D204" s="32"/>
      <c r="E204" s="32"/>
      <c r="F204" s="32"/>
      <c r="G204" s="32"/>
    </row>
    <row r="205" spans="3:13" ht="15.75" hidden="1" thickBot="1" x14ac:dyDescent="0.3">
      <c r="C205" s="2" t="s">
        <v>24</v>
      </c>
      <c r="D205" s="32" t="e">
        <f>D204/D203</f>
        <v>#DIV/0!</v>
      </c>
      <c r="E205" s="32" t="e">
        <f t="shared" ref="E205:G205" si="27">E204/E203</f>
        <v>#DIV/0!</v>
      </c>
      <c r="F205" s="32" t="e">
        <f t="shared" si="27"/>
        <v>#DIV/0!</v>
      </c>
      <c r="G205" s="32" t="e">
        <f t="shared" si="27"/>
        <v>#DIV/0!</v>
      </c>
    </row>
    <row r="206" spans="3:13" ht="15.75" hidden="1" thickBot="1" x14ac:dyDescent="0.3">
      <c r="C206" s="2" t="s">
        <v>17</v>
      </c>
      <c r="D206" s="33" t="s">
        <v>23</v>
      </c>
      <c r="E206" s="34" t="e">
        <f>E203/D203-1</f>
        <v>#DIV/0!</v>
      </c>
      <c r="F206" s="34" t="e">
        <f t="shared" ref="F206:G208" si="28">F203/E203-1</f>
        <v>#DIV/0!</v>
      </c>
      <c r="G206" s="34" t="e">
        <f t="shared" si="28"/>
        <v>#DIV/0!</v>
      </c>
      <c r="I206" s="6"/>
      <c r="J206" s="6"/>
      <c r="K206" s="6"/>
      <c r="L206" s="6"/>
      <c r="M206" s="6"/>
    </row>
    <row r="207" spans="3:13" ht="15.75" hidden="1" thickBot="1" x14ac:dyDescent="0.3">
      <c r="C207" s="2" t="s">
        <v>18</v>
      </c>
      <c r="D207" s="33" t="s">
        <v>23</v>
      </c>
      <c r="E207" s="34" t="e">
        <f>E204/D204-1</f>
        <v>#DIV/0!</v>
      </c>
      <c r="F207" s="34" t="e">
        <f t="shared" si="28"/>
        <v>#DIV/0!</v>
      </c>
      <c r="G207" s="34" t="e">
        <f t="shared" si="28"/>
        <v>#DIV/0!</v>
      </c>
    </row>
    <row r="208" spans="3:13" ht="23.25" hidden="1" thickBot="1" x14ac:dyDescent="0.3">
      <c r="C208" s="2" t="s">
        <v>19</v>
      </c>
      <c r="D208" s="33" t="s">
        <v>23</v>
      </c>
      <c r="E208" s="34" t="e">
        <f>E205/D205-1</f>
        <v>#DIV/0!</v>
      </c>
      <c r="F208" s="34" t="e">
        <f t="shared" si="28"/>
        <v>#DIV/0!</v>
      </c>
      <c r="G208" s="34" t="e">
        <f t="shared" si="28"/>
        <v>#DIV/0!</v>
      </c>
    </row>
    <row r="209" spans="3:13" ht="15.75" hidden="1" customHeight="1" thickBot="1" x14ac:dyDescent="0.3">
      <c r="C209" s="279" t="s">
        <v>55</v>
      </c>
      <c r="D209" s="280"/>
      <c r="E209" s="280"/>
      <c r="F209" s="280"/>
      <c r="G209" s="281"/>
    </row>
    <row r="210" spans="3:13" ht="12.75" hidden="1" customHeight="1" x14ac:dyDescent="0.25">
      <c r="C210" s="282"/>
      <c r="D210" s="41">
        <v>2018</v>
      </c>
      <c r="E210" s="41">
        <v>2019</v>
      </c>
      <c r="F210" s="41">
        <v>2020</v>
      </c>
      <c r="G210" s="41">
        <v>2021</v>
      </c>
    </row>
    <row r="211" spans="3:13" ht="9" hidden="1" customHeight="1" thickBot="1" x14ac:dyDescent="0.3">
      <c r="C211" s="283"/>
      <c r="D211" s="42" t="s">
        <v>6</v>
      </c>
      <c r="E211" s="42" t="s">
        <v>7</v>
      </c>
      <c r="F211" s="42" t="s">
        <v>7</v>
      </c>
      <c r="G211" s="42" t="s">
        <v>7</v>
      </c>
    </row>
    <row r="212" spans="3:13" ht="24.75" hidden="1" thickBot="1" x14ac:dyDescent="0.3">
      <c r="C212" s="1" t="s">
        <v>71</v>
      </c>
      <c r="D212" s="35"/>
      <c r="E212" s="35"/>
      <c r="F212" s="35"/>
      <c r="G212" s="35"/>
    </row>
    <row r="213" spans="3:13" ht="15.75" hidden="1" thickBot="1" x14ac:dyDescent="0.3">
      <c r="C213" s="1" t="s">
        <v>72</v>
      </c>
      <c r="D213" s="43"/>
      <c r="E213" s="35"/>
      <c r="F213" s="35"/>
      <c r="G213" s="35"/>
    </row>
    <row r="214" spans="3:13" ht="24.75" hidden="1" thickBot="1" x14ac:dyDescent="0.3">
      <c r="C214" s="24" t="s">
        <v>54</v>
      </c>
      <c r="D214" s="43">
        <f>D213+D212</f>
        <v>0</v>
      </c>
      <c r="E214" s="43">
        <f t="shared" ref="E214:G214" si="29">E213+E212</f>
        <v>0</v>
      </c>
      <c r="F214" s="43">
        <f t="shared" si="29"/>
        <v>0</v>
      </c>
      <c r="G214" s="43">
        <f t="shared" si="29"/>
        <v>0</v>
      </c>
    </row>
    <row r="215" spans="3:13" ht="23.25" hidden="1" customHeight="1" thickBot="1" x14ac:dyDescent="0.3">
      <c r="C215" s="16" t="s">
        <v>41</v>
      </c>
      <c r="D215" s="290" t="s">
        <v>40</v>
      </c>
      <c r="E215" s="291"/>
      <c r="F215" s="291"/>
      <c r="G215" s="292"/>
    </row>
    <row r="216" spans="3:13" ht="23.25" hidden="1" customHeight="1" thickBot="1" x14ac:dyDescent="0.3">
      <c r="C216" s="23" t="s">
        <v>70</v>
      </c>
      <c r="D216" s="284" t="s">
        <v>37</v>
      </c>
      <c r="E216" s="285"/>
      <c r="F216" s="285"/>
      <c r="G216" s="286"/>
    </row>
    <row r="217" spans="3:13" ht="17.25" hidden="1" customHeight="1" thickBot="1" x14ac:dyDescent="0.3">
      <c r="C217" s="2" t="s">
        <v>10</v>
      </c>
      <c r="D217" s="287" t="s">
        <v>37</v>
      </c>
      <c r="E217" s="288"/>
      <c r="F217" s="288"/>
      <c r="G217" s="289"/>
    </row>
    <row r="218" spans="3:13" ht="15.75" hidden="1" customHeight="1" thickBot="1" x14ac:dyDescent="0.3">
      <c r="C218" s="2" t="s">
        <v>15</v>
      </c>
      <c r="D218" s="284" t="s">
        <v>37</v>
      </c>
      <c r="E218" s="285"/>
      <c r="F218" s="285"/>
      <c r="G218" s="286"/>
    </row>
    <row r="219" spans="3:13" ht="12.75" hidden="1" customHeight="1" x14ac:dyDescent="0.25">
      <c r="C219" s="282"/>
      <c r="D219" s="41">
        <v>2018</v>
      </c>
      <c r="E219" s="41">
        <v>2019</v>
      </c>
      <c r="F219" s="41">
        <v>2020</v>
      </c>
      <c r="G219" s="41">
        <v>2021</v>
      </c>
    </row>
    <row r="220" spans="3:13" ht="9" hidden="1" customHeight="1" thickBot="1" x14ac:dyDescent="0.3">
      <c r="C220" s="283"/>
      <c r="D220" s="42" t="s">
        <v>6</v>
      </c>
      <c r="E220" s="42" t="s">
        <v>7</v>
      </c>
      <c r="F220" s="42" t="s">
        <v>7</v>
      </c>
      <c r="G220" s="42" t="s">
        <v>7</v>
      </c>
    </row>
    <row r="221" spans="3:13" ht="15.75" hidden="1" thickBot="1" x14ac:dyDescent="0.3">
      <c r="C221" s="2" t="s">
        <v>9</v>
      </c>
      <c r="D221" s="32"/>
      <c r="E221" s="32"/>
      <c r="F221" s="32"/>
      <c r="G221" s="32"/>
    </row>
    <row r="222" spans="3:13" ht="15.75" hidden="1" thickBot="1" x14ac:dyDescent="0.3">
      <c r="C222" s="2" t="s">
        <v>16</v>
      </c>
      <c r="D222" s="32"/>
      <c r="E222" s="32"/>
      <c r="F222" s="32"/>
      <c r="G222" s="32"/>
    </row>
    <row r="223" spans="3:13" ht="15.75" hidden="1" thickBot="1" x14ac:dyDescent="0.3">
      <c r="C223" s="2" t="s">
        <v>24</v>
      </c>
      <c r="D223" s="32" t="e">
        <f>D222/D221</f>
        <v>#DIV/0!</v>
      </c>
      <c r="E223" s="32" t="e">
        <f t="shared" ref="E223:G223" si="30">E222/E221</f>
        <v>#DIV/0!</v>
      </c>
      <c r="F223" s="32" t="e">
        <f t="shared" si="30"/>
        <v>#DIV/0!</v>
      </c>
      <c r="G223" s="32" t="e">
        <f t="shared" si="30"/>
        <v>#DIV/0!</v>
      </c>
    </row>
    <row r="224" spans="3:13" ht="15.75" hidden="1" thickBot="1" x14ac:dyDescent="0.3">
      <c r="C224" s="2" t="s">
        <v>17</v>
      </c>
      <c r="D224" s="33" t="s">
        <v>23</v>
      </c>
      <c r="E224" s="34" t="e">
        <f>E221/D221-1</f>
        <v>#DIV/0!</v>
      </c>
      <c r="F224" s="34" t="e">
        <f t="shared" ref="F224:G226" si="31">F221/E221-1</f>
        <v>#DIV/0!</v>
      </c>
      <c r="G224" s="34" t="e">
        <f t="shared" si="31"/>
        <v>#DIV/0!</v>
      </c>
      <c r="I224" s="6"/>
      <c r="J224" s="6"/>
      <c r="K224" s="6"/>
      <c r="L224" s="6"/>
      <c r="M224" s="6"/>
    </row>
    <row r="225" spans="3:7" ht="15.75" hidden="1" thickBot="1" x14ac:dyDescent="0.3">
      <c r="C225" s="2" t="s">
        <v>18</v>
      </c>
      <c r="D225" s="33" t="s">
        <v>23</v>
      </c>
      <c r="E225" s="34" t="e">
        <f>E222/D222-1</f>
        <v>#DIV/0!</v>
      </c>
      <c r="F225" s="34" t="e">
        <f t="shared" si="31"/>
        <v>#DIV/0!</v>
      </c>
      <c r="G225" s="34" t="e">
        <f t="shared" si="31"/>
        <v>#DIV/0!</v>
      </c>
    </row>
    <row r="226" spans="3:7" ht="23.25" hidden="1" thickBot="1" x14ac:dyDescent="0.3">
      <c r="C226" s="2" t="s">
        <v>19</v>
      </c>
      <c r="D226" s="33" t="s">
        <v>23</v>
      </c>
      <c r="E226" s="34" t="e">
        <f>E223/D223-1</f>
        <v>#DIV/0!</v>
      </c>
      <c r="F226" s="34" t="e">
        <f t="shared" si="31"/>
        <v>#DIV/0!</v>
      </c>
      <c r="G226" s="34" t="e">
        <f t="shared" si="31"/>
        <v>#DIV/0!</v>
      </c>
    </row>
    <row r="227" spans="3:7" ht="15.75" hidden="1" customHeight="1" thickBot="1" x14ac:dyDescent="0.3">
      <c r="C227" s="279" t="s">
        <v>61</v>
      </c>
      <c r="D227" s="280"/>
      <c r="E227" s="280"/>
      <c r="F227" s="280"/>
      <c r="G227" s="281"/>
    </row>
    <row r="228" spans="3:7" ht="12.75" hidden="1" customHeight="1" x14ac:dyDescent="0.25">
      <c r="C228" s="282"/>
      <c r="D228" s="41">
        <v>2018</v>
      </c>
      <c r="E228" s="41">
        <v>2019</v>
      </c>
      <c r="F228" s="41">
        <v>2020</v>
      </c>
      <c r="G228" s="41">
        <v>2021</v>
      </c>
    </row>
    <row r="229" spans="3:7" ht="9" hidden="1" customHeight="1" thickBot="1" x14ac:dyDescent="0.3">
      <c r="C229" s="283"/>
      <c r="D229" s="42" t="s">
        <v>6</v>
      </c>
      <c r="E229" s="42" t="s">
        <v>7</v>
      </c>
      <c r="F229" s="42" t="s">
        <v>7</v>
      </c>
      <c r="G229" s="42" t="s">
        <v>7</v>
      </c>
    </row>
    <row r="230" spans="3:7" ht="24.75" hidden="1" thickBot="1" x14ac:dyDescent="0.3">
      <c r="C230" s="1" t="s">
        <v>71</v>
      </c>
      <c r="D230" s="35"/>
      <c r="E230" s="35"/>
      <c r="F230" s="35"/>
      <c r="G230" s="35"/>
    </row>
    <row r="231" spans="3:7" ht="15.75" hidden="1" thickBot="1" x14ac:dyDescent="0.3">
      <c r="C231" s="1" t="s">
        <v>72</v>
      </c>
      <c r="D231" s="43"/>
      <c r="E231" s="35"/>
      <c r="F231" s="35"/>
      <c r="G231" s="35"/>
    </row>
    <row r="232" spans="3:7" ht="24.75" hidden="1" thickBot="1" x14ac:dyDescent="0.3">
      <c r="C232" s="24" t="s">
        <v>57</v>
      </c>
      <c r="D232" s="43">
        <f>D231+D230</f>
        <v>0</v>
      </c>
      <c r="E232" s="43">
        <f t="shared" ref="E232:G232" si="32">E231+E230</f>
        <v>0</v>
      </c>
      <c r="F232" s="43">
        <f t="shared" si="32"/>
        <v>0</v>
      </c>
      <c r="G232" s="43">
        <f t="shared" si="32"/>
        <v>0</v>
      </c>
    </row>
    <row r="233" spans="3:7" ht="15.75" thickBot="1" x14ac:dyDescent="0.3">
      <c r="C233" s="28"/>
      <c r="D233" s="29"/>
      <c r="E233" s="29"/>
      <c r="F233" s="29"/>
      <c r="G233" s="29"/>
    </row>
    <row r="234" spans="3:7" ht="34.5" customHeight="1" thickBot="1" x14ac:dyDescent="0.3">
      <c r="C234" s="55" t="s">
        <v>84</v>
      </c>
      <c r="D234" s="44">
        <f>D95+D28</f>
        <v>1204564.8999999999</v>
      </c>
      <c r="E234" s="44">
        <f t="shared" ref="E234:G234" si="33">E95+E28</f>
        <v>1215000</v>
      </c>
      <c r="F234" s="44">
        <f t="shared" si="33"/>
        <v>1207300</v>
      </c>
      <c r="G234" s="44">
        <f t="shared" si="33"/>
        <v>1310300</v>
      </c>
    </row>
    <row r="235" spans="3:7" ht="36.75" thickBot="1" x14ac:dyDescent="0.3">
      <c r="C235" s="55" t="s">
        <v>85</v>
      </c>
      <c r="D235" s="44">
        <f>D237+D239+D241+D243+D245+D247+D249+D251+D253</f>
        <v>1204564.8999999999</v>
      </c>
      <c r="E235" s="44">
        <f>E237+E239+E241+E243+E245+E247+E249+E251+E253</f>
        <v>1215000</v>
      </c>
      <c r="F235" s="44">
        <f>F237+F239+F241+F243+F245+F247+F249+F251+F253</f>
        <v>1207300</v>
      </c>
      <c r="G235" s="44">
        <f>G237+G239+G241+G243+G245+G247+G249+G251+G253</f>
        <v>1310300</v>
      </c>
    </row>
    <row r="236" spans="3:7" ht="36.75" thickBot="1" x14ac:dyDescent="0.3">
      <c r="C236" s="56" t="s">
        <v>25</v>
      </c>
      <c r="D236" s="45"/>
      <c r="E236" s="46">
        <f>E235/D235-1</f>
        <v>8.6629620371638794E-3</v>
      </c>
      <c r="F236" s="46">
        <f t="shared" ref="F236:G236" si="34">F235/E235-1</f>
        <v>-6.3374485596707775E-3</v>
      </c>
      <c r="G236" s="46">
        <f t="shared" si="34"/>
        <v>8.5314337778513938E-2</v>
      </c>
    </row>
    <row r="237" spans="3:7" ht="15.75" thickBot="1" x14ac:dyDescent="0.3">
      <c r="C237" s="48" t="s">
        <v>0</v>
      </c>
      <c r="D237" s="35">
        <f>D36</f>
        <v>463300</v>
      </c>
      <c r="E237" s="35">
        <f t="shared" ref="E237:G237" si="35">E36</f>
        <v>476300</v>
      </c>
      <c r="F237" s="35">
        <f t="shared" si="35"/>
        <v>476300</v>
      </c>
      <c r="G237" s="35">
        <f t="shared" si="35"/>
        <v>476300</v>
      </c>
    </row>
    <row r="238" spans="3:7" ht="15.75" thickBot="1" x14ac:dyDescent="0.3">
      <c r="C238" s="57" t="s">
        <v>26</v>
      </c>
      <c r="D238" s="43"/>
      <c r="E238" s="36">
        <f>E237/D237-1</f>
        <v>2.8059572631124574E-2</v>
      </c>
      <c r="F238" s="36">
        <f t="shared" ref="F238:G238" si="36">F237/E237-1</f>
        <v>0</v>
      </c>
      <c r="G238" s="36">
        <f t="shared" si="36"/>
        <v>0</v>
      </c>
    </row>
    <row r="239" spans="3:7" ht="30" customHeight="1" thickBot="1" x14ac:dyDescent="0.3">
      <c r="C239" s="48" t="s">
        <v>42</v>
      </c>
      <c r="D239" s="35">
        <f>D37</f>
        <v>88000</v>
      </c>
      <c r="E239" s="35">
        <f t="shared" ref="E239:G239" si="37">E37</f>
        <v>88000</v>
      </c>
      <c r="F239" s="35">
        <f t="shared" si="37"/>
        <v>88000</v>
      </c>
      <c r="G239" s="35">
        <f t="shared" si="37"/>
        <v>88000</v>
      </c>
    </row>
    <row r="240" spans="3:7" ht="24.75" thickBot="1" x14ac:dyDescent="0.3">
      <c r="C240" s="57" t="s">
        <v>43</v>
      </c>
      <c r="D240" s="43"/>
      <c r="E240" s="36">
        <f>E239/D239-1</f>
        <v>0</v>
      </c>
      <c r="F240" s="36">
        <f t="shared" ref="F240:G240" si="38">F239/E239-1</f>
        <v>0</v>
      </c>
      <c r="G240" s="36">
        <f t="shared" si="38"/>
        <v>0</v>
      </c>
    </row>
    <row r="241" spans="3:9" ht="15.75" thickBot="1" x14ac:dyDescent="0.3">
      <c r="C241" s="48" t="s">
        <v>1</v>
      </c>
      <c r="D241" s="35">
        <f>D38</f>
        <v>405000</v>
      </c>
      <c r="E241" s="35">
        <f t="shared" ref="E241:G241" si="39">E38</f>
        <v>427700</v>
      </c>
      <c r="F241" s="35">
        <f t="shared" si="39"/>
        <v>429000</v>
      </c>
      <c r="G241" s="35">
        <f t="shared" si="39"/>
        <v>429000</v>
      </c>
      <c r="H241" s="47"/>
      <c r="I241" s="64"/>
    </row>
    <row r="242" spans="3:9" ht="24.75" thickBot="1" x14ac:dyDescent="0.3">
      <c r="C242" s="57" t="s">
        <v>27</v>
      </c>
      <c r="D242" s="43"/>
      <c r="E242" s="36">
        <f>E241/D241-1</f>
        <v>5.6049382716049312E-2</v>
      </c>
      <c r="F242" s="36">
        <f t="shared" ref="F242:G242" si="40">F241/E241-1</f>
        <v>3.0395136778116338E-3</v>
      </c>
      <c r="G242" s="36">
        <f t="shared" si="40"/>
        <v>0</v>
      </c>
    </row>
    <row r="243" spans="3:9" ht="15.75" thickBot="1" x14ac:dyDescent="0.3">
      <c r="C243" s="48" t="s">
        <v>2</v>
      </c>
      <c r="D243" s="35">
        <f>D151</f>
        <v>0</v>
      </c>
      <c r="E243" s="35">
        <f t="shared" ref="E243:G243" si="41">E151</f>
        <v>0</v>
      </c>
      <c r="F243" s="35">
        <f t="shared" si="41"/>
        <v>0</v>
      </c>
      <c r="G243" s="35">
        <f t="shared" si="41"/>
        <v>0</v>
      </c>
    </row>
    <row r="244" spans="3:9" ht="24.75" thickBot="1" x14ac:dyDescent="0.3">
      <c r="C244" s="57" t="s">
        <v>28</v>
      </c>
      <c r="D244" s="43"/>
      <c r="E244" s="36" t="e">
        <f>E243/D243-1</f>
        <v>#DIV/0!</v>
      </c>
      <c r="F244" s="36" t="e">
        <f t="shared" ref="F244:G244" si="42">F243/E243-1</f>
        <v>#DIV/0!</v>
      </c>
      <c r="G244" s="36" t="e">
        <f t="shared" si="42"/>
        <v>#DIV/0!</v>
      </c>
    </row>
    <row r="245" spans="3:9" ht="24.75" thickBot="1" x14ac:dyDescent="0.3">
      <c r="C245" s="48" t="s">
        <v>29</v>
      </c>
      <c r="D245" s="35">
        <f>D152+D129</f>
        <v>0</v>
      </c>
      <c r="E245" s="35">
        <f t="shared" ref="E245:G245" si="43">E152+E129</f>
        <v>0</v>
      </c>
      <c r="F245" s="35">
        <f t="shared" si="43"/>
        <v>0</v>
      </c>
      <c r="G245" s="35">
        <f t="shared" si="43"/>
        <v>0</v>
      </c>
    </row>
    <row r="246" spans="3:9" ht="24.75" thickBot="1" x14ac:dyDescent="0.3">
      <c r="C246" s="57" t="s">
        <v>30</v>
      </c>
      <c r="D246" s="43"/>
      <c r="E246" s="43"/>
      <c r="F246" s="43"/>
      <c r="G246" s="43"/>
    </row>
    <row r="247" spans="3:9" ht="15.75" thickBot="1" x14ac:dyDescent="0.3">
      <c r="C247" s="48" t="s">
        <v>31</v>
      </c>
      <c r="D247" s="35">
        <f>D41</f>
        <v>190000</v>
      </c>
      <c r="E247" s="35">
        <f t="shared" ref="E247:F247" si="44">E41</f>
        <v>173000</v>
      </c>
      <c r="F247" s="35">
        <f t="shared" si="44"/>
        <v>174000</v>
      </c>
      <c r="G247" s="35">
        <f>G41</f>
        <v>177000</v>
      </c>
    </row>
    <row r="248" spans="3:9" ht="24.75" thickBot="1" x14ac:dyDescent="0.3">
      <c r="C248" s="57" t="s">
        <v>32</v>
      </c>
      <c r="D248" s="43"/>
      <c r="E248" s="36">
        <f>E247/D247-1</f>
        <v>-8.9473684210526261E-2</v>
      </c>
      <c r="F248" s="36">
        <f t="shared" ref="F248:G248" si="45">F247/E247-1</f>
        <v>5.7803468208093012E-3</v>
      </c>
      <c r="G248" s="36">
        <f t="shared" si="45"/>
        <v>1.7241379310344751E-2</v>
      </c>
    </row>
    <row r="249" spans="3:9" ht="24.75" thickBot="1" x14ac:dyDescent="0.3">
      <c r="C249" s="48" t="s">
        <v>3</v>
      </c>
      <c r="D249" s="35">
        <f>D42</f>
        <v>20264.900000000001</v>
      </c>
      <c r="E249" s="35">
        <f t="shared" ref="E249:G249" si="46">E42</f>
        <v>20000</v>
      </c>
      <c r="F249" s="35">
        <f t="shared" si="46"/>
        <v>20000</v>
      </c>
      <c r="G249" s="35">
        <f t="shared" si="46"/>
        <v>20000</v>
      </c>
    </row>
    <row r="250" spans="3:9" ht="36.75" thickBot="1" x14ac:dyDescent="0.3">
      <c r="C250" s="57" t="s">
        <v>33</v>
      </c>
      <c r="D250" s="43"/>
      <c r="E250" s="36">
        <f>E249/D249-1</f>
        <v>-1.3071863172283149E-2</v>
      </c>
      <c r="F250" s="36">
        <f t="shared" ref="F250:G250" si="47">F249/E249-1</f>
        <v>0</v>
      </c>
      <c r="G250" s="36">
        <f t="shared" si="47"/>
        <v>0</v>
      </c>
    </row>
    <row r="251" spans="3:9" ht="24.75" thickBot="1" x14ac:dyDescent="0.3">
      <c r="C251" s="48" t="s">
        <v>20</v>
      </c>
      <c r="D251" s="35">
        <f>D174+D192+D212+D230</f>
        <v>0</v>
      </c>
      <c r="E251" s="35">
        <f t="shared" ref="E251:G251" si="48">E174+E192+E212+E230</f>
        <v>0</v>
      </c>
      <c r="F251" s="35">
        <f t="shared" si="48"/>
        <v>0</v>
      </c>
      <c r="G251" s="35">
        <f t="shared" si="48"/>
        <v>0</v>
      </c>
    </row>
    <row r="252" spans="3:9" ht="24.75" thickBot="1" x14ac:dyDescent="0.3">
      <c r="C252" s="57" t="s">
        <v>34</v>
      </c>
      <c r="D252" s="43"/>
      <c r="E252" s="36" t="e">
        <f>E251/D251-1</f>
        <v>#DIV/0!</v>
      </c>
      <c r="F252" s="36" t="e">
        <f t="shared" ref="F252:G252" si="49">F251/E251-1</f>
        <v>#DIV/0!</v>
      </c>
      <c r="G252" s="36" t="e">
        <f t="shared" si="49"/>
        <v>#DIV/0!</v>
      </c>
    </row>
    <row r="253" spans="3:9" ht="15.75" thickBot="1" x14ac:dyDescent="0.3">
      <c r="C253" s="48" t="s">
        <v>21</v>
      </c>
      <c r="D253" s="35">
        <f>D105</f>
        <v>38000</v>
      </c>
      <c r="E253" s="35">
        <f t="shared" ref="E253:G253" si="50">E105</f>
        <v>30000</v>
      </c>
      <c r="F253" s="35">
        <f t="shared" si="50"/>
        <v>20000</v>
      </c>
      <c r="G253" s="35">
        <f t="shared" si="50"/>
        <v>120000</v>
      </c>
    </row>
    <row r="254" spans="3:9" ht="24.75" thickBot="1" x14ac:dyDescent="0.3">
      <c r="C254" s="57" t="s">
        <v>35</v>
      </c>
      <c r="D254" s="43"/>
      <c r="E254" s="36">
        <f>E253/D253-1</f>
        <v>-0.21052631578947367</v>
      </c>
      <c r="F254" s="36">
        <f t="shared" ref="F254:G254" si="51">F253/E253-1</f>
        <v>-0.33333333333333337</v>
      </c>
      <c r="G254" s="36">
        <f t="shared" si="51"/>
        <v>5</v>
      </c>
    </row>
    <row r="255" spans="3:9" ht="15.75" thickBot="1" x14ac:dyDescent="0.3">
      <c r="C255" s="58" t="s">
        <v>56</v>
      </c>
      <c r="D255" s="44">
        <f>IF(D235-D234=0,0,"Error")</f>
        <v>0</v>
      </c>
      <c r="E255" s="44">
        <f t="shared" ref="E255:G255" si="52">IF(E235-E234=0,0,"Error")</f>
        <v>0</v>
      </c>
      <c r="F255" s="44">
        <f t="shared" si="52"/>
        <v>0</v>
      </c>
      <c r="G255" s="44">
        <f t="shared" si="52"/>
        <v>0</v>
      </c>
    </row>
    <row r="256" spans="3:9" ht="36.75" thickBot="1" x14ac:dyDescent="0.3">
      <c r="C256" s="59" t="s">
        <v>46</v>
      </c>
      <c r="D256" s="60">
        <v>388</v>
      </c>
      <c r="E256" s="60">
        <v>388</v>
      </c>
      <c r="F256" s="60">
        <v>388</v>
      </c>
      <c r="G256" s="60">
        <v>388</v>
      </c>
    </row>
    <row r="257" spans="3:7" ht="36.75" thickBot="1" x14ac:dyDescent="0.3">
      <c r="C257" s="20" t="s">
        <v>52</v>
      </c>
      <c r="D257" s="35" t="s">
        <v>23</v>
      </c>
      <c r="E257" s="35" t="s">
        <v>23</v>
      </c>
      <c r="F257" s="35" t="s">
        <v>23</v>
      </c>
      <c r="G257" s="35" t="s">
        <v>23</v>
      </c>
    </row>
    <row r="258" spans="3:7" x14ac:dyDescent="0.25">
      <c r="C258" s="30"/>
      <c r="D258" s="47"/>
      <c r="E258" s="47"/>
      <c r="F258" s="47"/>
      <c r="G258" s="47"/>
    </row>
  </sheetData>
  <mergeCells count="92">
    <mergeCell ref="C92:C93"/>
    <mergeCell ref="C100:G100"/>
    <mergeCell ref="C101:C102"/>
    <mergeCell ref="C72:C73"/>
    <mergeCell ref="C80:G80"/>
    <mergeCell ref="C81:C82"/>
    <mergeCell ref="C86:G86"/>
    <mergeCell ref="C87:G87"/>
    <mergeCell ref="D88:G88"/>
    <mergeCell ref="D89:G89"/>
    <mergeCell ref="D90:G90"/>
    <mergeCell ref="D91:G91"/>
    <mergeCell ref="C106:G106"/>
    <mergeCell ref="C171:G171"/>
    <mergeCell ref="C172:C173"/>
    <mergeCell ref="D177:G177"/>
    <mergeCell ref="C157:G157"/>
    <mergeCell ref="C158:G158"/>
    <mergeCell ref="D159:G159"/>
    <mergeCell ref="D160:G160"/>
    <mergeCell ref="D161:G161"/>
    <mergeCell ref="D162:G162"/>
    <mergeCell ref="C8:G10"/>
    <mergeCell ref="D11:G11"/>
    <mergeCell ref="C12:C13"/>
    <mergeCell ref="D4:G4"/>
    <mergeCell ref="D5:G5"/>
    <mergeCell ref="D6:G6"/>
    <mergeCell ref="C7:G7"/>
    <mergeCell ref="D15:G15"/>
    <mergeCell ref="C16:G16"/>
    <mergeCell ref="C20:G20"/>
    <mergeCell ref="C21:G21"/>
    <mergeCell ref="D22:G22"/>
    <mergeCell ref="D23:G23"/>
    <mergeCell ref="D24:G24"/>
    <mergeCell ref="C25:C26"/>
    <mergeCell ref="C33:G33"/>
    <mergeCell ref="C34:C35"/>
    <mergeCell ref="C45:G45"/>
    <mergeCell ref="D47:G47"/>
    <mergeCell ref="D48:G48"/>
    <mergeCell ref="D49:G49"/>
    <mergeCell ref="D50:G50"/>
    <mergeCell ref="C123:C124"/>
    <mergeCell ref="D134:G134"/>
    <mergeCell ref="D135:G135"/>
    <mergeCell ref="C107:C108"/>
    <mergeCell ref="D109:G109"/>
    <mergeCell ref="D110:G110"/>
    <mergeCell ref="D111:G111"/>
    <mergeCell ref="C112:C113"/>
    <mergeCell ref="C120:C121"/>
    <mergeCell ref="C51:C52"/>
    <mergeCell ref="C59:G59"/>
    <mergeCell ref="C60:C61"/>
    <mergeCell ref="C65:C67"/>
    <mergeCell ref="D65:G67"/>
    <mergeCell ref="D68:G68"/>
    <mergeCell ref="D69:G69"/>
    <mergeCell ref="D70:G70"/>
    <mergeCell ref="D71:G71"/>
    <mergeCell ref="C228:C229"/>
    <mergeCell ref="D199:G199"/>
    <mergeCell ref="D200:G200"/>
    <mergeCell ref="C201:C202"/>
    <mergeCell ref="C209:G209"/>
    <mergeCell ref="C210:C211"/>
    <mergeCell ref="H8:H10"/>
    <mergeCell ref="C227:G227"/>
    <mergeCell ref="C219:C220"/>
    <mergeCell ref="D218:G218"/>
    <mergeCell ref="D217:G217"/>
    <mergeCell ref="D216:G216"/>
    <mergeCell ref="D215:G215"/>
    <mergeCell ref="C195:G195"/>
    <mergeCell ref="C196:G196"/>
    <mergeCell ref="D197:G197"/>
    <mergeCell ref="D198:G198"/>
    <mergeCell ref="D178:G178"/>
    <mergeCell ref="D179:G179"/>
    <mergeCell ref="D180:G180"/>
    <mergeCell ref="C181:C182"/>
    <mergeCell ref="C189:G189"/>
    <mergeCell ref="C190:C191"/>
    <mergeCell ref="D136:G136"/>
    <mergeCell ref="C137:C138"/>
    <mergeCell ref="C145:G145"/>
    <mergeCell ref="C146:C147"/>
    <mergeCell ref="C122:G122"/>
    <mergeCell ref="C163:C164"/>
    <mergeCell ref="C46:G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2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553"/>
  <sheetViews>
    <sheetView topLeftCell="A549" zoomScale="136" zoomScaleNormal="136" zoomScaleSheetLayoutView="136" workbookViewId="0">
      <selection activeCell="C566" sqref="C566"/>
    </sheetView>
  </sheetViews>
  <sheetFormatPr defaultRowHeight="15" x14ac:dyDescent="0.25"/>
  <cols>
    <col min="1" max="1" width="11" style="38" customWidth="1"/>
    <col min="2" max="2" width="10.42578125" style="38" customWidth="1"/>
    <col min="3" max="3" width="20.28515625" style="38" customWidth="1"/>
    <col min="4" max="4" width="10.5703125" style="38" customWidth="1"/>
    <col min="5" max="5" width="11.7109375" style="38" customWidth="1"/>
    <col min="6" max="6" width="13.42578125" style="38" customWidth="1"/>
    <col min="7" max="7" width="11.140625" style="38" customWidth="1"/>
    <col min="8" max="8" width="10.28515625" style="38" customWidth="1"/>
    <col min="9" max="9" width="14" style="38" customWidth="1"/>
    <col min="10" max="10" width="11" style="38" customWidth="1"/>
    <col min="11" max="11" width="11" style="38" bestFit="1" customWidth="1"/>
    <col min="12" max="256" width="9.140625" style="38"/>
    <col min="257" max="257" width="11" style="38" customWidth="1"/>
    <col min="258" max="258" width="10.42578125" style="38" customWidth="1"/>
    <col min="259" max="259" width="20.28515625" style="38" customWidth="1"/>
    <col min="260" max="260" width="10.5703125" style="38" customWidth="1"/>
    <col min="261" max="261" width="11.7109375" style="38" customWidth="1"/>
    <col min="262" max="262" width="13.42578125" style="38" customWidth="1"/>
    <col min="263" max="263" width="11.140625" style="38" customWidth="1"/>
    <col min="264" max="264" width="10.28515625" style="38" customWidth="1"/>
    <col min="265" max="265" width="14" style="38" customWidth="1"/>
    <col min="266" max="266" width="11" style="38" customWidth="1"/>
    <col min="267" max="267" width="11" style="38" bestFit="1" customWidth="1"/>
    <col min="268" max="512" width="9.140625" style="38"/>
    <col min="513" max="513" width="11" style="38" customWidth="1"/>
    <col min="514" max="514" width="10.42578125" style="38" customWidth="1"/>
    <col min="515" max="515" width="20.28515625" style="38" customWidth="1"/>
    <col min="516" max="516" width="10.5703125" style="38" customWidth="1"/>
    <col min="517" max="517" width="11.7109375" style="38" customWidth="1"/>
    <col min="518" max="518" width="13.42578125" style="38" customWidth="1"/>
    <col min="519" max="519" width="11.140625" style="38" customWidth="1"/>
    <col min="520" max="520" width="10.28515625" style="38" customWidth="1"/>
    <col min="521" max="521" width="14" style="38" customWidth="1"/>
    <col min="522" max="522" width="11" style="38" customWidth="1"/>
    <col min="523" max="523" width="11" style="38" bestFit="1" customWidth="1"/>
    <col min="524" max="768" width="9.140625" style="38"/>
    <col min="769" max="769" width="11" style="38" customWidth="1"/>
    <col min="770" max="770" width="10.42578125" style="38" customWidth="1"/>
    <col min="771" max="771" width="20.28515625" style="38" customWidth="1"/>
    <col min="772" max="772" width="10.5703125" style="38" customWidth="1"/>
    <col min="773" max="773" width="11.7109375" style="38" customWidth="1"/>
    <col min="774" max="774" width="13.42578125" style="38" customWidth="1"/>
    <col min="775" max="775" width="11.140625" style="38" customWidth="1"/>
    <col min="776" max="776" width="10.28515625" style="38" customWidth="1"/>
    <col min="777" max="777" width="14" style="38" customWidth="1"/>
    <col min="778" max="778" width="11" style="38" customWidth="1"/>
    <col min="779" max="779" width="11" style="38" bestFit="1" customWidth="1"/>
    <col min="780" max="1024" width="9.140625" style="38"/>
    <col min="1025" max="1025" width="11" style="38" customWidth="1"/>
    <col min="1026" max="1026" width="10.42578125" style="38" customWidth="1"/>
    <col min="1027" max="1027" width="20.28515625" style="38" customWidth="1"/>
    <col min="1028" max="1028" width="10.5703125" style="38" customWidth="1"/>
    <col min="1029" max="1029" width="11.7109375" style="38" customWidth="1"/>
    <col min="1030" max="1030" width="13.42578125" style="38" customWidth="1"/>
    <col min="1031" max="1031" width="11.140625" style="38" customWidth="1"/>
    <col min="1032" max="1032" width="10.28515625" style="38" customWidth="1"/>
    <col min="1033" max="1033" width="14" style="38" customWidth="1"/>
    <col min="1034" max="1034" width="11" style="38" customWidth="1"/>
    <col min="1035" max="1035" width="11" style="38" bestFit="1" customWidth="1"/>
    <col min="1036" max="1280" width="9.140625" style="38"/>
    <col min="1281" max="1281" width="11" style="38" customWidth="1"/>
    <col min="1282" max="1282" width="10.42578125" style="38" customWidth="1"/>
    <col min="1283" max="1283" width="20.28515625" style="38" customWidth="1"/>
    <col min="1284" max="1284" width="10.5703125" style="38" customWidth="1"/>
    <col min="1285" max="1285" width="11.7109375" style="38" customWidth="1"/>
    <col min="1286" max="1286" width="13.42578125" style="38" customWidth="1"/>
    <col min="1287" max="1287" width="11.140625" style="38" customWidth="1"/>
    <col min="1288" max="1288" width="10.28515625" style="38" customWidth="1"/>
    <col min="1289" max="1289" width="14" style="38" customWidth="1"/>
    <col min="1290" max="1290" width="11" style="38" customWidth="1"/>
    <col min="1291" max="1291" width="11" style="38" bestFit="1" customWidth="1"/>
    <col min="1292" max="1536" width="9.140625" style="38"/>
    <col min="1537" max="1537" width="11" style="38" customWidth="1"/>
    <col min="1538" max="1538" width="10.42578125" style="38" customWidth="1"/>
    <col min="1539" max="1539" width="20.28515625" style="38" customWidth="1"/>
    <col min="1540" max="1540" width="10.5703125" style="38" customWidth="1"/>
    <col min="1541" max="1541" width="11.7109375" style="38" customWidth="1"/>
    <col min="1542" max="1542" width="13.42578125" style="38" customWidth="1"/>
    <col min="1543" max="1543" width="11.140625" style="38" customWidth="1"/>
    <col min="1544" max="1544" width="10.28515625" style="38" customWidth="1"/>
    <col min="1545" max="1545" width="14" style="38" customWidth="1"/>
    <col min="1546" max="1546" width="11" style="38" customWidth="1"/>
    <col min="1547" max="1547" width="11" style="38" bestFit="1" customWidth="1"/>
    <col min="1548" max="1792" width="9.140625" style="38"/>
    <col min="1793" max="1793" width="11" style="38" customWidth="1"/>
    <col min="1794" max="1794" width="10.42578125" style="38" customWidth="1"/>
    <col min="1795" max="1795" width="20.28515625" style="38" customWidth="1"/>
    <col min="1796" max="1796" width="10.5703125" style="38" customWidth="1"/>
    <col min="1797" max="1797" width="11.7109375" style="38" customWidth="1"/>
    <col min="1798" max="1798" width="13.42578125" style="38" customWidth="1"/>
    <col min="1799" max="1799" width="11.140625" style="38" customWidth="1"/>
    <col min="1800" max="1800" width="10.28515625" style="38" customWidth="1"/>
    <col min="1801" max="1801" width="14" style="38" customWidth="1"/>
    <col min="1802" max="1802" width="11" style="38" customWidth="1"/>
    <col min="1803" max="1803" width="11" style="38" bestFit="1" customWidth="1"/>
    <col min="1804" max="2048" width="9.140625" style="38"/>
    <col min="2049" max="2049" width="11" style="38" customWidth="1"/>
    <col min="2050" max="2050" width="10.42578125" style="38" customWidth="1"/>
    <col min="2051" max="2051" width="20.28515625" style="38" customWidth="1"/>
    <col min="2052" max="2052" width="10.5703125" style="38" customWidth="1"/>
    <col min="2053" max="2053" width="11.7109375" style="38" customWidth="1"/>
    <col min="2054" max="2054" width="13.42578125" style="38" customWidth="1"/>
    <col min="2055" max="2055" width="11.140625" style="38" customWidth="1"/>
    <col min="2056" max="2056" width="10.28515625" style="38" customWidth="1"/>
    <col min="2057" max="2057" width="14" style="38" customWidth="1"/>
    <col min="2058" max="2058" width="11" style="38" customWidth="1"/>
    <col min="2059" max="2059" width="11" style="38" bestFit="1" customWidth="1"/>
    <col min="2060" max="2304" width="9.140625" style="38"/>
    <col min="2305" max="2305" width="11" style="38" customWidth="1"/>
    <col min="2306" max="2306" width="10.42578125" style="38" customWidth="1"/>
    <col min="2307" max="2307" width="20.28515625" style="38" customWidth="1"/>
    <col min="2308" max="2308" width="10.5703125" style="38" customWidth="1"/>
    <col min="2309" max="2309" width="11.7109375" style="38" customWidth="1"/>
    <col min="2310" max="2310" width="13.42578125" style="38" customWidth="1"/>
    <col min="2311" max="2311" width="11.140625" style="38" customWidth="1"/>
    <col min="2312" max="2312" width="10.28515625" style="38" customWidth="1"/>
    <col min="2313" max="2313" width="14" style="38" customWidth="1"/>
    <col min="2314" max="2314" width="11" style="38" customWidth="1"/>
    <col min="2315" max="2315" width="11" style="38" bestFit="1" customWidth="1"/>
    <col min="2316" max="2560" width="9.140625" style="38"/>
    <col min="2561" max="2561" width="11" style="38" customWidth="1"/>
    <col min="2562" max="2562" width="10.42578125" style="38" customWidth="1"/>
    <col min="2563" max="2563" width="20.28515625" style="38" customWidth="1"/>
    <col min="2564" max="2564" width="10.5703125" style="38" customWidth="1"/>
    <col min="2565" max="2565" width="11.7109375" style="38" customWidth="1"/>
    <col min="2566" max="2566" width="13.42578125" style="38" customWidth="1"/>
    <col min="2567" max="2567" width="11.140625" style="38" customWidth="1"/>
    <col min="2568" max="2568" width="10.28515625" style="38" customWidth="1"/>
    <col min="2569" max="2569" width="14" style="38" customWidth="1"/>
    <col min="2570" max="2570" width="11" style="38" customWidth="1"/>
    <col min="2571" max="2571" width="11" style="38" bestFit="1" customWidth="1"/>
    <col min="2572" max="2816" width="9.140625" style="38"/>
    <col min="2817" max="2817" width="11" style="38" customWidth="1"/>
    <col min="2818" max="2818" width="10.42578125" style="38" customWidth="1"/>
    <col min="2819" max="2819" width="20.28515625" style="38" customWidth="1"/>
    <col min="2820" max="2820" width="10.5703125" style="38" customWidth="1"/>
    <col min="2821" max="2821" width="11.7109375" style="38" customWidth="1"/>
    <col min="2822" max="2822" width="13.42578125" style="38" customWidth="1"/>
    <col min="2823" max="2823" width="11.140625" style="38" customWidth="1"/>
    <col min="2824" max="2824" width="10.28515625" style="38" customWidth="1"/>
    <col min="2825" max="2825" width="14" style="38" customWidth="1"/>
    <col min="2826" max="2826" width="11" style="38" customWidth="1"/>
    <col min="2827" max="2827" width="11" style="38" bestFit="1" customWidth="1"/>
    <col min="2828" max="3072" width="9.140625" style="38"/>
    <col min="3073" max="3073" width="11" style="38" customWidth="1"/>
    <col min="3074" max="3074" width="10.42578125" style="38" customWidth="1"/>
    <col min="3075" max="3075" width="20.28515625" style="38" customWidth="1"/>
    <col min="3076" max="3076" width="10.5703125" style="38" customWidth="1"/>
    <col min="3077" max="3077" width="11.7109375" style="38" customWidth="1"/>
    <col min="3078" max="3078" width="13.42578125" style="38" customWidth="1"/>
    <col min="3079" max="3079" width="11.140625" style="38" customWidth="1"/>
    <col min="3080" max="3080" width="10.28515625" style="38" customWidth="1"/>
    <col min="3081" max="3081" width="14" style="38" customWidth="1"/>
    <col min="3082" max="3082" width="11" style="38" customWidth="1"/>
    <col min="3083" max="3083" width="11" style="38" bestFit="1" customWidth="1"/>
    <col min="3084" max="3328" width="9.140625" style="38"/>
    <col min="3329" max="3329" width="11" style="38" customWidth="1"/>
    <col min="3330" max="3330" width="10.42578125" style="38" customWidth="1"/>
    <col min="3331" max="3331" width="20.28515625" style="38" customWidth="1"/>
    <col min="3332" max="3332" width="10.5703125" style="38" customWidth="1"/>
    <col min="3333" max="3333" width="11.7109375" style="38" customWidth="1"/>
    <col min="3334" max="3334" width="13.42578125" style="38" customWidth="1"/>
    <col min="3335" max="3335" width="11.140625" style="38" customWidth="1"/>
    <col min="3336" max="3336" width="10.28515625" style="38" customWidth="1"/>
    <col min="3337" max="3337" width="14" style="38" customWidth="1"/>
    <col min="3338" max="3338" width="11" style="38" customWidth="1"/>
    <col min="3339" max="3339" width="11" style="38" bestFit="1" customWidth="1"/>
    <col min="3340" max="3584" width="9.140625" style="38"/>
    <col min="3585" max="3585" width="11" style="38" customWidth="1"/>
    <col min="3586" max="3586" width="10.42578125" style="38" customWidth="1"/>
    <col min="3587" max="3587" width="20.28515625" style="38" customWidth="1"/>
    <col min="3588" max="3588" width="10.5703125" style="38" customWidth="1"/>
    <col min="3589" max="3589" width="11.7109375" style="38" customWidth="1"/>
    <col min="3590" max="3590" width="13.42578125" style="38" customWidth="1"/>
    <col min="3591" max="3591" width="11.140625" style="38" customWidth="1"/>
    <col min="3592" max="3592" width="10.28515625" style="38" customWidth="1"/>
    <col min="3593" max="3593" width="14" style="38" customWidth="1"/>
    <col min="3594" max="3594" width="11" style="38" customWidth="1"/>
    <col min="3595" max="3595" width="11" style="38" bestFit="1" customWidth="1"/>
    <col min="3596" max="3840" width="9.140625" style="38"/>
    <col min="3841" max="3841" width="11" style="38" customWidth="1"/>
    <col min="3842" max="3842" width="10.42578125" style="38" customWidth="1"/>
    <col min="3843" max="3843" width="20.28515625" style="38" customWidth="1"/>
    <col min="3844" max="3844" width="10.5703125" style="38" customWidth="1"/>
    <col min="3845" max="3845" width="11.7109375" style="38" customWidth="1"/>
    <col min="3846" max="3846" width="13.42578125" style="38" customWidth="1"/>
    <col min="3847" max="3847" width="11.140625" style="38" customWidth="1"/>
    <col min="3848" max="3848" width="10.28515625" style="38" customWidth="1"/>
    <col min="3849" max="3849" width="14" style="38" customWidth="1"/>
    <col min="3850" max="3850" width="11" style="38" customWidth="1"/>
    <col min="3851" max="3851" width="11" style="38" bestFit="1" customWidth="1"/>
    <col min="3852" max="4096" width="9.140625" style="38"/>
    <col min="4097" max="4097" width="11" style="38" customWidth="1"/>
    <col min="4098" max="4098" width="10.42578125" style="38" customWidth="1"/>
    <col min="4099" max="4099" width="20.28515625" style="38" customWidth="1"/>
    <col min="4100" max="4100" width="10.5703125" style="38" customWidth="1"/>
    <col min="4101" max="4101" width="11.7109375" style="38" customWidth="1"/>
    <col min="4102" max="4102" width="13.42578125" style="38" customWidth="1"/>
    <col min="4103" max="4103" width="11.140625" style="38" customWidth="1"/>
    <col min="4104" max="4104" width="10.28515625" style="38" customWidth="1"/>
    <col min="4105" max="4105" width="14" style="38" customWidth="1"/>
    <col min="4106" max="4106" width="11" style="38" customWidth="1"/>
    <col min="4107" max="4107" width="11" style="38" bestFit="1" customWidth="1"/>
    <col min="4108" max="4352" width="9.140625" style="38"/>
    <col min="4353" max="4353" width="11" style="38" customWidth="1"/>
    <col min="4354" max="4354" width="10.42578125" style="38" customWidth="1"/>
    <col min="4355" max="4355" width="20.28515625" style="38" customWidth="1"/>
    <col min="4356" max="4356" width="10.5703125" style="38" customWidth="1"/>
    <col min="4357" max="4357" width="11.7109375" style="38" customWidth="1"/>
    <col min="4358" max="4358" width="13.42578125" style="38" customWidth="1"/>
    <col min="4359" max="4359" width="11.140625" style="38" customWidth="1"/>
    <col min="4360" max="4360" width="10.28515625" style="38" customWidth="1"/>
    <col min="4361" max="4361" width="14" style="38" customWidth="1"/>
    <col min="4362" max="4362" width="11" style="38" customWidth="1"/>
    <col min="4363" max="4363" width="11" style="38" bestFit="1" customWidth="1"/>
    <col min="4364" max="4608" width="9.140625" style="38"/>
    <col min="4609" max="4609" width="11" style="38" customWidth="1"/>
    <col min="4610" max="4610" width="10.42578125" style="38" customWidth="1"/>
    <col min="4611" max="4611" width="20.28515625" style="38" customWidth="1"/>
    <col min="4612" max="4612" width="10.5703125" style="38" customWidth="1"/>
    <col min="4613" max="4613" width="11.7109375" style="38" customWidth="1"/>
    <col min="4614" max="4614" width="13.42578125" style="38" customWidth="1"/>
    <col min="4615" max="4615" width="11.140625" style="38" customWidth="1"/>
    <col min="4616" max="4616" width="10.28515625" style="38" customWidth="1"/>
    <col min="4617" max="4617" width="14" style="38" customWidth="1"/>
    <col min="4618" max="4618" width="11" style="38" customWidth="1"/>
    <col min="4619" max="4619" width="11" style="38" bestFit="1" customWidth="1"/>
    <col min="4620" max="4864" width="9.140625" style="38"/>
    <col min="4865" max="4865" width="11" style="38" customWidth="1"/>
    <col min="4866" max="4866" width="10.42578125" style="38" customWidth="1"/>
    <col min="4867" max="4867" width="20.28515625" style="38" customWidth="1"/>
    <col min="4868" max="4868" width="10.5703125" style="38" customWidth="1"/>
    <col min="4869" max="4869" width="11.7109375" style="38" customWidth="1"/>
    <col min="4870" max="4870" width="13.42578125" style="38" customWidth="1"/>
    <col min="4871" max="4871" width="11.140625" style="38" customWidth="1"/>
    <col min="4872" max="4872" width="10.28515625" style="38" customWidth="1"/>
    <col min="4873" max="4873" width="14" style="38" customWidth="1"/>
    <col min="4874" max="4874" width="11" style="38" customWidth="1"/>
    <col min="4875" max="4875" width="11" style="38" bestFit="1" customWidth="1"/>
    <col min="4876" max="5120" width="9.140625" style="38"/>
    <col min="5121" max="5121" width="11" style="38" customWidth="1"/>
    <col min="5122" max="5122" width="10.42578125" style="38" customWidth="1"/>
    <col min="5123" max="5123" width="20.28515625" style="38" customWidth="1"/>
    <col min="5124" max="5124" width="10.5703125" style="38" customWidth="1"/>
    <col min="5125" max="5125" width="11.7109375" style="38" customWidth="1"/>
    <col min="5126" max="5126" width="13.42578125" style="38" customWidth="1"/>
    <col min="5127" max="5127" width="11.140625" style="38" customWidth="1"/>
    <col min="5128" max="5128" width="10.28515625" style="38" customWidth="1"/>
    <col min="5129" max="5129" width="14" style="38" customWidth="1"/>
    <col min="5130" max="5130" width="11" style="38" customWidth="1"/>
    <col min="5131" max="5131" width="11" style="38" bestFit="1" customWidth="1"/>
    <col min="5132" max="5376" width="9.140625" style="38"/>
    <col min="5377" max="5377" width="11" style="38" customWidth="1"/>
    <col min="5378" max="5378" width="10.42578125" style="38" customWidth="1"/>
    <col min="5379" max="5379" width="20.28515625" style="38" customWidth="1"/>
    <col min="5380" max="5380" width="10.5703125" style="38" customWidth="1"/>
    <col min="5381" max="5381" width="11.7109375" style="38" customWidth="1"/>
    <col min="5382" max="5382" width="13.42578125" style="38" customWidth="1"/>
    <col min="5383" max="5383" width="11.140625" style="38" customWidth="1"/>
    <col min="5384" max="5384" width="10.28515625" style="38" customWidth="1"/>
    <col min="5385" max="5385" width="14" style="38" customWidth="1"/>
    <col min="5386" max="5386" width="11" style="38" customWidth="1"/>
    <col min="5387" max="5387" width="11" style="38" bestFit="1" customWidth="1"/>
    <col min="5388" max="5632" width="9.140625" style="38"/>
    <col min="5633" max="5633" width="11" style="38" customWidth="1"/>
    <col min="5634" max="5634" width="10.42578125" style="38" customWidth="1"/>
    <col min="5635" max="5635" width="20.28515625" style="38" customWidth="1"/>
    <col min="5636" max="5636" width="10.5703125" style="38" customWidth="1"/>
    <col min="5637" max="5637" width="11.7109375" style="38" customWidth="1"/>
    <col min="5638" max="5638" width="13.42578125" style="38" customWidth="1"/>
    <col min="5639" max="5639" width="11.140625" style="38" customWidth="1"/>
    <col min="5640" max="5640" width="10.28515625" style="38" customWidth="1"/>
    <col min="5641" max="5641" width="14" style="38" customWidth="1"/>
    <col min="5642" max="5642" width="11" style="38" customWidth="1"/>
    <col min="5643" max="5643" width="11" style="38" bestFit="1" customWidth="1"/>
    <col min="5644" max="5888" width="9.140625" style="38"/>
    <col min="5889" max="5889" width="11" style="38" customWidth="1"/>
    <col min="5890" max="5890" width="10.42578125" style="38" customWidth="1"/>
    <col min="5891" max="5891" width="20.28515625" style="38" customWidth="1"/>
    <col min="5892" max="5892" width="10.5703125" style="38" customWidth="1"/>
    <col min="5893" max="5893" width="11.7109375" style="38" customWidth="1"/>
    <col min="5894" max="5894" width="13.42578125" style="38" customWidth="1"/>
    <col min="5895" max="5895" width="11.140625" style="38" customWidth="1"/>
    <col min="5896" max="5896" width="10.28515625" style="38" customWidth="1"/>
    <col min="5897" max="5897" width="14" style="38" customWidth="1"/>
    <col min="5898" max="5898" width="11" style="38" customWidth="1"/>
    <col min="5899" max="5899" width="11" style="38" bestFit="1" customWidth="1"/>
    <col min="5900" max="6144" width="9.140625" style="38"/>
    <col min="6145" max="6145" width="11" style="38" customWidth="1"/>
    <col min="6146" max="6146" width="10.42578125" style="38" customWidth="1"/>
    <col min="6147" max="6147" width="20.28515625" style="38" customWidth="1"/>
    <col min="6148" max="6148" width="10.5703125" style="38" customWidth="1"/>
    <col min="6149" max="6149" width="11.7109375" style="38" customWidth="1"/>
    <col min="6150" max="6150" width="13.42578125" style="38" customWidth="1"/>
    <col min="6151" max="6151" width="11.140625" style="38" customWidth="1"/>
    <col min="6152" max="6152" width="10.28515625" style="38" customWidth="1"/>
    <col min="6153" max="6153" width="14" style="38" customWidth="1"/>
    <col min="6154" max="6154" width="11" style="38" customWidth="1"/>
    <col min="6155" max="6155" width="11" style="38" bestFit="1" customWidth="1"/>
    <col min="6156" max="6400" width="9.140625" style="38"/>
    <col min="6401" max="6401" width="11" style="38" customWidth="1"/>
    <col min="6402" max="6402" width="10.42578125" style="38" customWidth="1"/>
    <col min="6403" max="6403" width="20.28515625" style="38" customWidth="1"/>
    <col min="6404" max="6404" width="10.5703125" style="38" customWidth="1"/>
    <col min="6405" max="6405" width="11.7109375" style="38" customWidth="1"/>
    <col min="6406" max="6406" width="13.42578125" style="38" customWidth="1"/>
    <col min="6407" max="6407" width="11.140625" style="38" customWidth="1"/>
    <col min="6408" max="6408" width="10.28515625" style="38" customWidth="1"/>
    <col min="6409" max="6409" width="14" style="38" customWidth="1"/>
    <col min="6410" max="6410" width="11" style="38" customWidth="1"/>
    <col min="6411" max="6411" width="11" style="38" bestFit="1" customWidth="1"/>
    <col min="6412" max="6656" width="9.140625" style="38"/>
    <col min="6657" max="6657" width="11" style="38" customWidth="1"/>
    <col min="6658" max="6658" width="10.42578125" style="38" customWidth="1"/>
    <col min="6659" max="6659" width="20.28515625" style="38" customWidth="1"/>
    <col min="6660" max="6660" width="10.5703125" style="38" customWidth="1"/>
    <col min="6661" max="6661" width="11.7109375" style="38" customWidth="1"/>
    <col min="6662" max="6662" width="13.42578125" style="38" customWidth="1"/>
    <col min="6663" max="6663" width="11.140625" style="38" customWidth="1"/>
    <col min="6664" max="6664" width="10.28515625" style="38" customWidth="1"/>
    <col min="6665" max="6665" width="14" style="38" customWidth="1"/>
    <col min="6666" max="6666" width="11" style="38" customWidth="1"/>
    <col min="6667" max="6667" width="11" style="38" bestFit="1" customWidth="1"/>
    <col min="6668" max="6912" width="9.140625" style="38"/>
    <col min="6913" max="6913" width="11" style="38" customWidth="1"/>
    <col min="6914" max="6914" width="10.42578125" style="38" customWidth="1"/>
    <col min="6915" max="6915" width="20.28515625" style="38" customWidth="1"/>
    <col min="6916" max="6916" width="10.5703125" style="38" customWidth="1"/>
    <col min="6917" max="6917" width="11.7109375" style="38" customWidth="1"/>
    <col min="6918" max="6918" width="13.42578125" style="38" customWidth="1"/>
    <col min="6919" max="6919" width="11.140625" style="38" customWidth="1"/>
    <col min="6920" max="6920" width="10.28515625" style="38" customWidth="1"/>
    <col min="6921" max="6921" width="14" style="38" customWidth="1"/>
    <col min="6922" max="6922" width="11" style="38" customWidth="1"/>
    <col min="6923" max="6923" width="11" style="38" bestFit="1" customWidth="1"/>
    <col min="6924" max="7168" width="9.140625" style="38"/>
    <col min="7169" max="7169" width="11" style="38" customWidth="1"/>
    <col min="7170" max="7170" width="10.42578125" style="38" customWidth="1"/>
    <col min="7171" max="7171" width="20.28515625" style="38" customWidth="1"/>
    <col min="7172" max="7172" width="10.5703125" style="38" customWidth="1"/>
    <col min="7173" max="7173" width="11.7109375" style="38" customWidth="1"/>
    <col min="7174" max="7174" width="13.42578125" style="38" customWidth="1"/>
    <col min="7175" max="7175" width="11.140625" style="38" customWidth="1"/>
    <col min="7176" max="7176" width="10.28515625" style="38" customWidth="1"/>
    <col min="7177" max="7177" width="14" style="38" customWidth="1"/>
    <col min="7178" max="7178" width="11" style="38" customWidth="1"/>
    <col min="7179" max="7179" width="11" style="38" bestFit="1" customWidth="1"/>
    <col min="7180" max="7424" width="9.140625" style="38"/>
    <col min="7425" max="7425" width="11" style="38" customWidth="1"/>
    <col min="7426" max="7426" width="10.42578125" style="38" customWidth="1"/>
    <col min="7427" max="7427" width="20.28515625" style="38" customWidth="1"/>
    <col min="7428" max="7428" width="10.5703125" style="38" customWidth="1"/>
    <col min="7429" max="7429" width="11.7109375" style="38" customWidth="1"/>
    <col min="7430" max="7430" width="13.42578125" style="38" customWidth="1"/>
    <col min="7431" max="7431" width="11.140625" style="38" customWidth="1"/>
    <col min="7432" max="7432" width="10.28515625" style="38" customWidth="1"/>
    <col min="7433" max="7433" width="14" style="38" customWidth="1"/>
    <col min="7434" max="7434" width="11" style="38" customWidth="1"/>
    <col min="7435" max="7435" width="11" style="38" bestFit="1" customWidth="1"/>
    <col min="7436" max="7680" width="9.140625" style="38"/>
    <col min="7681" max="7681" width="11" style="38" customWidth="1"/>
    <col min="7682" max="7682" width="10.42578125" style="38" customWidth="1"/>
    <col min="7683" max="7683" width="20.28515625" style="38" customWidth="1"/>
    <col min="7684" max="7684" width="10.5703125" style="38" customWidth="1"/>
    <col min="7685" max="7685" width="11.7109375" style="38" customWidth="1"/>
    <col min="7686" max="7686" width="13.42578125" style="38" customWidth="1"/>
    <col min="7687" max="7687" width="11.140625" style="38" customWidth="1"/>
    <col min="7688" max="7688" width="10.28515625" style="38" customWidth="1"/>
    <col min="7689" max="7689" width="14" style="38" customWidth="1"/>
    <col min="7690" max="7690" width="11" style="38" customWidth="1"/>
    <col min="7691" max="7691" width="11" style="38" bestFit="1" customWidth="1"/>
    <col min="7692" max="7936" width="9.140625" style="38"/>
    <col min="7937" max="7937" width="11" style="38" customWidth="1"/>
    <col min="7938" max="7938" width="10.42578125" style="38" customWidth="1"/>
    <col min="7939" max="7939" width="20.28515625" style="38" customWidth="1"/>
    <col min="7940" max="7940" width="10.5703125" style="38" customWidth="1"/>
    <col min="7941" max="7941" width="11.7109375" style="38" customWidth="1"/>
    <col min="7942" max="7942" width="13.42578125" style="38" customWidth="1"/>
    <col min="7943" max="7943" width="11.140625" style="38" customWidth="1"/>
    <col min="7944" max="7944" width="10.28515625" style="38" customWidth="1"/>
    <col min="7945" max="7945" width="14" style="38" customWidth="1"/>
    <col min="7946" max="7946" width="11" style="38" customWidth="1"/>
    <col min="7947" max="7947" width="11" style="38" bestFit="1" customWidth="1"/>
    <col min="7948" max="8192" width="9.140625" style="38"/>
    <col min="8193" max="8193" width="11" style="38" customWidth="1"/>
    <col min="8194" max="8194" width="10.42578125" style="38" customWidth="1"/>
    <col min="8195" max="8195" width="20.28515625" style="38" customWidth="1"/>
    <col min="8196" max="8196" width="10.5703125" style="38" customWidth="1"/>
    <col min="8197" max="8197" width="11.7109375" style="38" customWidth="1"/>
    <col min="8198" max="8198" width="13.42578125" style="38" customWidth="1"/>
    <col min="8199" max="8199" width="11.140625" style="38" customWidth="1"/>
    <col min="8200" max="8200" width="10.28515625" style="38" customWidth="1"/>
    <col min="8201" max="8201" width="14" style="38" customWidth="1"/>
    <col min="8202" max="8202" width="11" style="38" customWidth="1"/>
    <col min="8203" max="8203" width="11" style="38" bestFit="1" customWidth="1"/>
    <col min="8204" max="8448" width="9.140625" style="38"/>
    <col min="8449" max="8449" width="11" style="38" customWidth="1"/>
    <col min="8450" max="8450" width="10.42578125" style="38" customWidth="1"/>
    <col min="8451" max="8451" width="20.28515625" style="38" customWidth="1"/>
    <col min="8452" max="8452" width="10.5703125" style="38" customWidth="1"/>
    <col min="8453" max="8453" width="11.7109375" style="38" customWidth="1"/>
    <col min="8454" max="8454" width="13.42578125" style="38" customWidth="1"/>
    <col min="8455" max="8455" width="11.140625" style="38" customWidth="1"/>
    <col min="8456" max="8456" width="10.28515625" style="38" customWidth="1"/>
    <col min="8457" max="8457" width="14" style="38" customWidth="1"/>
    <col min="8458" max="8458" width="11" style="38" customWidth="1"/>
    <col min="8459" max="8459" width="11" style="38" bestFit="1" customWidth="1"/>
    <col min="8460" max="8704" width="9.140625" style="38"/>
    <col min="8705" max="8705" width="11" style="38" customWidth="1"/>
    <col min="8706" max="8706" width="10.42578125" style="38" customWidth="1"/>
    <col min="8707" max="8707" width="20.28515625" style="38" customWidth="1"/>
    <col min="8708" max="8708" width="10.5703125" style="38" customWidth="1"/>
    <col min="8709" max="8709" width="11.7109375" style="38" customWidth="1"/>
    <col min="8710" max="8710" width="13.42578125" style="38" customWidth="1"/>
    <col min="8711" max="8711" width="11.140625" style="38" customWidth="1"/>
    <col min="8712" max="8712" width="10.28515625" style="38" customWidth="1"/>
    <col min="8713" max="8713" width="14" style="38" customWidth="1"/>
    <col min="8714" max="8714" width="11" style="38" customWidth="1"/>
    <col min="8715" max="8715" width="11" style="38" bestFit="1" customWidth="1"/>
    <col min="8716" max="8960" width="9.140625" style="38"/>
    <col min="8961" max="8961" width="11" style="38" customWidth="1"/>
    <col min="8962" max="8962" width="10.42578125" style="38" customWidth="1"/>
    <col min="8963" max="8963" width="20.28515625" style="38" customWidth="1"/>
    <col min="8964" max="8964" width="10.5703125" style="38" customWidth="1"/>
    <col min="8965" max="8965" width="11.7109375" style="38" customWidth="1"/>
    <col min="8966" max="8966" width="13.42578125" style="38" customWidth="1"/>
    <col min="8967" max="8967" width="11.140625" style="38" customWidth="1"/>
    <col min="8968" max="8968" width="10.28515625" style="38" customWidth="1"/>
    <col min="8969" max="8969" width="14" style="38" customWidth="1"/>
    <col min="8970" max="8970" width="11" style="38" customWidth="1"/>
    <col min="8971" max="8971" width="11" style="38" bestFit="1" customWidth="1"/>
    <col min="8972" max="9216" width="9.140625" style="38"/>
    <col min="9217" max="9217" width="11" style="38" customWidth="1"/>
    <col min="9218" max="9218" width="10.42578125" style="38" customWidth="1"/>
    <col min="9219" max="9219" width="20.28515625" style="38" customWidth="1"/>
    <col min="9220" max="9220" width="10.5703125" style="38" customWidth="1"/>
    <col min="9221" max="9221" width="11.7109375" style="38" customWidth="1"/>
    <col min="9222" max="9222" width="13.42578125" style="38" customWidth="1"/>
    <col min="9223" max="9223" width="11.140625" style="38" customWidth="1"/>
    <col min="9224" max="9224" width="10.28515625" style="38" customWidth="1"/>
    <col min="9225" max="9225" width="14" style="38" customWidth="1"/>
    <col min="9226" max="9226" width="11" style="38" customWidth="1"/>
    <col min="9227" max="9227" width="11" style="38" bestFit="1" customWidth="1"/>
    <col min="9228" max="9472" width="9.140625" style="38"/>
    <col min="9473" max="9473" width="11" style="38" customWidth="1"/>
    <col min="9474" max="9474" width="10.42578125" style="38" customWidth="1"/>
    <col min="9475" max="9475" width="20.28515625" style="38" customWidth="1"/>
    <col min="9476" max="9476" width="10.5703125" style="38" customWidth="1"/>
    <col min="9477" max="9477" width="11.7109375" style="38" customWidth="1"/>
    <col min="9478" max="9478" width="13.42578125" style="38" customWidth="1"/>
    <col min="9479" max="9479" width="11.140625" style="38" customWidth="1"/>
    <col min="9480" max="9480" width="10.28515625" style="38" customWidth="1"/>
    <col min="9481" max="9481" width="14" style="38" customWidth="1"/>
    <col min="9482" max="9482" width="11" style="38" customWidth="1"/>
    <col min="9483" max="9483" width="11" style="38" bestFit="1" customWidth="1"/>
    <col min="9484" max="9728" width="9.140625" style="38"/>
    <col min="9729" max="9729" width="11" style="38" customWidth="1"/>
    <col min="9730" max="9730" width="10.42578125" style="38" customWidth="1"/>
    <col min="9731" max="9731" width="20.28515625" style="38" customWidth="1"/>
    <col min="9732" max="9732" width="10.5703125" style="38" customWidth="1"/>
    <col min="9733" max="9733" width="11.7109375" style="38" customWidth="1"/>
    <col min="9734" max="9734" width="13.42578125" style="38" customWidth="1"/>
    <col min="9735" max="9735" width="11.140625" style="38" customWidth="1"/>
    <col min="9736" max="9736" width="10.28515625" style="38" customWidth="1"/>
    <col min="9737" max="9737" width="14" style="38" customWidth="1"/>
    <col min="9738" max="9738" width="11" style="38" customWidth="1"/>
    <col min="9739" max="9739" width="11" style="38" bestFit="1" customWidth="1"/>
    <col min="9740" max="9984" width="9.140625" style="38"/>
    <col min="9985" max="9985" width="11" style="38" customWidth="1"/>
    <col min="9986" max="9986" width="10.42578125" style="38" customWidth="1"/>
    <col min="9987" max="9987" width="20.28515625" style="38" customWidth="1"/>
    <col min="9988" max="9988" width="10.5703125" style="38" customWidth="1"/>
    <col min="9989" max="9989" width="11.7109375" style="38" customWidth="1"/>
    <col min="9990" max="9990" width="13.42578125" style="38" customWidth="1"/>
    <col min="9991" max="9991" width="11.140625" style="38" customWidth="1"/>
    <col min="9992" max="9992" width="10.28515625" style="38" customWidth="1"/>
    <col min="9993" max="9993" width="14" style="38" customWidth="1"/>
    <col min="9994" max="9994" width="11" style="38" customWidth="1"/>
    <col min="9995" max="9995" width="11" style="38" bestFit="1" customWidth="1"/>
    <col min="9996" max="10240" width="9.140625" style="38"/>
    <col min="10241" max="10241" width="11" style="38" customWidth="1"/>
    <col min="10242" max="10242" width="10.42578125" style="38" customWidth="1"/>
    <col min="10243" max="10243" width="20.28515625" style="38" customWidth="1"/>
    <col min="10244" max="10244" width="10.5703125" style="38" customWidth="1"/>
    <col min="10245" max="10245" width="11.7109375" style="38" customWidth="1"/>
    <col min="10246" max="10246" width="13.42578125" style="38" customWidth="1"/>
    <col min="10247" max="10247" width="11.140625" style="38" customWidth="1"/>
    <col min="10248" max="10248" width="10.28515625" style="38" customWidth="1"/>
    <col min="10249" max="10249" width="14" style="38" customWidth="1"/>
    <col min="10250" max="10250" width="11" style="38" customWidth="1"/>
    <col min="10251" max="10251" width="11" style="38" bestFit="1" customWidth="1"/>
    <col min="10252" max="10496" width="9.140625" style="38"/>
    <col min="10497" max="10497" width="11" style="38" customWidth="1"/>
    <col min="10498" max="10498" width="10.42578125" style="38" customWidth="1"/>
    <col min="10499" max="10499" width="20.28515625" style="38" customWidth="1"/>
    <col min="10500" max="10500" width="10.5703125" style="38" customWidth="1"/>
    <col min="10501" max="10501" width="11.7109375" style="38" customWidth="1"/>
    <col min="10502" max="10502" width="13.42578125" style="38" customWidth="1"/>
    <col min="10503" max="10503" width="11.140625" style="38" customWidth="1"/>
    <col min="10504" max="10504" width="10.28515625" style="38" customWidth="1"/>
    <col min="10505" max="10505" width="14" style="38" customWidth="1"/>
    <col min="10506" max="10506" width="11" style="38" customWidth="1"/>
    <col min="10507" max="10507" width="11" style="38" bestFit="1" customWidth="1"/>
    <col min="10508" max="10752" width="9.140625" style="38"/>
    <col min="10753" max="10753" width="11" style="38" customWidth="1"/>
    <col min="10754" max="10754" width="10.42578125" style="38" customWidth="1"/>
    <col min="10755" max="10755" width="20.28515625" style="38" customWidth="1"/>
    <col min="10756" max="10756" width="10.5703125" style="38" customWidth="1"/>
    <col min="10757" max="10757" width="11.7109375" style="38" customWidth="1"/>
    <col min="10758" max="10758" width="13.42578125" style="38" customWidth="1"/>
    <col min="10759" max="10759" width="11.140625" style="38" customWidth="1"/>
    <col min="10760" max="10760" width="10.28515625" style="38" customWidth="1"/>
    <col min="10761" max="10761" width="14" style="38" customWidth="1"/>
    <col min="10762" max="10762" width="11" style="38" customWidth="1"/>
    <col min="10763" max="10763" width="11" style="38" bestFit="1" customWidth="1"/>
    <col min="10764" max="11008" width="9.140625" style="38"/>
    <col min="11009" max="11009" width="11" style="38" customWidth="1"/>
    <col min="11010" max="11010" width="10.42578125" style="38" customWidth="1"/>
    <col min="11011" max="11011" width="20.28515625" style="38" customWidth="1"/>
    <col min="11012" max="11012" width="10.5703125" style="38" customWidth="1"/>
    <col min="11013" max="11013" width="11.7109375" style="38" customWidth="1"/>
    <col min="11014" max="11014" width="13.42578125" style="38" customWidth="1"/>
    <col min="11015" max="11015" width="11.140625" style="38" customWidth="1"/>
    <col min="11016" max="11016" width="10.28515625" style="38" customWidth="1"/>
    <col min="11017" max="11017" width="14" style="38" customWidth="1"/>
    <col min="11018" max="11018" width="11" style="38" customWidth="1"/>
    <col min="11019" max="11019" width="11" style="38" bestFit="1" customWidth="1"/>
    <col min="11020" max="11264" width="9.140625" style="38"/>
    <col min="11265" max="11265" width="11" style="38" customWidth="1"/>
    <col min="11266" max="11266" width="10.42578125" style="38" customWidth="1"/>
    <col min="11267" max="11267" width="20.28515625" style="38" customWidth="1"/>
    <col min="11268" max="11268" width="10.5703125" style="38" customWidth="1"/>
    <col min="11269" max="11269" width="11.7109375" style="38" customWidth="1"/>
    <col min="11270" max="11270" width="13.42578125" style="38" customWidth="1"/>
    <col min="11271" max="11271" width="11.140625" style="38" customWidth="1"/>
    <col min="11272" max="11272" width="10.28515625" style="38" customWidth="1"/>
    <col min="11273" max="11273" width="14" style="38" customWidth="1"/>
    <col min="11274" max="11274" width="11" style="38" customWidth="1"/>
    <col min="11275" max="11275" width="11" style="38" bestFit="1" customWidth="1"/>
    <col min="11276" max="11520" width="9.140625" style="38"/>
    <col min="11521" max="11521" width="11" style="38" customWidth="1"/>
    <col min="11522" max="11522" width="10.42578125" style="38" customWidth="1"/>
    <col min="11523" max="11523" width="20.28515625" style="38" customWidth="1"/>
    <col min="11524" max="11524" width="10.5703125" style="38" customWidth="1"/>
    <col min="11525" max="11525" width="11.7109375" style="38" customWidth="1"/>
    <col min="11526" max="11526" width="13.42578125" style="38" customWidth="1"/>
    <col min="11527" max="11527" width="11.140625" style="38" customWidth="1"/>
    <col min="11528" max="11528" width="10.28515625" style="38" customWidth="1"/>
    <col min="11529" max="11529" width="14" style="38" customWidth="1"/>
    <col min="11530" max="11530" width="11" style="38" customWidth="1"/>
    <col min="11531" max="11531" width="11" style="38" bestFit="1" customWidth="1"/>
    <col min="11532" max="11776" width="9.140625" style="38"/>
    <col min="11777" max="11777" width="11" style="38" customWidth="1"/>
    <col min="11778" max="11778" width="10.42578125" style="38" customWidth="1"/>
    <col min="11779" max="11779" width="20.28515625" style="38" customWidth="1"/>
    <col min="11780" max="11780" width="10.5703125" style="38" customWidth="1"/>
    <col min="11781" max="11781" width="11.7109375" style="38" customWidth="1"/>
    <col min="11782" max="11782" width="13.42578125" style="38" customWidth="1"/>
    <col min="11783" max="11783" width="11.140625" style="38" customWidth="1"/>
    <col min="11784" max="11784" width="10.28515625" style="38" customWidth="1"/>
    <col min="11785" max="11785" width="14" style="38" customWidth="1"/>
    <col min="11786" max="11786" width="11" style="38" customWidth="1"/>
    <col min="11787" max="11787" width="11" style="38" bestFit="1" customWidth="1"/>
    <col min="11788" max="12032" width="9.140625" style="38"/>
    <col min="12033" max="12033" width="11" style="38" customWidth="1"/>
    <col min="12034" max="12034" width="10.42578125" style="38" customWidth="1"/>
    <col min="12035" max="12035" width="20.28515625" style="38" customWidth="1"/>
    <col min="12036" max="12036" width="10.5703125" style="38" customWidth="1"/>
    <col min="12037" max="12037" width="11.7109375" style="38" customWidth="1"/>
    <col min="12038" max="12038" width="13.42578125" style="38" customWidth="1"/>
    <col min="12039" max="12039" width="11.140625" style="38" customWidth="1"/>
    <col min="12040" max="12040" width="10.28515625" style="38" customWidth="1"/>
    <col min="12041" max="12041" width="14" style="38" customWidth="1"/>
    <col min="12042" max="12042" width="11" style="38" customWidth="1"/>
    <col min="12043" max="12043" width="11" style="38" bestFit="1" customWidth="1"/>
    <col min="12044" max="12288" width="9.140625" style="38"/>
    <col min="12289" max="12289" width="11" style="38" customWidth="1"/>
    <col min="12290" max="12290" width="10.42578125" style="38" customWidth="1"/>
    <col min="12291" max="12291" width="20.28515625" style="38" customWidth="1"/>
    <col min="12292" max="12292" width="10.5703125" style="38" customWidth="1"/>
    <col min="12293" max="12293" width="11.7109375" style="38" customWidth="1"/>
    <col min="12294" max="12294" width="13.42578125" style="38" customWidth="1"/>
    <col min="12295" max="12295" width="11.140625" style="38" customWidth="1"/>
    <col min="12296" max="12296" width="10.28515625" style="38" customWidth="1"/>
    <col min="12297" max="12297" width="14" style="38" customWidth="1"/>
    <col min="12298" max="12298" width="11" style="38" customWidth="1"/>
    <col min="12299" max="12299" width="11" style="38" bestFit="1" customWidth="1"/>
    <col min="12300" max="12544" width="9.140625" style="38"/>
    <col min="12545" max="12545" width="11" style="38" customWidth="1"/>
    <col min="12546" max="12546" width="10.42578125" style="38" customWidth="1"/>
    <col min="12547" max="12547" width="20.28515625" style="38" customWidth="1"/>
    <col min="12548" max="12548" width="10.5703125" style="38" customWidth="1"/>
    <col min="12549" max="12549" width="11.7109375" style="38" customWidth="1"/>
    <col min="12550" max="12550" width="13.42578125" style="38" customWidth="1"/>
    <col min="12551" max="12551" width="11.140625" style="38" customWidth="1"/>
    <col min="12552" max="12552" width="10.28515625" style="38" customWidth="1"/>
    <col min="12553" max="12553" width="14" style="38" customWidth="1"/>
    <col min="12554" max="12554" width="11" style="38" customWidth="1"/>
    <col min="12555" max="12555" width="11" style="38" bestFit="1" customWidth="1"/>
    <col min="12556" max="12800" width="9.140625" style="38"/>
    <col min="12801" max="12801" width="11" style="38" customWidth="1"/>
    <col min="12802" max="12802" width="10.42578125" style="38" customWidth="1"/>
    <col min="12803" max="12803" width="20.28515625" style="38" customWidth="1"/>
    <col min="12804" max="12804" width="10.5703125" style="38" customWidth="1"/>
    <col min="12805" max="12805" width="11.7109375" style="38" customWidth="1"/>
    <col min="12806" max="12806" width="13.42578125" style="38" customWidth="1"/>
    <col min="12807" max="12807" width="11.140625" style="38" customWidth="1"/>
    <col min="12808" max="12808" width="10.28515625" style="38" customWidth="1"/>
    <col min="12809" max="12809" width="14" style="38" customWidth="1"/>
    <col min="12810" max="12810" width="11" style="38" customWidth="1"/>
    <col min="12811" max="12811" width="11" style="38" bestFit="1" customWidth="1"/>
    <col min="12812" max="13056" width="9.140625" style="38"/>
    <col min="13057" max="13057" width="11" style="38" customWidth="1"/>
    <col min="13058" max="13058" width="10.42578125" style="38" customWidth="1"/>
    <col min="13059" max="13059" width="20.28515625" style="38" customWidth="1"/>
    <col min="13060" max="13060" width="10.5703125" style="38" customWidth="1"/>
    <col min="13061" max="13061" width="11.7109375" style="38" customWidth="1"/>
    <col min="13062" max="13062" width="13.42578125" style="38" customWidth="1"/>
    <col min="13063" max="13063" width="11.140625" style="38" customWidth="1"/>
    <col min="13064" max="13064" width="10.28515625" style="38" customWidth="1"/>
    <col min="13065" max="13065" width="14" style="38" customWidth="1"/>
    <col min="13066" max="13066" width="11" style="38" customWidth="1"/>
    <col min="13067" max="13067" width="11" style="38" bestFit="1" customWidth="1"/>
    <col min="13068" max="13312" width="9.140625" style="38"/>
    <col min="13313" max="13313" width="11" style="38" customWidth="1"/>
    <col min="13314" max="13314" width="10.42578125" style="38" customWidth="1"/>
    <col min="13315" max="13315" width="20.28515625" style="38" customWidth="1"/>
    <col min="13316" max="13316" width="10.5703125" style="38" customWidth="1"/>
    <col min="13317" max="13317" width="11.7109375" style="38" customWidth="1"/>
    <col min="13318" max="13318" width="13.42578125" style="38" customWidth="1"/>
    <col min="13319" max="13319" width="11.140625" style="38" customWidth="1"/>
    <col min="13320" max="13320" width="10.28515625" style="38" customWidth="1"/>
    <col min="13321" max="13321" width="14" style="38" customWidth="1"/>
    <col min="13322" max="13322" width="11" style="38" customWidth="1"/>
    <col min="13323" max="13323" width="11" style="38" bestFit="1" customWidth="1"/>
    <col min="13324" max="13568" width="9.140625" style="38"/>
    <col min="13569" max="13569" width="11" style="38" customWidth="1"/>
    <col min="13570" max="13570" width="10.42578125" style="38" customWidth="1"/>
    <col min="13571" max="13571" width="20.28515625" style="38" customWidth="1"/>
    <col min="13572" max="13572" width="10.5703125" style="38" customWidth="1"/>
    <col min="13573" max="13573" width="11.7109375" style="38" customWidth="1"/>
    <col min="13574" max="13574" width="13.42578125" style="38" customWidth="1"/>
    <col min="13575" max="13575" width="11.140625" style="38" customWidth="1"/>
    <col min="13576" max="13576" width="10.28515625" style="38" customWidth="1"/>
    <col min="13577" max="13577" width="14" style="38" customWidth="1"/>
    <col min="13578" max="13578" width="11" style="38" customWidth="1"/>
    <col min="13579" max="13579" width="11" style="38" bestFit="1" customWidth="1"/>
    <col min="13580" max="13824" width="9.140625" style="38"/>
    <col min="13825" max="13825" width="11" style="38" customWidth="1"/>
    <col min="13826" max="13826" width="10.42578125" style="38" customWidth="1"/>
    <col min="13827" max="13827" width="20.28515625" style="38" customWidth="1"/>
    <col min="13828" max="13828" width="10.5703125" style="38" customWidth="1"/>
    <col min="13829" max="13829" width="11.7109375" style="38" customWidth="1"/>
    <col min="13830" max="13830" width="13.42578125" style="38" customWidth="1"/>
    <col min="13831" max="13831" width="11.140625" style="38" customWidth="1"/>
    <col min="13832" max="13832" width="10.28515625" style="38" customWidth="1"/>
    <col min="13833" max="13833" width="14" style="38" customWidth="1"/>
    <col min="13834" max="13834" width="11" style="38" customWidth="1"/>
    <col min="13835" max="13835" width="11" style="38" bestFit="1" customWidth="1"/>
    <col min="13836" max="14080" width="9.140625" style="38"/>
    <col min="14081" max="14081" width="11" style="38" customWidth="1"/>
    <col min="14082" max="14082" width="10.42578125" style="38" customWidth="1"/>
    <col min="14083" max="14083" width="20.28515625" style="38" customWidth="1"/>
    <col min="14084" max="14084" width="10.5703125" style="38" customWidth="1"/>
    <col min="14085" max="14085" width="11.7109375" style="38" customWidth="1"/>
    <col min="14086" max="14086" width="13.42578125" style="38" customWidth="1"/>
    <col min="14087" max="14087" width="11.140625" style="38" customWidth="1"/>
    <col min="14088" max="14088" width="10.28515625" style="38" customWidth="1"/>
    <col min="14089" max="14089" width="14" style="38" customWidth="1"/>
    <col min="14090" max="14090" width="11" style="38" customWidth="1"/>
    <col min="14091" max="14091" width="11" style="38" bestFit="1" customWidth="1"/>
    <col min="14092" max="14336" width="9.140625" style="38"/>
    <col min="14337" max="14337" width="11" style="38" customWidth="1"/>
    <col min="14338" max="14338" width="10.42578125" style="38" customWidth="1"/>
    <col min="14339" max="14339" width="20.28515625" style="38" customWidth="1"/>
    <col min="14340" max="14340" width="10.5703125" style="38" customWidth="1"/>
    <col min="14341" max="14341" width="11.7109375" style="38" customWidth="1"/>
    <col min="14342" max="14342" width="13.42578125" style="38" customWidth="1"/>
    <col min="14343" max="14343" width="11.140625" style="38" customWidth="1"/>
    <col min="14344" max="14344" width="10.28515625" style="38" customWidth="1"/>
    <col min="14345" max="14345" width="14" style="38" customWidth="1"/>
    <col min="14346" max="14346" width="11" style="38" customWidth="1"/>
    <col min="14347" max="14347" width="11" style="38" bestFit="1" customWidth="1"/>
    <col min="14348" max="14592" width="9.140625" style="38"/>
    <col min="14593" max="14593" width="11" style="38" customWidth="1"/>
    <col min="14594" max="14594" width="10.42578125" style="38" customWidth="1"/>
    <col min="14595" max="14595" width="20.28515625" style="38" customWidth="1"/>
    <col min="14596" max="14596" width="10.5703125" style="38" customWidth="1"/>
    <col min="14597" max="14597" width="11.7109375" style="38" customWidth="1"/>
    <col min="14598" max="14598" width="13.42578125" style="38" customWidth="1"/>
    <col min="14599" max="14599" width="11.140625" style="38" customWidth="1"/>
    <col min="14600" max="14600" width="10.28515625" style="38" customWidth="1"/>
    <col min="14601" max="14601" width="14" style="38" customWidth="1"/>
    <col min="14602" max="14602" width="11" style="38" customWidth="1"/>
    <col min="14603" max="14603" width="11" style="38" bestFit="1" customWidth="1"/>
    <col min="14604" max="14848" width="9.140625" style="38"/>
    <col min="14849" max="14849" width="11" style="38" customWidth="1"/>
    <col min="14850" max="14850" width="10.42578125" style="38" customWidth="1"/>
    <col min="14851" max="14851" width="20.28515625" style="38" customWidth="1"/>
    <col min="14852" max="14852" width="10.5703125" style="38" customWidth="1"/>
    <col min="14853" max="14853" width="11.7109375" style="38" customWidth="1"/>
    <col min="14854" max="14854" width="13.42578125" style="38" customWidth="1"/>
    <col min="14855" max="14855" width="11.140625" style="38" customWidth="1"/>
    <col min="14856" max="14856" width="10.28515625" style="38" customWidth="1"/>
    <col min="14857" max="14857" width="14" style="38" customWidth="1"/>
    <col min="14858" max="14858" width="11" style="38" customWidth="1"/>
    <col min="14859" max="14859" width="11" style="38" bestFit="1" customWidth="1"/>
    <col min="14860" max="15104" width="9.140625" style="38"/>
    <col min="15105" max="15105" width="11" style="38" customWidth="1"/>
    <col min="15106" max="15106" width="10.42578125" style="38" customWidth="1"/>
    <col min="15107" max="15107" width="20.28515625" style="38" customWidth="1"/>
    <col min="15108" max="15108" width="10.5703125" style="38" customWidth="1"/>
    <col min="15109" max="15109" width="11.7109375" style="38" customWidth="1"/>
    <col min="15110" max="15110" width="13.42578125" style="38" customWidth="1"/>
    <col min="15111" max="15111" width="11.140625" style="38" customWidth="1"/>
    <col min="15112" max="15112" width="10.28515625" style="38" customWidth="1"/>
    <col min="15113" max="15113" width="14" style="38" customWidth="1"/>
    <col min="15114" max="15114" width="11" style="38" customWidth="1"/>
    <col min="15115" max="15115" width="11" style="38" bestFit="1" customWidth="1"/>
    <col min="15116" max="15360" width="9.140625" style="38"/>
    <col min="15361" max="15361" width="11" style="38" customWidth="1"/>
    <col min="15362" max="15362" width="10.42578125" style="38" customWidth="1"/>
    <col min="15363" max="15363" width="20.28515625" style="38" customWidth="1"/>
    <col min="15364" max="15364" width="10.5703125" style="38" customWidth="1"/>
    <col min="15365" max="15365" width="11.7109375" style="38" customWidth="1"/>
    <col min="15366" max="15366" width="13.42578125" style="38" customWidth="1"/>
    <col min="15367" max="15367" width="11.140625" style="38" customWidth="1"/>
    <col min="15368" max="15368" width="10.28515625" style="38" customWidth="1"/>
    <col min="15369" max="15369" width="14" style="38" customWidth="1"/>
    <col min="15370" max="15370" width="11" style="38" customWidth="1"/>
    <col min="15371" max="15371" width="11" style="38" bestFit="1" customWidth="1"/>
    <col min="15372" max="15616" width="9.140625" style="38"/>
    <col min="15617" max="15617" width="11" style="38" customWidth="1"/>
    <col min="15618" max="15618" width="10.42578125" style="38" customWidth="1"/>
    <col min="15619" max="15619" width="20.28515625" style="38" customWidth="1"/>
    <col min="15620" max="15620" width="10.5703125" style="38" customWidth="1"/>
    <col min="15621" max="15621" width="11.7109375" style="38" customWidth="1"/>
    <col min="15622" max="15622" width="13.42578125" style="38" customWidth="1"/>
    <col min="15623" max="15623" width="11.140625" style="38" customWidth="1"/>
    <col min="15624" max="15624" width="10.28515625" style="38" customWidth="1"/>
    <col min="15625" max="15625" width="14" style="38" customWidth="1"/>
    <col min="15626" max="15626" width="11" style="38" customWidth="1"/>
    <col min="15627" max="15627" width="11" style="38" bestFit="1" customWidth="1"/>
    <col min="15628" max="15872" width="9.140625" style="38"/>
    <col min="15873" max="15873" width="11" style="38" customWidth="1"/>
    <col min="15874" max="15874" width="10.42578125" style="38" customWidth="1"/>
    <col min="15875" max="15875" width="20.28515625" style="38" customWidth="1"/>
    <col min="15876" max="15876" width="10.5703125" style="38" customWidth="1"/>
    <col min="15877" max="15877" width="11.7109375" style="38" customWidth="1"/>
    <col min="15878" max="15878" width="13.42578125" style="38" customWidth="1"/>
    <col min="15879" max="15879" width="11.140625" style="38" customWidth="1"/>
    <col min="15880" max="15880" width="10.28515625" style="38" customWidth="1"/>
    <col min="15881" max="15881" width="14" style="38" customWidth="1"/>
    <col min="15882" max="15882" width="11" style="38" customWidth="1"/>
    <col min="15883" max="15883" width="11" style="38" bestFit="1" customWidth="1"/>
    <col min="15884" max="16128" width="9.140625" style="38"/>
    <col min="16129" max="16129" width="11" style="38" customWidth="1"/>
    <col min="16130" max="16130" width="10.42578125" style="38" customWidth="1"/>
    <col min="16131" max="16131" width="20.28515625" style="38" customWidth="1"/>
    <col min="16132" max="16132" width="10.5703125" style="38" customWidth="1"/>
    <col min="16133" max="16133" width="11.7109375" style="38" customWidth="1"/>
    <col min="16134" max="16134" width="13.42578125" style="38" customWidth="1"/>
    <col min="16135" max="16135" width="11.140625" style="38" customWidth="1"/>
    <col min="16136" max="16136" width="10.28515625" style="38" customWidth="1"/>
    <col min="16137" max="16137" width="14" style="38" customWidth="1"/>
    <col min="16138" max="16138" width="11" style="38" customWidth="1"/>
    <col min="16139" max="16139" width="11" style="38" bestFit="1" customWidth="1"/>
    <col min="16140" max="16384" width="9.140625" style="38"/>
  </cols>
  <sheetData>
    <row r="2" spans="1:12" ht="18" customHeight="1" x14ac:dyDescent="0.25">
      <c r="A2" s="368" t="s">
        <v>90</v>
      </c>
      <c r="B2" s="368"/>
      <c r="C2" s="368"/>
      <c r="D2" s="368"/>
      <c r="E2" s="368"/>
      <c r="F2" s="368"/>
      <c r="G2" s="368"/>
      <c r="H2" s="80"/>
    </row>
    <row r="3" spans="1:12" ht="15.75" thickBot="1" x14ac:dyDescent="0.3"/>
    <row r="4" spans="1:12" ht="26.25" thickBot="1" x14ac:dyDescent="0.3">
      <c r="C4" s="70" t="s">
        <v>22</v>
      </c>
      <c r="D4" s="369" t="s">
        <v>113</v>
      </c>
      <c r="E4" s="369"/>
      <c r="F4" s="369"/>
      <c r="G4" s="369"/>
    </row>
    <row r="5" spans="1:12" ht="15.75" thickBot="1" x14ac:dyDescent="0.3">
      <c r="C5" s="70" t="s">
        <v>4</v>
      </c>
      <c r="D5" s="370" t="s">
        <v>91</v>
      </c>
      <c r="E5" s="371"/>
      <c r="F5" s="371"/>
      <c r="G5" s="372"/>
    </row>
    <row r="6" spans="1:12" ht="26.25" thickBot="1" x14ac:dyDescent="0.3">
      <c r="C6" s="70" t="s">
        <v>36</v>
      </c>
      <c r="D6" s="373" t="s">
        <v>5</v>
      </c>
      <c r="E6" s="374"/>
      <c r="F6" s="374"/>
      <c r="G6" s="375"/>
    </row>
    <row r="7" spans="1:12" ht="15.75" thickBot="1" x14ac:dyDescent="0.3">
      <c r="C7" s="376" t="s">
        <v>8</v>
      </c>
      <c r="D7" s="377"/>
      <c r="E7" s="377"/>
      <c r="F7" s="377"/>
      <c r="G7" s="378"/>
    </row>
    <row r="8" spans="1:12" ht="8.25" customHeight="1" thickBot="1" x14ac:dyDescent="0.3">
      <c r="C8" s="299" t="s">
        <v>112</v>
      </c>
      <c r="D8" s="300"/>
      <c r="E8" s="300"/>
      <c r="F8" s="300"/>
      <c r="G8" s="301"/>
    </row>
    <row r="9" spans="1:12" ht="11.25" customHeight="1" thickBot="1" x14ac:dyDescent="0.3">
      <c r="C9" s="299"/>
      <c r="D9" s="300"/>
      <c r="E9" s="300"/>
      <c r="F9" s="300"/>
      <c r="G9" s="301"/>
    </row>
    <row r="10" spans="1:12" ht="15.75" thickBot="1" x14ac:dyDescent="0.3">
      <c r="C10" s="299"/>
      <c r="D10" s="300"/>
      <c r="E10" s="300"/>
      <c r="F10" s="300"/>
      <c r="G10" s="301"/>
    </row>
    <row r="11" spans="1:12" ht="33" customHeight="1" thickBot="1" x14ac:dyDescent="0.3">
      <c r="C11" s="61" t="s">
        <v>11</v>
      </c>
      <c r="D11" s="365" t="s">
        <v>114</v>
      </c>
      <c r="E11" s="366"/>
      <c r="F11" s="366"/>
      <c r="G11" s="367"/>
    </row>
    <row r="12" spans="1:12" ht="18" customHeight="1" x14ac:dyDescent="0.25">
      <c r="C12" s="345" t="s">
        <v>86</v>
      </c>
      <c r="D12" s="39">
        <v>2018</v>
      </c>
      <c r="E12" s="39">
        <v>2019</v>
      </c>
      <c r="F12" s="39">
        <v>2020</v>
      </c>
      <c r="G12" s="39">
        <v>2021</v>
      </c>
    </row>
    <row r="13" spans="1:12" ht="15.75" thickBot="1" x14ac:dyDescent="0.3">
      <c r="C13" s="346"/>
      <c r="D13" s="40" t="s">
        <v>6</v>
      </c>
      <c r="E13" s="40" t="s">
        <v>7</v>
      </c>
      <c r="F13" s="40" t="s">
        <v>7</v>
      </c>
      <c r="G13" s="40" t="s">
        <v>7</v>
      </c>
    </row>
    <row r="14" spans="1:12" ht="23.25" thickBot="1" x14ac:dyDescent="0.3">
      <c r="C14" s="53" t="s">
        <v>115</v>
      </c>
      <c r="D14" s="54">
        <v>1</v>
      </c>
      <c r="E14" s="54">
        <v>1</v>
      </c>
      <c r="F14" s="54">
        <v>1</v>
      </c>
      <c r="G14" s="54">
        <v>1</v>
      </c>
    </row>
    <row r="15" spans="1:12" ht="24.75" thickBot="1" x14ac:dyDescent="0.3">
      <c r="C15" s="55" t="s">
        <v>13</v>
      </c>
      <c r="D15" s="336" t="s">
        <v>116</v>
      </c>
      <c r="E15" s="337"/>
      <c r="F15" s="337"/>
      <c r="G15" s="338"/>
    </row>
    <row r="16" spans="1:12" ht="23.25" customHeight="1" thickBot="1" x14ac:dyDescent="0.3">
      <c r="C16" s="287" t="s">
        <v>87</v>
      </c>
      <c r="D16" s="288"/>
      <c r="E16" s="288"/>
      <c r="F16" s="288"/>
      <c r="G16" s="289"/>
      <c r="J16" s="71"/>
      <c r="L16" s="71"/>
    </row>
    <row r="17" spans="3:13" ht="23.25" thickBot="1" x14ac:dyDescent="0.3">
      <c r="C17" s="53" t="s">
        <v>117</v>
      </c>
      <c r="D17" s="54" t="s">
        <v>118</v>
      </c>
      <c r="E17" s="54" t="s">
        <v>118</v>
      </c>
      <c r="F17" s="54" t="s">
        <v>119</v>
      </c>
      <c r="G17" s="54" t="s">
        <v>119</v>
      </c>
    </row>
    <row r="18" spans="3:13" ht="23.25" thickBot="1" x14ac:dyDescent="0.3">
      <c r="C18" s="53" t="s">
        <v>117</v>
      </c>
      <c r="D18" s="54" t="s">
        <v>120</v>
      </c>
      <c r="E18" s="54" t="s">
        <v>120</v>
      </c>
      <c r="F18" s="54" t="s">
        <v>120</v>
      </c>
      <c r="G18" s="54" t="s">
        <v>121</v>
      </c>
    </row>
    <row r="19" spans="3:13" ht="15.75" thickBot="1" x14ac:dyDescent="0.3">
      <c r="C19" s="53" t="s">
        <v>122</v>
      </c>
      <c r="D19" s="54" t="s">
        <v>123</v>
      </c>
      <c r="E19" s="54" t="s">
        <v>123</v>
      </c>
      <c r="F19" s="54" t="s">
        <v>123</v>
      </c>
      <c r="G19" s="54" t="s">
        <v>124</v>
      </c>
    </row>
    <row r="20" spans="3:13" ht="23.25" thickBot="1" x14ac:dyDescent="0.3">
      <c r="C20" s="53" t="s">
        <v>125</v>
      </c>
      <c r="D20" s="54">
        <v>5.1999999999999998E-2</v>
      </c>
      <c r="E20" s="54">
        <v>0.06</v>
      </c>
      <c r="F20" s="54">
        <v>7.0000000000000007E-2</v>
      </c>
      <c r="G20" s="54">
        <v>0.08</v>
      </c>
    </row>
    <row r="21" spans="3:13" ht="15.75" thickBot="1" x14ac:dyDescent="0.3">
      <c r="C21" s="359" t="s">
        <v>53</v>
      </c>
      <c r="D21" s="360"/>
      <c r="E21" s="360"/>
      <c r="F21" s="360"/>
      <c r="G21" s="361"/>
    </row>
    <row r="22" spans="3:13" ht="15.75" thickBot="1" x14ac:dyDescent="0.3">
      <c r="C22" s="347" t="s">
        <v>88</v>
      </c>
      <c r="D22" s="348"/>
      <c r="E22" s="348"/>
      <c r="F22" s="348"/>
      <c r="G22" s="349"/>
    </row>
    <row r="23" spans="3:13" ht="15.75" customHeight="1" thickBot="1" x14ac:dyDescent="0.3">
      <c r="C23" s="63" t="s">
        <v>39</v>
      </c>
      <c r="D23" s="299" t="s">
        <v>126</v>
      </c>
      <c r="E23" s="300"/>
      <c r="F23" s="300"/>
      <c r="G23" s="301"/>
    </row>
    <row r="24" spans="3:13" ht="24" customHeight="1" thickBot="1" x14ac:dyDescent="0.3">
      <c r="C24" s="37" t="s">
        <v>10</v>
      </c>
      <c r="D24" s="299" t="s">
        <v>127</v>
      </c>
      <c r="E24" s="300"/>
      <c r="F24" s="300"/>
      <c r="G24" s="301"/>
    </row>
    <row r="25" spans="3:13" ht="15.75" thickBot="1" x14ac:dyDescent="0.3">
      <c r="C25" s="37" t="s">
        <v>15</v>
      </c>
      <c r="D25" s="350" t="s">
        <v>128</v>
      </c>
      <c r="E25" s="351"/>
      <c r="F25" s="351"/>
      <c r="G25" s="352"/>
    </row>
    <row r="26" spans="3:13" ht="12.75" customHeight="1" x14ac:dyDescent="0.25">
      <c r="C26" s="345"/>
      <c r="D26" s="41">
        <v>2018</v>
      </c>
      <c r="E26" s="41">
        <v>2019</v>
      </c>
      <c r="F26" s="41">
        <v>2020</v>
      </c>
      <c r="G26" s="41">
        <v>2021</v>
      </c>
    </row>
    <row r="27" spans="3:13" ht="18" customHeight="1" thickBot="1" x14ac:dyDescent="0.3">
      <c r="C27" s="346"/>
      <c r="D27" s="42" t="s">
        <v>6</v>
      </c>
      <c r="E27" s="42" t="s">
        <v>7</v>
      </c>
      <c r="F27" s="42" t="s">
        <v>7</v>
      </c>
      <c r="G27" s="42" t="s">
        <v>7</v>
      </c>
    </row>
    <row r="28" spans="3:13" ht="15.75" thickBot="1" x14ac:dyDescent="0.3">
      <c r="C28" s="37" t="s">
        <v>9</v>
      </c>
      <c r="D28" s="32">
        <v>2427</v>
      </c>
      <c r="E28" s="32">
        <v>2427</v>
      </c>
      <c r="F28" s="32">
        <v>2427</v>
      </c>
      <c r="G28" s="32">
        <v>2427</v>
      </c>
    </row>
    <row r="29" spans="3:13" ht="21" customHeight="1" thickBot="1" x14ac:dyDescent="0.3">
      <c r="C29" s="37" t="s">
        <v>16</v>
      </c>
      <c r="D29" s="32">
        <v>1779995</v>
      </c>
      <c r="E29" s="32">
        <v>1845025</v>
      </c>
      <c r="F29" s="32">
        <v>1845025</v>
      </c>
      <c r="G29" s="43">
        <v>2052025</v>
      </c>
    </row>
    <row r="30" spans="3:13" ht="15.75" thickBot="1" x14ac:dyDescent="0.3">
      <c r="C30" s="37" t="s">
        <v>24</v>
      </c>
      <c r="D30" s="32">
        <f>D29/D28</f>
        <v>733.41367943963746</v>
      </c>
      <c r="E30" s="32">
        <f>E29/E28</f>
        <v>760.20807581376187</v>
      </c>
      <c r="F30" s="32">
        <f>F29/F28</f>
        <v>760.20807581376187</v>
      </c>
      <c r="G30" s="32">
        <f>G29/G28</f>
        <v>845.49855789039964</v>
      </c>
    </row>
    <row r="31" spans="3:13" ht="15.75" thickBot="1" x14ac:dyDescent="0.3">
      <c r="C31" s="37" t="s">
        <v>17</v>
      </c>
      <c r="D31" s="62" t="s">
        <v>23</v>
      </c>
      <c r="E31" s="34">
        <f t="shared" ref="E31:G33" si="0">E28/D28-1</f>
        <v>0</v>
      </c>
      <c r="F31" s="34">
        <f t="shared" si="0"/>
        <v>0</v>
      </c>
      <c r="G31" s="34">
        <f t="shared" si="0"/>
        <v>0</v>
      </c>
      <c r="I31" s="72"/>
      <c r="J31" s="72"/>
      <c r="K31" s="72"/>
      <c r="L31" s="72"/>
      <c r="M31" s="72"/>
    </row>
    <row r="32" spans="3:13" ht="23.25" thickBot="1" x14ac:dyDescent="0.3">
      <c r="C32" s="37" t="s">
        <v>18</v>
      </c>
      <c r="D32" s="62" t="s">
        <v>23</v>
      </c>
      <c r="E32" s="34">
        <f t="shared" si="0"/>
        <v>3.6533810488231788E-2</v>
      </c>
      <c r="F32" s="34">
        <f t="shared" si="0"/>
        <v>0</v>
      </c>
      <c r="G32" s="34">
        <f t="shared" si="0"/>
        <v>0.11219360171271386</v>
      </c>
    </row>
    <row r="33" spans="3:7" ht="23.25" thickBot="1" x14ac:dyDescent="0.3">
      <c r="C33" s="37" t="s">
        <v>19</v>
      </c>
      <c r="D33" s="62" t="s">
        <v>23</v>
      </c>
      <c r="E33" s="34">
        <f t="shared" si="0"/>
        <v>3.6533810488231566E-2</v>
      </c>
      <c r="F33" s="34">
        <f t="shared" si="0"/>
        <v>0</v>
      </c>
      <c r="G33" s="34">
        <f t="shared" si="0"/>
        <v>0.11219360171271386</v>
      </c>
    </row>
    <row r="34" spans="3:7" ht="15.75" thickBot="1" x14ac:dyDescent="0.3">
      <c r="C34" s="320" t="s">
        <v>129</v>
      </c>
      <c r="D34" s="321"/>
      <c r="E34" s="321"/>
      <c r="F34" s="321"/>
      <c r="G34" s="322"/>
    </row>
    <row r="35" spans="3:7" ht="12.75" customHeight="1" x14ac:dyDescent="0.25">
      <c r="C35" s="345"/>
      <c r="D35" s="41">
        <v>2018</v>
      </c>
      <c r="E35" s="41">
        <v>2019</v>
      </c>
      <c r="F35" s="41">
        <v>2020</v>
      </c>
      <c r="G35" s="41">
        <v>2021</v>
      </c>
    </row>
    <row r="36" spans="3:7" ht="15" customHeight="1" thickBot="1" x14ac:dyDescent="0.3">
      <c r="C36" s="346"/>
      <c r="D36" s="42" t="s">
        <v>6</v>
      </c>
      <c r="E36" s="42" t="s">
        <v>7</v>
      </c>
      <c r="F36" s="42" t="s">
        <v>7</v>
      </c>
      <c r="G36" s="42" t="s">
        <v>7</v>
      </c>
    </row>
    <row r="37" spans="3:7" ht="15.75" thickBot="1" x14ac:dyDescent="0.3">
      <c r="C37" s="48" t="s">
        <v>0</v>
      </c>
      <c r="D37" s="35">
        <v>1360000</v>
      </c>
      <c r="E37" s="35">
        <v>1406766</v>
      </c>
      <c r="F37" s="35">
        <v>1406766</v>
      </c>
      <c r="G37" s="35">
        <v>1406766</v>
      </c>
    </row>
    <row r="38" spans="3:7" ht="23.25" customHeight="1" thickBot="1" x14ac:dyDescent="0.3">
      <c r="C38" s="48" t="s">
        <v>42</v>
      </c>
      <c r="D38" s="35">
        <v>224000</v>
      </c>
      <c r="E38" s="35">
        <v>226259</v>
      </c>
      <c r="F38" s="35">
        <v>226259</v>
      </c>
      <c r="G38" s="35">
        <v>226259</v>
      </c>
    </row>
    <row r="39" spans="3:7" ht="24.75" thickBot="1" x14ac:dyDescent="0.3">
      <c r="C39" s="48" t="s">
        <v>1</v>
      </c>
      <c r="D39" s="43">
        <v>176995</v>
      </c>
      <c r="E39" s="35">
        <v>193000</v>
      </c>
      <c r="F39" s="35">
        <v>193000</v>
      </c>
      <c r="G39" s="35">
        <v>400000</v>
      </c>
    </row>
    <row r="40" spans="3:7" ht="15.75" thickBot="1" x14ac:dyDescent="0.3">
      <c r="C40" s="48" t="s">
        <v>2</v>
      </c>
      <c r="D40" s="43"/>
      <c r="E40" s="35"/>
      <c r="F40" s="35"/>
      <c r="G40" s="35"/>
    </row>
    <row r="41" spans="3:7" ht="24.75" thickBot="1" x14ac:dyDescent="0.3">
      <c r="C41" s="48" t="s">
        <v>29</v>
      </c>
      <c r="D41" s="43"/>
      <c r="E41" s="35"/>
      <c r="F41" s="35"/>
      <c r="G41" s="35"/>
    </row>
    <row r="42" spans="3:7" ht="15.75" thickBot="1" x14ac:dyDescent="0.3">
      <c r="C42" s="48" t="s">
        <v>31</v>
      </c>
      <c r="D42" s="43"/>
      <c r="E42" s="35"/>
      <c r="F42" s="35"/>
      <c r="G42" s="35"/>
    </row>
    <row r="43" spans="3:7" ht="48.75" thickBot="1" x14ac:dyDescent="0.3">
      <c r="C43" s="48" t="s">
        <v>166</v>
      </c>
      <c r="D43" s="43">
        <v>19000</v>
      </c>
      <c r="E43" s="43">
        <v>19000</v>
      </c>
      <c r="F43" s="43">
        <v>19000</v>
      </c>
      <c r="G43" s="43">
        <v>19000</v>
      </c>
    </row>
    <row r="44" spans="3:7" ht="24.75" thickBot="1" x14ac:dyDescent="0.3">
      <c r="C44" s="73" t="s">
        <v>54</v>
      </c>
      <c r="D44" s="43">
        <f>D43+D42+D41+D40+D39+D38+D37</f>
        <v>1779995</v>
      </c>
      <c r="E44" s="43">
        <f>E43+E42+E41+E40+E39+E38+E37</f>
        <v>1845025</v>
      </c>
      <c r="F44" s="43">
        <f>F43+F42+F41+F40+F39+F38+F37</f>
        <v>1845025</v>
      </c>
      <c r="G44" s="43">
        <f>G43+G42+G41+G40+G39+G38+G37</f>
        <v>2052025</v>
      </c>
    </row>
    <row r="45" spans="3:7" ht="15.75" thickBot="1" x14ac:dyDescent="0.3">
      <c r="C45" s="58" t="s">
        <v>56</v>
      </c>
      <c r="D45" s="44">
        <f>IF(D44-D29=0,0,"Error")</f>
        <v>0</v>
      </c>
      <c r="E45" s="44">
        <f>IF(E44-E29=0,0,"Error")</f>
        <v>0</v>
      </c>
      <c r="F45" s="44">
        <f>IF(F44-F29=0,0,"Error")</f>
        <v>0</v>
      </c>
      <c r="G45" s="44">
        <f>IF(G44-G29=0,0,"Error")</f>
        <v>0</v>
      </c>
    </row>
    <row r="46" spans="3:7" ht="15.75" thickBot="1" x14ac:dyDescent="0.3">
      <c r="C46" s="81" t="s">
        <v>99</v>
      </c>
      <c r="D46" s="284" t="s">
        <v>130</v>
      </c>
      <c r="E46" s="285"/>
      <c r="F46" s="285"/>
      <c r="G46" s="286"/>
    </row>
    <row r="47" spans="3:7" ht="33" customHeight="1" thickBot="1" x14ac:dyDescent="0.3">
      <c r="C47" s="37" t="s">
        <v>10</v>
      </c>
      <c r="D47" s="287" t="s">
        <v>131</v>
      </c>
      <c r="E47" s="288"/>
      <c r="F47" s="288"/>
      <c r="G47" s="289"/>
    </row>
    <row r="48" spans="3:7" ht="15.75" thickBot="1" x14ac:dyDescent="0.3">
      <c r="C48" s="37" t="s">
        <v>15</v>
      </c>
      <c r="D48" s="284" t="s">
        <v>167</v>
      </c>
      <c r="E48" s="285"/>
      <c r="F48" s="285"/>
      <c r="G48" s="286"/>
    </row>
    <row r="49" spans="3:7" ht="15.75" thickBot="1" x14ac:dyDescent="0.3">
      <c r="C49" s="37" t="s">
        <v>9</v>
      </c>
      <c r="D49" s="32">
        <v>206</v>
      </c>
      <c r="E49" s="32">
        <v>300</v>
      </c>
      <c r="F49" s="32">
        <v>300</v>
      </c>
      <c r="G49" s="32">
        <v>350</v>
      </c>
    </row>
    <row r="50" spans="3:7" ht="21.75" customHeight="1" x14ac:dyDescent="0.25">
      <c r="C50" s="345"/>
      <c r="D50" s="41">
        <v>2018</v>
      </c>
      <c r="E50" s="41">
        <v>2019</v>
      </c>
      <c r="F50" s="41">
        <v>2020</v>
      </c>
      <c r="G50" s="41">
        <v>2021</v>
      </c>
    </row>
    <row r="51" spans="3:7" ht="11.25" customHeight="1" thickBot="1" x14ac:dyDescent="0.3">
      <c r="C51" s="346"/>
      <c r="D51" s="42" t="s">
        <v>6</v>
      </c>
      <c r="E51" s="42" t="s">
        <v>7</v>
      </c>
      <c r="F51" s="42" t="s">
        <v>7</v>
      </c>
      <c r="G51" s="42" t="s">
        <v>7</v>
      </c>
    </row>
    <row r="52" spans="3:7" ht="15.75" thickBot="1" x14ac:dyDescent="0.3">
      <c r="C52" s="37" t="s">
        <v>16</v>
      </c>
      <c r="D52" s="32">
        <v>832290</v>
      </c>
      <c r="E52" s="32">
        <v>1682200</v>
      </c>
      <c r="F52" s="32">
        <v>1682200</v>
      </c>
      <c r="G52" s="32">
        <v>2000000</v>
      </c>
    </row>
    <row r="53" spans="3:7" ht="15.75" thickBot="1" x14ac:dyDescent="0.3">
      <c r="C53" s="37" t="s">
        <v>24</v>
      </c>
      <c r="D53" s="32">
        <f>D52/D49</f>
        <v>4040.2427184466019</v>
      </c>
      <c r="E53" s="32">
        <f>E52/E49</f>
        <v>5607.333333333333</v>
      </c>
      <c r="F53" s="32">
        <f>F52/F49</f>
        <v>5607.333333333333</v>
      </c>
      <c r="G53" s="32">
        <f>G52/G49</f>
        <v>5714.2857142857147</v>
      </c>
    </row>
    <row r="54" spans="3:7" ht="15.75" thickBot="1" x14ac:dyDescent="0.3">
      <c r="C54" s="37" t="s">
        <v>17</v>
      </c>
      <c r="D54" s="62"/>
      <c r="E54" s="34">
        <f>E49/D49-1</f>
        <v>0.4563106796116505</v>
      </c>
      <c r="F54" s="34">
        <f>F49/E49-1</f>
        <v>0</v>
      </c>
      <c r="G54" s="34">
        <f>G49/F49-1</f>
        <v>0.16666666666666674</v>
      </c>
    </row>
    <row r="55" spans="3:7" ht="23.25" thickBot="1" x14ac:dyDescent="0.3">
      <c r="C55" s="37" t="s">
        <v>18</v>
      </c>
      <c r="D55" s="62"/>
      <c r="E55" s="34">
        <f t="shared" ref="E55:G56" si="1">E52/D52-1</f>
        <v>1.0211705054728522</v>
      </c>
      <c r="F55" s="34">
        <f t="shared" si="1"/>
        <v>0</v>
      </c>
      <c r="G55" s="34">
        <f t="shared" si="1"/>
        <v>0.18891927238140527</v>
      </c>
    </row>
    <row r="56" spans="3:7" ht="23.25" thickBot="1" x14ac:dyDescent="0.3">
      <c r="C56" s="37" t="s">
        <v>19</v>
      </c>
      <c r="D56" s="62"/>
      <c r="E56" s="34">
        <f t="shared" si="1"/>
        <v>0.38787041375802489</v>
      </c>
      <c r="F56" s="34">
        <f t="shared" si="1"/>
        <v>0</v>
      </c>
      <c r="G56" s="34">
        <f t="shared" si="1"/>
        <v>1.9073662041204642E-2</v>
      </c>
    </row>
    <row r="57" spans="3:7" ht="24.75" customHeight="1" thickBot="1" x14ac:dyDescent="0.3">
      <c r="C57" s="320" t="s">
        <v>132</v>
      </c>
      <c r="D57" s="321"/>
      <c r="E57" s="321"/>
      <c r="F57" s="321"/>
      <c r="G57" s="322"/>
    </row>
    <row r="58" spans="3:7" ht="15" customHeight="1" x14ac:dyDescent="0.25">
      <c r="C58" s="345"/>
      <c r="D58" s="41">
        <v>2018</v>
      </c>
      <c r="E58" s="41">
        <v>2019</v>
      </c>
      <c r="F58" s="41">
        <v>2020</v>
      </c>
      <c r="G58" s="41">
        <v>2021</v>
      </c>
    </row>
    <row r="59" spans="3:7" ht="15" customHeight="1" thickBot="1" x14ac:dyDescent="0.3">
      <c r="C59" s="346"/>
      <c r="D59" s="42" t="s">
        <v>6</v>
      </c>
      <c r="E59" s="42" t="s">
        <v>7</v>
      </c>
      <c r="F59" s="42" t="s">
        <v>7</v>
      </c>
      <c r="G59" s="42" t="s">
        <v>7</v>
      </c>
    </row>
    <row r="60" spans="3:7" ht="24.75" customHeight="1" thickBot="1" x14ac:dyDescent="0.3">
      <c r="C60" s="48" t="s">
        <v>0</v>
      </c>
      <c r="D60" s="35"/>
      <c r="E60" s="35"/>
      <c r="F60" s="35"/>
      <c r="G60" s="35"/>
    </row>
    <row r="61" spans="3:7" ht="24.75" customHeight="1" thickBot="1" x14ac:dyDescent="0.3">
      <c r="C61" s="48" t="s">
        <v>42</v>
      </c>
      <c r="D61" s="43"/>
      <c r="E61" s="35"/>
      <c r="F61" s="35"/>
      <c r="G61" s="35"/>
    </row>
    <row r="62" spans="3:7" ht="24.75" customHeight="1" thickBot="1" x14ac:dyDescent="0.3">
      <c r="C62" s="48" t="s">
        <v>1</v>
      </c>
      <c r="D62" s="43">
        <f>747000+85290</f>
        <v>832290</v>
      </c>
      <c r="E62" s="43">
        <f>1700000-17800</f>
        <v>1682200</v>
      </c>
      <c r="F62" s="43">
        <f>1700000-17800</f>
        <v>1682200</v>
      </c>
      <c r="G62" s="43">
        <v>2000000</v>
      </c>
    </row>
    <row r="63" spans="3:7" ht="15.75" thickBot="1" x14ac:dyDescent="0.3">
      <c r="C63" s="48" t="s">
        <v>2</v>
      </c>
      <c r="D63" s="43"/>
      <c r="E63" s="35"/>
      <c r="F63" s="35"/>
      <c r="G63" s="35"/>
    </row>
    <row r="64" spans="3:7" ht="24.75" thickBot="1" x14ac:dyDescent="0.3">
      <c r="C64" s="48" t="s">
        <v>29</v>
      </c>
      <c r="D64" s="43"/>
      <c r="E64" s="35"/>
      <c r="F64" s="35"/>
      <c r="G64" s="35"/>
    </row>
    <row r="65" spans="3:13" ht="15.75" thickBot="1" x14ac:dyDescent="0.3">
      <c r="C65" s="48" t="s">
        <v>31</v>
      </c>
      <c r="D65" s="43"/>
      <c r="E65" s="35"/>
      <c r="F65" s="35"/>
      <c r="G65" s="35"/>
    </row>
    <row r="66" spans="3:13" ht="24.75" thickBot="1" x14ac:dyDescent="0.3">
      <c r="C66" s="48" t="s">
        <v>3</v>
      </c>
      <c r="D66" s="43"/>
      <c r="E66" s="35"/>
      <c r="F66" s="35"/>
      <c r="G66" s="35"/>
    </row>
    <row r="67" spans="3:13" ht="24.75" thickBot="1" x14ac:dyDescent="0.3">
      <c r="C67" s="77" t="s">
        <v>140</v>
      </c>
      <c r="D67" s="43">
        <f>D66+D65+D64+D63+D62+D61+D60</f>
        <v>832290</v>
      </c>
      <c r="E67" s="43">
        <f>E66+E65+E64+E63+E62+E61+E60</f>
        <v>1682200</v>
      </c>
      <c r="F67" s="43">
        <f>F66+F65+F64+F63+F62+F61+F60</f>
        <v>1682200</v>
      </c>
      <c r="G67" s="43">
        <f>G66+G65+G64+G63+G62+G61+G60</f>
        <v>2000000</v>
      </c>
    </row>
    <row r="68" spans="3:13" ht="17.25" customHeight="1" thickBot="1" x14ac:dyDescent="0.3">
      <c r="C68" s="58" t="s">
        <v>56</v>
      </c>
      <c r="D68" s="44">
        <f>IF(D67-D52=0,0,"Error")</f>
        <v>0</v>
      </c>
      <c r="E68" s="44">
        <f>IF(E67-E52=0,0,"Error")</f>
        <v>0</v>
      </c>
      <c r="F68" s="44">
        <f>IF(F67-F52=0,0,"Error")</f>
        <v>0</v>
      </c>
      <c r="G68" s="44">
        <f>IF(G67-G52=0,0,"Error")</f>
        <v>0</v>
      </c>
    </row>
    <row r="69" spans="3:13" ht="15.75" hidden="1" thickBot="1" x14ac:dyDescent="0.3">
      <c r="C69" s="347" t="s">
        <v>67</v>
      </c>
      <c r="D69" s="348"/>
      <c r="E69" s="348"/>
      <c r="F69" s="348"/>
      <c r="G69" s="349"/>
    </row>
    <row r="70" spans="3:13" ht="15.75" hidden="1" thickBot="1" x14ac:dyDescent="0.3">
      <c r="C70" s="347" t="s">
        <v>68</v>
      </c>
      <c r="D70" s="348"/>
      <c r="E70" s="348"/>
      <c r="F70" s="348"/>
      <c r="G70" s="349"/>
    </row>
    <row r="71" spans="3:13" ht="23.25" hidden="1" thickBot="1" x14ac:dyDescent="0.3">
      <c r="C71" s="37" t="s">
        <v>82</v>
      </c>
      <c r="D71" s="290" t="s">
        <v>40</v>
      </c>
      <c r="E71" s="291"/>
      <c r="F71" s="291"/>
      <c r="G71" s="292"/>
    </row>
    <row r="72" spans="3:13" ht="15.75" hidden="1" thickBot="1" x14ac:dyDescent="0.3">
      <c r="C72" s="63" t="s">
        <v>38</v>
      </c>
      <c r="D72" s="284" t="s">
        <v>37</v>
      </c>
      <c r="E72" s="285"/>
      <c r="F72" s="285"/>
      <c r="G72" s="286"/>
    </row>
    <row r="73" spans="3:13" ht="17.25" hidden="1" customHeight="1" thickBot="1" x14ac:dyDescent="0.3">
      <c r="C73" s="37" t="s">
        <v>10</v>
      </c>
      <c r="D73" s="287" t="s">
        <v>37</v>
      </c>
      <c r="E73" s="288"/>
      <c r="F73" s="288"/>
      <c r="G73" s="289"/>
    </row>
    <row r="74" spans="3:13" ht="15.75" hidden="1" thickBot="1" x14ac:dyDescent="0.3">
      <c r="C74" s="37" t="s">
        <v>15</v>
      </c>
      <c r="D74" s="284" t="s">
        <v>37</v>
      </c>
      <c r="E74" s="285"/>
      <c r="F74" s="285"/>
      <c r="G74" s="286"/>
    </row>
    <row r="75" spans="3:13" ht="12.75" hidden="1" customHeight="1" x14ac:dyDescent="0.25">
      <c r="C75" s="345"/>
      <c r="D75" s="41">
        <v>2018</v>
      </c>
      <c r="E75" s="41">
        <v>2019</v>
      </c>
      <c r="F75" s="41">
        <v>2020</v>
      </c>
      <c r="G75" s="41">
        <v>2021</v>
      </c>
    </row>
    <row r="76" spans="3:13" ht="9" hidden="1" customHeight="1" thickBot="1" x14ac:dyDescent="0.3">
      <c r="C76" s="346"/>
      <c r="D76" s="42" t="s">
        <v>6</v>
      </c>
      <c r="E76" s="42" t="s">
        <v>7</v>
      </c>
      <c r="F76" s="42" t="s">
        <v>7</v>
      </c>
      <c r="G76" s="42" t="s">
        <v>7</v>
      </c>
    </row>
    <row r="77" spans="3:13" ht="15.75" hidden="1" thickBot="1" x14ac:dyDescent="0.3">
      <c r="C77" s="37" t="s">
        <v>9</v>
      </c>
      <c r="D77" s="32"/>
      <c r="E77" s="32"/>
      <c r="F77" s="32"/>
      <c r="G77" s="32"/>
    </row>
    <row r="78" spans="3:13" ht="15.75" hidden="1" thickBot="1" x14ac:dyDescent="0.3">
      <c r="C78" s="37" t="s">
        <v>16</v>
      </c>
      <c r="D78" s="32"/>
      <c r="E78" s="32"/>
      <c r="F78" s="32"/>
      <c r="G78" s="32"/>
    </row>
    <row r="79" spans="3:13" ht="15.75" hidden="1" thickBot="1" x14ac:dyDescent="0.3">
      <c r="C79" s="37" t="s">
        <v>24</v>
      </c>
      <c r="D79" s="32" t="e">
        <f>D78/D77</f>
        <v>#DIV/0!</v>
      </c>
      <c r="E79" s="32" t="e">
        <f>E78/E77</f>
        <v>#DIV/0!</v>
      </c>
      <c r="F79" s="32" t="e">
        <f>F78/F77</f>
        <v>#DIV/0!</v>
      </c>
      <c r="G79" s="32" t="e">
        <f>G78/G77</f>
        <v>#DIV/0!</v>
      </c>
    </row>
    <row r="80" spans="3:13" ht="15.75" hidden="1" thickBot="1" x14ac:dyDescent="0.3">
      <c r="C80" s="37" t="s">
        <v>17</v>
      </c>
      <c r="D80" s="62" t="s">
        <v>23</v>
      </c>
      <c r="E80" s="34" t="e">
        <f t="shared" ref="E80:G82" si="2">E77/D77-1</f>
        <v>#DIV/0!</v>
      </c>
      <c r="F80" s="34" t="e">
        <f t="shared" si="2"/>
        <v>#DIV/0!</v>
      </c>
      <c r="G80" s="34" t="e">
        <f t="shared" si="2"/>
        <v>#DIV/0!</v>
      </c>
      <c r="I80" s="72"/>
      <c r="J80" s="72"/>
      <c r="K80" s="72"/>
      <c r="L80" s="72"/>
      <c r="M80" s="72"/>
    </row>
    <row r="81" spans="3:7" ht="23.25" hidden="1" thickBot="1" x14ac:dyDescent="0.3">
      <c r="C81" s="37" t="s">
        <v>18</v>
      </c>
      <c r="D81" s="62" t="s">
        <v>23</v>
      </c>
      <c r="E81" s="34" t="e">
        <f t="shared" si="2"/>
        <v>#DIV/0!</v>
      </c>
      <c r="F81" s="34" t="e">
        <f t="shared" si="2"/>
        <v>#DIV/0!</v>
      </c>
      <c r="G81" s="34" t="e">
        <f t="shared" si="2"/>
        <v>#DIV/0!</v>
      </c>
    </row>
    <row r="82" spans="3:7" ht="23.25" hidden="1" thickBot="1" x14ac:dyDescent="0.3">
      <c r="C82" s="37" t="s">
        <v>19</v>
      </c>
      <c r="D82" s="62" t="s">
        <v>23</v>
      </c>
      <c r="E82" s="34" t="e">
        <f t="shared" si="2"/>
        <v>#DIV/0!</v>
      </c>
      <c r="F82" s="34" t="e">
        <f t="shared" si="2"/>
        <v>#DIV/0!</v>
      </c>
      <c r="G82" s="34" t="e">
        <f t="shared" si="2"/>
        <v>#DIV/0!</v>
      </c>
    </row>
    <row r="83" spans="3:7" ht="15.75" hidden="1" thickBot="1" x14ac:dyDescent="0.3">
      <c r="C83" s="320" t="s">
        <v>129</v>
      </c>
      <c r="D83" s="321"/>
      <c r="E83" s="321"/>
      <c r="F83" s="321"/>
      <c r="G83" s="322"/>
    </row>
    <row r="84" spans="3:7" ht="12.75" hidden="1" customHeight="1" x14ac:dyDescent="0.25">
      <c r="C84" s="345"/>
      <c r="D84" s="41">
        <v>2018</v>
      </c>
      <c r="E84" s="41">
        <v>2019</v>
      </c>
      <c r="F84" s="41">
        <v>2020</v>
      </c>
      <c r="G84" s="41">
        <v>2021</v>
      </c>
    </row>
    <row r="85" spans="3:7" ht="9" hidden="1" customHeight="1" thickBot="1" x14ac:dyDescent="0.3">
      <c r="C85" s="346"/>
      <c r="D85" s="42" t="s">
        <v>6</v>
      </c>
      <c r="E85" s="42" t="s">
        <v>7</v>
      </c>
      <c r="F85" s="42" t="s">
        <v>7</v>
      </c>
      <c r="G85" s="42" t="s">
        <v>7</v>
      </c>
    </row>
    <row r="86" spans="3:7" ht="24.75" hidden="1" thickBot="1" x14ac:dyDescent="0.3">
      <c r="C86" s="48" t="s">
        <v>71</v>
      </c>
      <c r="D86" s="35"/>
      <c r="E86" s="35"/>
      <c r="F86" s="35"/>
      <c r="G86" s="35"/>
    </row>
    <row r="87" spans="3:7" ht="15.75" hidden="1" thickBot="1" x14ac:dyDescent="0.3">
      <c r="C87" s="48" t="s">
        <v>72</v>
      </c>
      <c r="D87" s="43"/>
      <c r="E87" s="35"/>
      <c r="F87" s="35"/>
      <c r="G87" s="35"/>
    </row>
    <row r="88" spans="3:7" ht="24.75" hidden="1" thickBot="1" x14ac:dyDescent="0.3">
      <c r="C88" s="73" t="s">
        <v>54</v>
      </c>
      <c r="D88" s="43">
        <f>D87+D86</f>
        <v>0</v>
      </c>
      <c r="E88" s="43">
        <f>E87+E86</f>
        <v>0</v>
      </c>
      <c r="F88" s="43">
        <f>F87+F86</f>
        <v>0</v>
      </c>
      <c r="G88" s="43">
        <f>G87+G86</f>
        <v>0</v>
      </c>
    </row>
    <row r="89" spans="3:7" ht="15.75" hidden="1" thickBot="1" x14ac:dyDescent="0.3">
      <c r="C89" s="356" t="s">
        <v>69</v>
      </c>
      <c r="D89" s="305"/>
      <c r="E89" s="306"/>
      <c r="F89" s="306"/>
      <c r="G89" s="307"/>
    </row>
    <row r="90" spans="3:7" ht="15.75" hidden="1" thickBot="1" x14ac:dyDescent="0.3">
      <c r="C90" s="357"/>
      <c r="D90" s="308"/>
      <c r="E90" s="309"/>
      <c r="F90" s="309"/>
      <c r="G90" s="310"/>
    </row>
    <row r="91" spans="3:7" ht="15.75" hidden="1" thickBot="1" x14ac:dyDescent="0.3">
      <c r="C91" s="358"/>
      <c r="D91" s="311"/>
      <c r="E91" s="312"/>
      <c r="F91" s="312"/>
      <c r="G91" s="313"/>
    </row>
    <row r="92" spans="3:7" ht="23.25" hidden="1" thickBot="1" x14ac:dyDescent="0.3">
      <c r="C92" s="37" t="s">
        <v>41</v>
      </c>
      <c r="D92" s="290"/>
      <c r="E92" s="291"/>
      <c r="F92" s="291"/>
      <c r="G92" s="292"/>
    </row>
    <row r="93" spans="3:7" ht="15.75" hidden="1" thickBot="1" x14ac:dyDescent="0.3">
      <c r="C93" s="63" t="s">
        <v>99</v>
      </c>
      <c r="D93" s="299"/>
      <c r="E93" s="300"/>
      <c r="F93" s="300"/>
      <c r="G93" s="301"/>
    </row>
    <row r="94" spans="3:7" ht="17.25" hidden="1" customHeight="1" thickBot="1" x14ac:dyDescent="0.3">
      <c r="C94" s="37" t="s">
        <v>10</v>
      </c>
      <c r="D94" s="287" t="s">
        <v>37</v>
      </c>
      <c r="E94" s="288"/>
      <c r="F94" s="288"/>
      <c r="G94" s="289"/>
    </row>
    <row r="95" spans="3:7" ht="15.75" hidden="1" thickBot="1" x14ac:dyDescent="0.3">
      <c r="C95" s="37" t="s">
        <v>15</v>
      </c>
      <c r="D95" s="284" t="s">
        <v>37</v>
      </c>
      <c r="E95" s="285"/>
      <c r="F95" s="285"/>
      <c r="G95" s="286"/>
    </row>
    <row r="96" spans="3:7" ht="12.75" hidden="1" customHeight="1" x14ac:dyDescent="0.25">
      <c r="C96" s="345"/>
      <c r="D96" s="41">
        <v>2018</v>
      </c>
      <c r="E96" s="41">
        <v>2019</v>
      </c>
      <c r="F96" s="41">
        <v>2020</v>
      </c>
      <c r="G96" s="41">
        <v>2021</v>
      </c>
    </row>
    <row r="97" spans="3:13" ht="9" hidden="1" customHeight="1" thickBot="1" x14ac:dyDescent="0.3">
      <c r="C97" s="346"/>
      <c r="D97" s="42" t="s">
        <v>6</v>
      </c>
      <c r="E97" s="42" t="s">
        <v>7</v>
      </c>
      <c r="F97" s="42" t="s">
        <v>7</v>
      </c>
      <c r="G97" s="42" t="s">
        <v>7</v>
      </c>
    </row>
    <row r="98" spans="3:13" ht="15.75" hidden="1" thickBot="1" x14ac:dyDescent="0.3">
      <c r="C98" s="37" t="s">
        <v>9</v>
      </c>
      <c r="D98" s="32"/>
      <c r="E98" s="32"/>
      <c r="F98" s="32"/>
      <c r="G98" s="32"/>
    </row>
    <row r="99" spans="3:13" ht="15.75" hidden="1" thickBot="1" x14ac:dyDescent="0.3">
      <c r="C99" s="37" t="s">
        <v>16</v>
      </c>
      <c r="D99" s="32"/>
      <c r="E99" s="32"/>
      <c r="F99" s="32"/>
      <c r="G99" s="32"/>
    </row>
    <row r="100" spans="3:13" ht="15.75" hidden="1" thickBot="1" x14ac:dyDescent="0.3">
      <c r="C100" s="37" t="s">
        <v>24</v>
      </c>
      <c r="D100" s="32" t="e">
        <f>D99/D98</f>
        <v>#DIV/0!</v>
      </c>
      <c r="E100" s="32" t="e">
        <f>E99/E98</f>
        <v>#DIV/0!</v>
      </c>
      <c r="F100" s="32" t="e">
        <f>F99/F98</f>
        <v>#DIV/0!</v>
      </c>
      <c r="G100" s="32" t="e">
        <f>G99/G98</f>
        <v>#DIV/0!</v>
      </c>
    </row>
    <row r="101" spans="3:13" ht="15.75" hidden="1" thickBot="1" x14ac:dyDescent="0.3">
      <c r="C101" s="37" t="s">
        <v>17</v>
      </c>
      <c r="D101" s="62" t="s">
        <v>23</v>
      </c>
      <c r="E101" s="34" t="e">
        <f t="shared" ref="E101:G103" si="3">E98/D98-1</f>
        <v>#DIV/0!</v>
      </c>
      <c r="F101" s="34" t="e">
        <f t="shared" si="3"/>
        <v>#DIV/0!</v>
      </c>
      <c r="G101" s="34" t="e">
        <f t="shared" si="3"/>
        <v>#DIV/0!</v>
      </c>
      <c r="I101" s="72"/>
      <c r="J101" s="72"/>
      <c r="K101" s="72"/>
      <c r="L101" s="72"/>
      <c r="M101" s="72"/>
    </row>
    <row r="102" spans="3:13" ht="23.25" hidden="1" thickBot="1" x14ac:dyDescent="0.3">
      <c r="C102" s="37" t="s">
        <v>18</v>
      </c>
      <c r="D102" s="62" t="s">
        <v>23</v>
      </c>
      <c r="E102" s="34" t="e">
        <f t="shared" si="3"/>
        <v>#DIV/0!</v>
      </c>
      <c r="F102" s="34" t="e">
        <f t="shared" si="3"/>
        <v>#DIV/0!</v>
      </c>
      <c r="G102" s="34" t="e">
        <f t="shared" si="3"/>
        <v>#DIV/0!</v>
      </c>
    </row>
    <row r="103" spans="3:13" ht="23.25" hidden="1" thickBot="1" x14ac:dyDescent="0.3">
      <c r="C103" s="37" t="s">
        <v>19</v>
      </c>
      <c r="D103" s="62" t="s">
        <v>23</v>
      </c>
      <c r="E103" s="34" t="e">
        <f t="shared" si="3"/>
        <v>#DIV/0!</v>
      </c>
      <c r="F103" s="34" t="e">
        <f t="shared" si="3"/>
        <v>#DIV/0!</v>
      </c>
      <c r="G103" s="34" t="e">
        <f t="shared" si="3"/>
        <v>#DIV/0!</v>
      </c>
    </row>
    <row r="104" spans="3:13" ht="15.75" hidden="1" thickBot="1" x14ac:dyDescent="0.3">
      <c r="C104" s="320" t="s">
        <v>163</v>
      </c>
      <c r="D104" s="321"/>
      <c r="E104" s="321"/>
      <c r="F104" s="321"/>
      <c r="G104" s="322"/>
    </row>
    <row r="105" spans="3:13" ht="12.75" hidden="1" customHeight="1" x14ac:dyDescent="0.25">
      <c r="C105" s="345"/>
      <c r="D105" s="41">
        <v>2018</v>
      </c>
      <c r="E105" s="41">
        <v>2019</v>
      </c>
      <c r="F105" s="41">
        <v>2020</v>
      </c>
      <c r="G105" s="41">
        <v>2021</v>
      </c>
    </row>
    <row r="106" spans="3:13" ht="9" hidden="1" customHeight="1" thickBot="1" x14ac:dyDescent="0.3">
      <c r="C106" s="346"/>
      <c r="D106" s="42" t="s">
        <v>6</v>
      </c>
      <c r="E106" s="42" t="s">
        <v>7</v>
      </c>
      <c r="F106" s="42" t="s">
        <v>7</v>
      </c>
      <c r="G106" s="42" t="s">
        <v>7</v>
      </c>
    </row>
    <row r="107" spans="3:13" ht="24.75" hidden="1" thickBot="1" x14ac:dyDescent="0.3">
      <c r="C107" s="48" t="s">
        <v>71</v>
      </c>
      <c r="D107" s="35"/>
      <c r="E107" s="35"/>
      <c r="F107" s="35"/>
      <c r="G107" s="35"/>
    </row>
    <row r="108" spans="3:13" ht="15.75" hidden="1" thickBot="1" x14ac:dyDescent="0.3">
      <c r="C108" s="48" t="s">
        <v>72</v>
      </c>
      <c r="D108" s="43"/>
      <c r="E108" s="35"/>
      <c r="F108" s="35"/>
      <c r="G108" s="35"/>
    </row>
    <row r="109" spans="3:13" ht="24.75" hidden="1" thickBot="1" x14ac:dyDescent="0.3">
      <c r="C109" s="73" t="s">
        <v>57</v>
      </c>
      <c r="D109" s="43">
        <f>D108+D107</f>
        <v>0</v>
      </c>
      <c r="E109" s="43">
        <f>E108+E107</f>
        <v>0</v>
      </c>
      <c r="F109" s="43">
        <f>F108+F107</f>
        <v>0</v>
      </c>
      <c r="G109" s="43">
        <f>G108+G107</f>
        <v>0</v>
      </c>
    </row>
    <row r="110" spans="3:13" ht="15.75" thickBot="1" x14ac:dyDescent="0.3">
      <c r="C110" s="347" t="s">
        <v>67</v>
      </c>
      <c r="D110" s="348"/>
      <c r="E110" s="348"/>
      <c r="F110" s="348"/>
      <c r="G110" s="349"/>
    </row>
    <row r="111" spans="3:13" ht="15.75" thickBot="1" x14ac:dyDescent="0.3">
      <c r="C111" s="347" t="s">
        <v>73</v>
      </c>
      <c r="D111" s="348"/>
      <c r="E111" s="348"/>
      <c r="F111" s="348"/>
      <c r="G111" s="349"/>
    </row>
    <row r="112" spans="3:13" ht="23.25" thickBot="1" x14ac:dyDescent="0.3">
      <c r="C112" s="37" t="s">
        <v>41</v>
      </c>
      <c r="D112" s="290"/>
      <c r="E112" s="291"/>
      <c r="F112" s="291"/>
      <c r="G112" s="292"/>
    </row>
    <row r="113" spans="3:13" ht="15.75" thickBot="1" x14ac:dyDescent="0.3">
      <c r="C113" s="63" t="s">
        <v>38</v>
      </c>
      <c r="D113" s="299" t="s">
        <v>126</v>
      </c>
      <c r="E113" s="300"/>
      <c r="F113" s="300"/>
      <c r="G113" s="301"/>
    </row>
    <row r="114" spans="3:13" ht="27.75" customHeight="1" thickBot="1" x14ac:dyDescent="0.3">
      <c r="C114" s="37" t="s">
        <v>10</v>
      </c>
      <c r="D114" s="287" t="s">
        <v>168</v>
      </c>
      <c r="E114" s="288"/>
      <c r="F114" s="288"/>
      <c r="G114" s="289"/>
    </row>
    <row r="115" spans="3:13" ht="15.75" thickBot="1" x14ac:dyDescent="0.3">
      <c r="C115" s="37" t="s">
        <v>15</v>
      </c>
      <c r="D115" s="284" t="s">
        <v>100</v>
      </c>
      <c r="E115" s="285"/>
      <c r="F115" s="285"/>
      <c r="G115" s="286"/>
    </row>
    <row r="116" spans="3:13" ht="12.75" customHeight="1" x14ac:dyDescent="0.25">
      <c r="C116" s="345"/>
      <c r="D116" s="41">
        <v>2018</v>
      </c>
      <c r="E116" s="41">
        <v>2019</v>
      </c>
      <c r="F116" s="41">
        <v>2020</v>
      </c>
      <c r="G116" s="41">
        <v>2021</v>
      </c>
    </row>
    <row r="117" spans="3:13" ht="15" customHeight="1" thickBot="1" x14ac:dyDescent="0.3">
      <c r="C117" s="346"/>
      <c r="D117" s="42" t="s">
        <v>6</v>
      </c>
      <c r="E117" s="42" t="s">
        <v>7</v>
      </c>
      <c r="F117" s="42" t="s">
        <v>7</v>
      </c>
      <c r="G117" s="42" t="s">
        <v>7</v>
      </c>
    </row>
    <row r="118" spans="3:13" ht="15.75" thickBot="1" x14ac:dyDescent="0.3">
      <c r="C118" s="37" t="s">
        <v>9</v>
      </c>
      <c r="D118" s="32">
        <v>6</v>
      </c>
      <c r="E118" s="32">
        <v>7</v>
      </c>
      <c r="F118" s="32">
        <v>9</v>
      </c>
      <c r="G118" s="32">
        <v>10</v>
      </c>
    </row>
    <row r="119" spans="3:13" ht="15.75" thickBot="1" x14ac:dyDescent="0.3">
      <c r="C119" s="37" t="s">
        <v>16</v>
      </c>
      <c r="D119" s="32">
        <v>437550</v>
      </c>
      <c r="E119" s="32">
        <v>398600</v>
      </c>
      <c r="F119" s="32">
        <v>4081500</v>
      </c>
      <c r="G119" s="32">
        <v>4781500</v>
      </c>
    </row>
    <row r="120" spans="3:13" ht="15.75" thickBot="1" x14ac:dyDescent="0.3">
      <c r="C120" s="37" t="s">
        <v>24</v>
      </c>
      <c r="D120" s="32">
        <f>D119/D118</f>
        <v>72925</v>
      </c>
      <c r="E120" s="32">
        <f>E119/E118</f>
        <v>56942.857142857145</v>
      </c>
      <c r="F120" s="32">
        <f>F119/F118</f>
        <v>453500</v>
      </c>
      <c r="G120" s="32">
        <f>G119/G118</f>
        <v>478150</v>
      </c>
    </row>
    <row r="121" spans="3:13" ht="15.75" thickBot="1" x14ac:dyDescent="0.3">
      <c r="C121" s="37" t="s">
        <v>17</v>
      </c>
      <c r="D121" s="62" t="s">
        <v>23</v>
      </c>
      <c r="E121" s="34">
        <f t="shared" ref="E121:G123" si="4">E118/D118-1</f>
        <v>0.16666666666666674</v>
      </c>
      <c r="F121" s="34">
        <f t="shared" si="4"/>
        <v>0.28571428571428581</v>
      </c>
      <c r="G121" s="34">
        <f t="shared" si="4"/>
        <v>0.11111111111111116</v>
      </c>
      <c r="I121" s="72"/>
      <c r="J121" s="72"/>
      <c r="K121" s="72"/>
      <c r="L121" s="72"/>
      <c r="M121" s="72"/>
    </row>
    <row r="122" spans="3:13" ht="23.25" thickBot="1" x14ac:dyDescent="0.3">
      <c r="C122" s="37" t="s">
        <v>18</v>
      </c>
      <c r="D122" s="62" t="s">
        <v>23</v>
      </c>
      <c r="E122" s="34">
        <f t="shared" si="4"/>
        <v>-8.9018397897383195E-2</v>
      </c>
      <c r="F122" s="34">
        <f t="shared" si="4"/>
        <v>9.2395885599598593</v>
      </c>
      <c r="G122" s="34">
        <f t="shared" si="4"/>
        <v>0.17150557393115284</v>
      </c>
    </row>
    <row r="123" spans="3:13" ht="23.25" thickBot="1" x14ac:dyDescent="0.3">
      <c r="C123" s="37" t="s">
        <v>19</v>
      </c>
      <c r="D123" s="62" t="s">
        <v>23</v>
      </c>
      <c r="E123" s="34">
        <f t="shared" si="4"/>
        <v>-0.21915862676918552</v>
      </c>
      <c r="F123" s="34">
        <f t="shared" si="4"/>
        <v>6.9641244355243348</v>
      </c>
      <c r="G123" s="34">
        <f t="shared" si="4"/>
        <v>5.4355016538037537E-2</v>
      </c>
    </row>
    <row r="124" spans="3:13" ht="15.75" thickBot="1" x14ac:dyDescent="0.3">
      <c r="C124" s="320" t="s">
        <v>129</v>
      </c>
      <c r="D124" s="321"/>
      <c r="E124" s="321"/>
      <c r="F124" s="321"/>
      <c r="G124" s="322"/>
    </row>
    <row r="125" spans="3:13" ht="12.75" customHeight="1" x14ac:dyDescent="0.25">
      <c r="C125" s="345"/>
      <c r="D125" s="41">
        <v>2018</v>
      </c>
      <c r="E125" s="41">
        <v>2019</v>
      </c>
      <c r="F125" s="41">
        <v>2020</v>
      </c>
      <c r="G125" s="41">
        <v>2021</v>
      </c>
    </row>
    <row r="126" spans="3:13" ht="14.25" customHeight="1" thickBot="1" x14ac:dyDescent="0.3">
      <c r="C126" s="346"/>
      <c r="D126" s="42" t="s">
        <v>6</v>
      </c>
      <c r="E126" s="42" t="s">
        <v>7</v>
      </c>
      <c r="F126" s="42" t="s">
        <v>7</v>
      </c>
      <c r="G126" s="42" t="s">
        <v>7</v>
      </c>
    </row>
    <row r="127" spans="3:13" ht="24.75" thickBot="1" x14ac:dyDescent="0.3">
      <c r="C127" s="48" t="s">
        <v>71</v>
      </c>
      <c r="D127" s="35"/>
      <c r="E127" s="35"/>
      <c r="F127" s="35"/>
      <c r="G127" s="35"/>
    </row>
    <row r="128" spans="3:13" ht="15.75" thickBot="1" x14ac:dyDescent="0.3">
      <c r="C128" s="48" t="s">
        <v>72</v>
      </c>
      <c r="D128" s="32">
        <v>437550</v>
      </c>
      <c r="E128" s="32">
        <v>398600</v>
      </c>
      <c r="F128" s="32">
        <v>4081500</v>
      </c>
      <c r="G128" s="32">
        <f>4081500+700000</f>
        <v>4781500</v>
      </c>
      <c r="I128" s="72"/>
    </row>
    <row r="129" spans="3:13" ht="24.75" thickBot="1" x14ac:dyDescent="0.3">
      <c r="C129" s="73" t="s">
        <v>54</v>
      </c>
      <c r="D129" s="43">
        <f>D128+D127</f>
        <v>437550</v>
      </c>
      <c r="E129" s="43">
        <f>E128+E127</f>
        <v>398600</v>
      </c>
      <c r="F129" s="43">
        <f>F128+F127</f>
        <v>4081500</v>
      </c>
      <c r="G129" s="43">
        <f>G128+G127</f>
        <v>4781500</v>
      </c>
    </row>
    <row r="130" spans="3:13" ht="23.25" thickBot="1" x14ac:dyDescent="0.3">
      <c r="C130" s="82" t="s">
        <v>41</v>
      </c>
      <c r="D130" s="290" t="s">
        <v>40</v>
      </c>
      <c r="E130" s="291"/>
      <c r="F130" s="291"/>
      <c r="G130" s="292"/>
    </row>
    <row r="131" spans="3:13" ht="15.75" hidden="1" thickBot="1" x14ac:dyDescent="0.3">
      <c r="C131" s="63" t="s">
        <v>99</v>
      </c>
      <c r="D131" s="284" t="s">
        <v>37</v>
      </c>
      <c r="E131" s="285"/>
      <c r="F131" s="285"/>
      <c r="G131" s="286"/>
    </row>
    <row r="132" spans="3:13" ht="17.25" hidden="1" customHeight="1" thickBot="1" x14ac:dyDescent="0.3">
      <c r="C132" s="37" t="s">
        <v>10</v>
      </c>
      <c r="D132" s="287" t="s">
        <v>37</v>
      </c>
      <c r="E132" s="288"/>
      <c r="F132" s="288"/>
      <c r="G132" s="289"/>
    </row>
    <row r="133" spans="3:13" ht="15.75" hidden="1" thickBot="1" x14ac:dyDescent="0.3">
      <c r="C133" s="37" t="s">
        <v>15</v>
      </c>
      <c r="D133" s="284" t="s">
        <v>37</v>
      </c>
      <c r="E133" s="285"/>
      <c r="F133" s="285"/>
      <c r="G133" s="286"/>
    </row>
    <row r="134" spans="3:13" ht="12.75" hidden="1" customHeight="1" x14ac:dyDescent="0.25">
      <c r="C134" s="345"/>
      <c r="D134" s="41">
        <v>2018</v>
      </c>
      <c r="E134" s="41">
        <v>2019</v>
      </c>
      <c r="F134" s="41">
        <v>2020</v>
      </c>
      <c r="G134" s="41">
        <v>2021</v>
      </c>
    </row>
    <row r="135" spans="3:13" ht="9" hidden="1" customHeight="1" thickBot="1" x14ac:dyDescent="0.3">
      <c r="C135" s="346"/>
      <c r="D135" s="42" t="s">
        <v>6</v>
      </c>
      <c r="E135" s="42" t="s">
        <v>7</v>
      </c>
      <c r="F135" s="42" t="s">
        <v>7</v>
      </c>
      <c r="G135" s="42" t="s">
        <v>7</v>
      </c>
    </row>
    <row r="136" spans="3:13" ht="15.75" hidden="1" thickBot="1" x14ac:dyDescent="0.3">
      <c r="C136" s="37" t="s">
        <v>9</v>
      </c>
      <c r="D136" s="32"/>
      <c r="E136" s="32"/>
      <c r="F136" s="32"/>
      <c r="G136" s="32"/>
    </row>
    <row r="137" spans="3:13" ht="15.75" hidden="1" thickBot="1" x14ac:dyDescent="0.3">
      <c r="C137" s="37" t="s">
        <v>16</v>
      </c>
      <c r="D137" s="32"/>
      <c r="E137" s="32"/>
      <c r="F137" s="32"/>
      <c r="G137" s="32"/>
    </row>
    <row r="138" spans="3:13" ht="15.75" hidden="1" thickBot="1" x14ac:dyDescent="0.3">
      <c r="C138" s="37" t="s">
        <v>24</v>
      </c>
      <c r="D138" s="32" t="e">
        <f>D137/D136</f>
        <v>#DIV/0!</v>
      </c>
      <c r="E138" s="32" t="e">
        <f>E137/E136</f>
        <v>#DIV/0!</v>
      </c>
      <c r="F138" s="32" t="e">
        <f>F137/F136</f>
        <v>#DIV/0!</v>
      </c>
      <c r="G138" s="32" t="e">
        <f>G137/G136</f>
        <v>#DIV/0!</v>
      </c>
    </row>
    <row r="139" spans="3:13" ht="15.75" hidden="1" thickBot="1" x14ac:dyDescent="0.3">
      <c r="C139" s="37" t="s">
        <v>17</v>
      </c>
      <c r="D139" s="62" t="s">
        <v>23</v>
      </c>
      <c r="E139" s="34" t="e">
        <f t="shared" ref="E139:G141" si="5">E136/D136-1</f>
        <v>#DIV/0!</v>
      </c>
      <c r="F139" s="34" t="e">
        <f t="shared" si="5"/>
        <v>#DIV/0!</v>
      </c>
      <c r="G139" s="34" t="e">
        <f t="shared" si="5"/>
        <v>#DIV/0!</v>
      </c>
      <c r="I139" s="72"/>
      <c r="J139" s="72"/>
      <c r="K139" s="72"/>
      <c r="L139" s="72"/>
      <c r="M139" s="72"/>
    </row>
    <row r="140" spans="3:13" ht="23.25" hidden="1" thickBot="1" x14ac:dyDescent="0.3">
      <c r="C140" s="37" t="s">
        <v>18</v>
      </c>
      <c r="D140" s="62" t="s">
        <v>23</v>
      </c>
      <c r="E140" s="34" t="e">
        <f t="shared" si="5"/>
        <v>#DIV/0!</v>
      </c>
      <c r="F140" s="34" t="e">
        <f t="shared" si="5"/>
        <v>#DIV/0!</v>
      </c>
      <c r="G140" s="34" t="e">
        <f t="shared" si="5"/>
        <v>#DIV/0!</v>
      </c>
    </row>
    <row r="141" spans="3:13" ht="23.25" hidden="1" thickBot="1" x14ac:dyDescent="0.3">
      <c r="C141" s="37" t="s">
        <v>19</v>
      </c>
      <c r="D141" s="62" t="s">
        <v>23</v>
      </c>
      <c r="E141" s="34" t="e">
        <f t="shared" si="5"/>
        <v>#DIV/0!</v>
      </c>
      <c r="F141" s="34" t="e">
        <f t="shared" si="5"/>
        <v>#DIV/0!</v>
      </c>
      <c r="G141" s="34" t="e">
        <f t="shared" si="5"/>
        <v>#DIV/0!</v>
      </c>
    </row>
    <row r="142" spans="3:13" ht="15.75" hidden="1" thickBot="1" x14ac:dyDescent="0.3">
      <c r="C142" s="320" t="s">
        <v>163</v>
      </c>
      <c r="D142" s="321"/>
      <c r="E142" s="321"/>
      <c r="F142" s="321"/>
      <c r="G142" s="322"/>
    </row>
    <row r="143" spans="3:13" ht="12.75" hidden="1" customHeight="1" x14ac:dyDescent="0.25">
      <c r="C143" s="345"/>
      <c r="D143" s="41">
        <v>2018</v>
      </c>
      <c r="E143" s="41">
        <v>2019</v>
      </c>
      <c r="F143" s="41">
        <v>2020</v>
      </c>
      <c r="G143" s="41">
        <v>2021</v>
      </c>
    </row>
    <row r="144" spans="3:13" ht="9" hidden="1" customHeight="1" thickBot="1" x14ac:dyDescent="0.3">
      <c r="C144" s="346"/>
      <c r="D144" s="42" t="s">
        <v>6</v>
      </c>
      <c r="E144" s="42" t="s">
        <v>7</v>
      </c>
      <c r="F144" s="42" t="s">
        <v>7</v>
      </c>
      <c r="G144" s="42" t="s">
        <v>7</v>
      </c>
    </row>
    <row r="145" spans="3:12" ht="24.75" hidden="1" thickBot="1" x14ac:dyDescent="0.3">
      <c r="C145" s="48" t="s">
        <v>71</v>
      </c>
      <c r="D145" s="35"/>
      <c r="E145" s="35"/>
      <c r="F145" s="35"/>
      <c r="G145" s="35"/>
    </row>
    <row r="146" spans="3:12" ht="15.75" hidden="1" thickBot="1" x14ac:dyDescent="0.3">
      <c r="C146" s="48" t="s">
        <v>72</v>
      </c>
      <c r="D146" s="43"/>
      <c r="E146" s="35"/>
      <c r="F146" s="35"/>
      <c r="G146" s="35"/>
    </row>
    <row r="147" spans="3:12" ht="24.75" hidden="1" thickBot="1" x14ac:dyDescent="0.3">
      <c r="C147" s="73" t="s">
        <v>57</v>
      </c>
      <c r="D147" s="43">
        <f>D146+D145</f>
        <v>0</v>
      </c>
      <c r="E147" s="43">
        <f>E146+E145</f>
        <v>0</v>
      </c>
      <c r="F147" s="43">
        <f>F146+F145</f>
        <v>0</v>
      </c>
      <c r="G147" s="43">
        <f>G146+G145</f>
        <v>0</v>
      </c>
    </row>
    <row r="148" spans="3:12" ht="24.75" thickBot="1" x14ac:dyDescent="0.3">
      <c r="C148" s="55" t="s">
        <v>169</v>
      </c>
      <c r="D148" s="336" t="s">
        <v>170</v>
      </c>
      <c r="E148" s="337"/>
      <c r="F148" s="337"/>
      <c r="G148" s="338"/>
    </row>
    <row r="149" spans="3:12" ht="23.25" customHeight="1" thickBot="1" x14ac:dyDescent="0.3">
      <c r="C149" s="287" t="s">
        <v>87</v>
      </c>
      <c r="D149" s="288"/>
      <c r="E149" s="288"/>
      <c r="F149" s="288"/>
      <c r="G149" s="289"/>
      <c r="J149" s="71"/>
      <c r="L149" s="71"/>
    </row>
    <row r="150" spans="3:12" ht="23.25" thickBot="1" x14ac:dyDescent="0.3">
      <c r="C150" s="53" t="s">
        <v>143</v>
      </c>
      <c r="D150" s="54" t="s">
        <v>92</v>
      </c>
      <c r="E150" s="54" t="s">
        <v>92</v>
      </c>
      <c r="F150" s="54" t="s">
        <v>92</v>
      </c>
      <c r="G150" s="54" t="s">
        <v>93</v>
      </c>
    </row>
    <row r="151" spans="3:12" ht="23.25" thickBot="1" x14ac:dyDescent="0.3">
      <c r="C151" s="53" t="s">
        <v>144</v>
      </c>
      <c r="D151" s="54" t="s">
        <v>92</v>
      </c>
      <c r="E151" s="54" t="s">
        <v>92</v>
      </c>
      <c r="F151" s="54" t="s">
        <v>92</v>
      </c>
      <c r="G151" s="54" t="s">
        <v>92</v>
      </c>
    </row>
    <row r="152" spans="3:12" ht="34.5" thickBot="1" x14ac:dyDescent="0.3">
      <c r="C152" s="53" t="s">
        <v>145</v>
      </c>
      <c r="D152" s="54" t="s">
        <v>92</v>
      </c>
      <c r="E152" s="54" t="s">
        <v>92</v>
      </c>
      <c r="F152" s="54" t="s">
        <v>92</v>
      </c>
      <c r="G152" s="54" t="s">
        <v>92</v>
      </c>
    </row>
    <row r="153" spans="3:12" ht="23.25" thickBot="1" x14ac:dyDescent="0.3">
      <c r="C153" s="53" t="s">
        <v>146</v>
      </c>
      <c r="D153" s="54">
        <v>0.1</v>
      </c>
      <c r="E153" s="54" t="s">
        <v>147</v>
      </c>
      <c r="F153" s="54" t="s">
        <v>147</v>
      </c>
      <c r="G153" s="54" t="s">
        <v>147</v>
      </c>
    </row>
    <row r="154" spans="3:12" ht="15.75" thickBot="1" x14ac:dyDescent="0.3">
      <c r="C154" s="359" t="s">
        <v>53</v>
      </c>
      <c r="D154" s="360"/>
      <c r="E154" s="360"/>
      <c r="F154" s="360"/>
      <c r="G154" s="361"/>
    </row>
    <row r="155" spans="3:12" ht="15.75" thickBot="1" x14ac:dyDescent="0.3">
      <c r="C155" s="347" t="s">
        <v>88</v>
      </c>
      <c r="D155" s="348"/>
      <c r="E155" s="348"/>
      <c r="F155" s="348"/>
      <c r="G155" s="349"/>
    </row>
    <row r="156" spans="3:12" ht="15.75" customHeight="1" thickBot="1" x14ac:dyDescent="0.3">
      <c r="C156" s="63" t="s">
        <v>96</v>
      </c>
      <c r="D156" s="299" t="s">
        <v>171</v>
      </c>
      <c r="E156" s="300"/>
      <c r="F156" s="300"/>
      <c r="G156" s="301"/>
    </row>
    <row r="157" spans="3:12" ht="24" customHeight="1" thickBot="1" x14ac:dyDescent="0.3">
      <c r="C157" s="37" t="s">
        <v>10</v>
      </c>
      <c r="D157" s="299" t="s">
        <v>127</v>
      </c>
      <c r="E157" s="300"/>
      <c r="F157" s="300"/>
      <c r="G157" s="301"/>
    </row>
    <row r="158" spans="3:12" ht="15.75" thickBot="1" x14ac:dyDescent="0.3">
      <c r="C158" s="37" t="s">
        <v>15</v>
      </c>
      <c r="D158" s="284" t="s">
        <v>172</v>
      </c>
      <c r="E158" s="285"/>
      <c r="F158" s="285"/>
      <c r="G158" s="286"/>
    </row>
    <row r="159" spans="3:12" ht="12.75" customHeight="1" x14ac:dyDescent="0.25">
      <c r="C159" s="345"/>
      <c r="D159" s="41">
        <v>2018</v>
      </c>
      <c r="E159" s="41">
        <v>2019</v>
      </c>
      <c r="F159" s="41">
        <v>2020</v>
      </c>
      <c r="G159" s="41">
        <v>2021</v>
      </c>
    </row>
    <row r="160" spans="3:12" ht="14.25" customHeight="1" thickBot="1" x14ac:dyDescent="0.3">
      <c r="C160" s="346"/>
      <c r="D160" s="42" t="s">
        <v>6</v>
      </c>
      <c r="E160" s="42" t="s">
        <v>7</v>
      </c>
      <c r="F160" s="42" t="s">
        <v>7</v>
      </c>
      <c r="G160" s="42" t="s">
        <v>7</v>
      </c>
    </row>
    <row r="161" spans="3:13" ht="15.75" thickBot="1" x14ac:dyDescent="0.3">
      <c r="C161" s="37" t="s">
        <v>9</v>
      </c>
      <c r="D161" s="32">
        <v>712</v>
      </c>
      <c r="E161" s="32">
        <v>712</v>
      </c>
      <c r="F161" s="32">
        <v>712</v>
      </c>
      <c r="G161" s="32">
        <v>712</v>
      </c>
    </row>
    <row r="162" spans="3:13" ht="15.75" thickBot="1" x14ac:dyDescent="0.3">
      <c r="C162" s="37" t="s">
        <v>16</v>
      </c>
      <c r="D162" s="43">
        <v>934905</v>
      </c>
      <c r="E162" s="32">
        <v>946382</v>
      </c>
      <c r="F162" s="32">
        <v>961547</v>
      </c>
      <c r="G162" s="32">
        <v>1149814</v>
      </c>
    </row>
    <row r="163" spans="3:13" ht="15.75" thickBot="1" x14ac:dyDescent="0.3">
      <c r="C163" s="37" t="s">
        <v>24</v>
      </c>
      <c r="D163" s="32">
        <f>D162/D161</f>
        <v>1313.068820224719</v>
      </c>
      <c r="E163" s="32">
        <f>E162/E161</f>
        <v>1329.1882022471909</v>
      </c>
      <c r="F163" s="32">
        <f>F162/F161</f>
        <v>1350.4873595505619</v>
      </c>
      <c r="G163" s="32">
        <f>G162/G161</f>
        <v>1614.9073033707866</v>
      </c>
    </row>
    <row r="164" spans="3:13" ht="15.75" thickBot="1" x14ac:dyDescent="0.3">
      <c r="C164" s="37" t="s">
        <v>17</v>
      </c>
      <c r="D164" s="62" t="s">
        <v>23</v>
      </c>
      <c r="E164" s="34">
        <f>E161/D161-1</f>
        <v>0</v>
      </c>
      <c r="F164" s="34">
        <f t="shared" ref="F164:G166" si="6">F161/E161-1</f>
        <v>0</v>
      </c>
      <c r="G164" s="34">
        <f t="shared" si="6"/>
        <v>0</v>
      </c>
      <c r="I164" s="72"/>
      <c r="J164" s="72"/>
      <c r="K164" s="72"/>
      <c r="L164" s="72"/>
      <c r="M164" s="72"/>
    </row>
    <row r="165" spans="3:13" ht="23.25" thickBot="1" x14ac:dyDescent="0.3">
      <c r="C165" s="37" t="s">
        <v>18</v>
      </c>
      <c r="D165" s="62" t="s">
        <v>23</v>
      </c>
      <c r="E165" s="34">
        <f>E162/D162-1</f>
        <v>1.2276113615822037E-2</v>
      </c>
      <c r="F165" s="34">
        <f t="shared" si="6"/>
        <v>1.602418473724132E-2</v>
      </c>
      <c r="G165" s="34">
        <f t="shared" si="6"/>
        <v>0.19579594133204092</v>
      </c>
    </row>
    <row r="166" spans="3:13" ht="23.25" thickBot="1" x14ac:dyDescent="0.3">
      <c r="C166" s="37" t="s">
        <v>19</v>
      </c>
      <c r="D166" s="62" t="s">
        <v>23</v>
      </c>
      <c r="E166" s="34">
        <f>E163/D163-1</f>
        <v>1.2276113615821815E-2</v>
      </c>
      <c r="F166" s="34">
        <f t="shared" si="6"/>
        <v>1.6024184737241542E-2</v>
      </c>
      <c r="G166" s="34">
        <f t="shared" si="6"/>
        <v>0.19579594133204092</v>
      </c>
    </row>
    <row r="167" spans="3:13" ht="15.75" thickBot="1" x14ac:dyDescent="0.3">
      <c r="C167" s="320" t="s">
        <v>151</v>
      </c>
      <c r="D167" s="321"/>
      <c r="E167" s="321"/>
      <c r="F167" s="321"/>
      <c r="G167" s="322"/>
    </row>
    <row r="168" spans="3:13" ht="15.75" customHeight="1" x14ac:dyDescent="0.25">
      <c r="C168" s="345"/>
      <c r="D168" s="41">
        <v>2018</v>
      </c>
      <c r="E168" s="41">
        <v>2019</v>
      </c>
      <c r="F168" s="41">
        <v>2020</v>
      </c>
      <c r="G168" s="41">
        <v>2021</v>
      </c>
    </row>
    <row r="169" spans="3:13" ht="18" customHeight="1" thickBot="1" x14ac:dyDescent="0.3">
      <c r="C169" s="346"/>
      <c r="D169" s="42" t="s">
        <v>6</v>
      </c>
      <c r="E169" s="42" t="s">
        <v>7</v>
      </c>
      <c r="F169" s="42" t="s">
        <v>7</v>
      </c>
      <c r="G169" s="42" t="s">
        <v>7</v>
      </c>
    </row>
    <row r="170" spans="3:13" ht="18.75" customHeight="1" thickBot="1" x14ac:dyDescent="0.3">
      <c r="C170" s="48" t="s">
        <v>0</v>
      </c>
      <c r="D170" s="35">
        <v>473200</v>
      </c>
      <c r="E170" s="35">
        <f>447200+5000</f>
        <v>452200</v>
      </c>
      <c r="F170" s="35">
        <f>447200+5000</f>
        <v>452200</v>
      </c>
      <c r="G170" s="35">
        <f>447200+5000</f>
        <v>452200</v>
      </c>
    </row>
    <row r="171" spans="3:13" ht="24.75" thickBot="1" x14ac:dyDescent="0.3">
      <c r="C171" s="48" t="s">
        <v>42</v>
      </c>
      <c r="D171" s="35">
        <v>77195</v>
      </c>
      <c r="E171" s="35">
        <f>74682+500</f>
        <v>75182</v>
      </c>
      <c r="F171" s="35">
        <f>74682+500</f>
        <v>75182</v>
      </c>
      <c r="G171" s="35">
        <f>74682+500</f>
        <v>75182</v>
      </c>
    </row>
    <row r="172" spans="3:13" ht="24.75" thickBot="1" x14ac:dyDescent="0.3">
      <c r="C172" s="48" t="s">
        <v>1</v>
      </c>
      <c r="D172" s="43">
        <v>375510</v>
      </c>
      <c r="E172" s="35">
        <v>410000</v>
      </c>
      <c r="F172" s="35">
        <v>425165</v>
      </c>
      <c r="G172" s="35">
        <f>600000+13432</f>
        <v>613432</v>
      </c>
    </row>
    <row r="173" spans="3:13" ht="15.75" thickBot="1" x14ac:dyDescent="0.3">
      <c r="C173" s="48" t="s">
        <v>2</v>
      </c>
      <c r="D173" s="43"/>
      <c r="E173" s="35"/>
      <c r="F173" s="35"/>
      <c r="G173" s="35"/>
    </row>
    <row r="174" spans="3:13" ht="24.75" thickBot="1" x14ac:dyDescent="0.3">
      <c r="C174" s="48" t="s">
        <v>29</v>
      </c>
      <c r="D174" s="43"/>
      <c r="E174" s="35"/>
      <c r="F174" s="35"/>
      <c r="G174" s="35"/>
    </row>
    <row r="175" spans="3:13" ht="15.75" thickBot="1" x14ac:dyDescent="0.3">
      <c r="C175" s="48" t="s">
        <v>31</v>
      </c>
      <c r="D175" s="43"/>
      <c r="E175" s="35"/>
      <c r="F175" s="35"/>
      <c r="G175" s="35"/>
    </row>
    <row r="176" spans="3:13" ht="48.75" thickBot="1" x14ac:dyDescent="0.3">
      <c r="C176" s="48" t="s">
        <v>173</v>
      </c>
      <c r="D176" s="43">
        <v>9000</v>
      </c>
      <c r="E176" s="43">
        <v>9000</v>
      </c>
      <c r="F176" s="43">
        <v>9000</v>
      </c>
      <c r="G176" s="43">
        <v>9000</v>
      </c>
    </row>
    <row r="177" spans="3:7" ht="24.75" thickBot="1" x14ac:dyDescent="0.3">
      <c r="C177" s="73" t="s">
        <v>54</v>
      </c>
      <c r="D177" s="43">
        <f>D176+D175+D174+D173+D172+D171+D170</f>
        <v>934905</v>
      </c>
      <c r="E177" s="43">
        <f>E176+E175+E174+E173+E172+E171+E170</f>
        <v>946382</v>
      </c>
      <c r="F177" s="43">
        <f>F176+F175+F174+F173+F172+F171+F170</f>
        <v>961547</v>
      </c>
      <c r="G177" s="43">
        <f>G176+G175+G174+G173+G172+G171+G170</f>
        <v>1149814</v>
      </c>
    </row>
    <row r="178" spans="3:7" ht="15.75" thickBot="1" x14ac:dyDescent="0.3">
      <c r="C178" s="58" t="s">
        <v>56</v>
      </c>
      <c r="D178" s="44">
        <f>IF(D177-D162=0,0,"Error")</f>
        <v>0</v>
      </c>
      <c r="E178" s="44">
        <f>IF(E177-E162=0,0,"Error")</f>
        <v>0</v>
      </c>
      <c r="F178" s="44">
        <f>IF(F177-F162=0,0,"Error")</f>
        <v>0</v>
      </c>
      <c r="G178" s="44">
        <f>IF(G177-G162=0,0,"Error")</f>
        <v>0</v>
      </c>
    </row>
    <row r="179" spans="3:7" ht="15.75" thickBot="1" x14ac:dyDescent="0.3">
      <c r="C179" s="81" t="s">
        <v>174</v>
      </c>
      <c r="D179" s="284" t="s">
        <v>95</v>
      </c>
      <c r="E179" s="285"/>
      <c r="F179" s="285"/>
      <c r="G179" s="286"/>
    </row>
    <row r="180" spans="3:7" ht="38.25" customHeight="1" thickBot="1" x14ac:dyDescent="0.3">
      <c r="C180" s="37" t="s">
        <v>10</v>
      </c>
      <c r="D180" s="287" t="s">
        <v>94</v>
      </c>
      <c r="E180" s="288"/>
      <c r="F180" s="288"/>
      <c r="G180" s="289"/>
    </row>
    <row r="181" spans="3:7" ht="15.75" thickBot="1" x14ac:dyDescent="0.3">
      <c r="C181" s="37" t="s">
        <v>15</v>
      </c>
      <c r="D181" s="284" t="s">
        <v>172</v>
      </c>
      <c r="E181" s="285"/>
      <c r="F181" s="285"/>
      <c r="G181" s="286"/>
    </row>
    <row r="182" spans="3:7" ht="15.75" thickBot="1" x14ac:dyDescent="0.3">
      <c r="C182" s="37" t="s">
        <v>9</v>
      </c>
      <c r="D182" s="32">
        <v>26</v>
      </c>
      <c r="E182" s="32">
        <v>26</v>
      </c>
      <c r="F182" s="32">
        <v>26</v>
      </c>
      <c r="G182" s="32">
        <v>26</v>
      </c>
    </row>
    <row r="183" spans="3:7" ht="12.75" customHeight="1" x14ac:dyDescent="0.25">
      <c r="C183" s="345"/>
      <c r="D183" s="41">
        <v>2018</v>
      </c>
      <c r="E183" s="41">
        <v>2019</v>
      </c>
      <c r="F183" s="41">
        <v>2020</v>
      </c>
      <c r="G183" s="41">
        <v>2021</v>
      </c>
    </row>
    <row r="184" spans="3:7" ht="17.25" customHeight="1" thickBot="1" x14ac:dyDescent="0.3">
      <c r="C184" s="346"/>
      <c r="D184" s="42" t="s">
        <v>6</v>
      </c>
      <c r="E184" s="42" t="s">
        <v>7</v>
      </c>
      <c r="F184" s="42" t="s">
        <v>7</v>
      </c>
      <c r="G184" s="42" t="s">
        <v>7</v>
      </c>
    </row>
    <row r="185" spans="3:7" ht="15.75" thickBot="1" x14ac:dyDescent="0.3">
      <c r="C185" s="37" t="s">
        <v>16</v>
      </c>
      <c r="D185" s="32">
        <v>33805</v>
      </c>
      <c r="E185" s="32">
        <v>35128</v>
      </c>
      <c r="F185" s="32">
        <v>35128</v>
      </c>
      <c r="G185" s="32">
        <v>44618</v>
      </c>
    </row>
    <row r="186" spans="3:7" ht="15.75" thickBot="1" x14ac:dyDescent="0.3">
      <c r="C186" s="37" t="s">
        <v>24</v>
      </c>
      <c r="D186" s="32">
        <f>D185/D182</f>
        <v>1300.1923076923076</v>
      </c>
      <c r="E186" s="32">
        <f>E185/E182</f>
        <v>1351.0769230769231</v>
      </c>
      <c r="F186" s="32">
        <f>F185/F182</f>
        <v>1351.0769230769231</v>
      </c>
      <c r="G186" s="32">
        <f>G185/G182</f>
        <v>1716.0769230769231</v>
      </c>
    </row>
    <row r="187" spans="3:7" ht="15.75" thickBot="1" x14ac:dyDescent="0.3">
      <c r="C187" s="37" t="s">
        <v>17</v>
      </c>
      <c r="D187" s="62"/>
      <c r="E187" s="34">
        <f>E182/D182-1</f>
        <v>0</v>
      </c>
      <c r="F187" s="34">
        <f>F182/E182-1</f>
        <v>0</v>
      </c>
      <c r="G187" s="34">
        <f>G182/F182-1</f>
        <v>0</v>
      </c>
    </row>
    <row r="188" spans="3:7" ht="23.25" thickBot="1" x14ac:dyDescent="0.3">
      <c r="C188" s="37" t="s">
        <v>18</v>
      </c>
      <c r="D188" s="62"/>
      <c r="E188" s="34">
        <f t="shared" ref="E188:G189" si="7">E185/D185-1</f>
        <v>3.9136222452299974E-2</v>
      </c>
      <c r="F188" s="34">
        <f t="shared" si="7"/>
        <v>0</v>
      </c>
      <c r="G188" s="34">
        <f t="shared" si="7"/>
        <v>0.27015486221817353</v>
      </c>
    </row>
    <row r="189" spans="3:7" ht="23.25" thickBot="1" x14ac:dyDescent="0.3">
      <c r="C189" s="37" t="s">
        <v>19</v>
      </c>
      <c r="D189" s="62"/>
      <c r="E189" s="34">
        <f t="shared" si="7"/>
        <v>3.9136222452299974E-2</v>
      </c>
      <c r="F189" s="34">
        <f t="shared" si="7"/>
        <v>0</v>
      </c>
      <c r="G189" s="34">
        <f t="shared" si="7"/>
        <v>0.27015486221817353</v>
      </c>
    </row>
    <row r="190" spans="3:7" ht="24.75" customHeight="1" thickBot="1" x14ac:dyDescent="0.3">
      <c r="C190" s="320" t="s">
        <v>148</v>
      </c>
      <c r="D190" s="321"/>
      <c r="E190" s="321"/>
      <c r="F190" s="321"/>
      <c r="G190" s="322"/>
    </row>
    <row r="191" spans="3:7" ht="12.75" customHeight="1" x14ac:dyDescent="0.25">
      <c r="C191" s="345"/>
      <c r="D191" s="41">
        <v>2018</v>
      </c>
      <c r="E191" s="41">
        <v>2019</v>
      </c>
      <c r="F191" s="41">
        <v>2020</v>
      </c>
      <c r="G191" s="41">
        <v>2021</v>
      </c>
    </row>
    <row r="192" spans="3:7" ht="17.25" customHeight="1" thickBot="1" x14ac:dyDescent="0.3">
      <c r="C192" s="346"/>
      <c r="D192" s="42" t="s">
        <v>6</v>
      </c>
      <c r="E192" s="42" t="s">
        <v>7</v>
      </c>
      <c r="F192" s="42" t="s">
        <v>7</v>
      </c>
      <c r="G192" s="42" t="s">
        <v>7</v>
      </c>
    </row>
    <row r="193" spans="3:7" ht="24.75" customHeight="1" thickBot="1" x14ac:dyDescent="0.3">
      <c r="C193" s="48" t="s">
        <v>0</v>
      </c>
      <c r="D193" s="35">
        <v>16800</v>
      </c>
      <c r="E193" s="35">
        <v>16800</v>
      </c>
      <c r="F193" s="35">
        <v>16800</v>
      </c>
      <c r="G193" s="35">
        <v>16800</v>
      </c>
    </row>
    <row r="194" spans="3:7" ht="24.75" customHeight="1" thickBot="1" x14ac:dyDescent="0.3">
      <c r="C194" s="48" t="s">
        <v>42</v>
      </c>
      <c r="D194" s="43">
        <v>2805</v>
      </c>
      <c r="E194" s="35">
        <v>2818</v>
      </c>
      <c r="F194" s="35">
        <v>2818</v>
      </c>
      <c r="G194" s="35">
        <v>2818</v>
      </c>
    </row>
    <row r="195" spans="3:7" ht="21" customHeight="1" thickBot="1" x14ac:dyDescent="0.3">
      <c r="C195" s="48" t="s">
        <v>1</v>
      </c>
      <c r="D195" s="43">
        <v>14200</v>
      </c>
      <c r="E195" s="35">
        <v>15510</v>
      </c>
      <c r="F195" s="35">
        <v>15510</v>
      </c>
      <c r="G195" s="35">
        <v>25000</v>
      </c>
    </row>
    <row r="196" spans="3:7" ht="15.75" thickBot="1" x14ac:dyDescent="0.3">
      <c r="C196" s="48" t="s">
        <v>2</v>
      </c>
      <c r="D196" s="43"/>
      <c r="E196" s="35"/>
      <c r="F196" s="35"/>
      <c r="G196" s="35"/>
    </row>
    <row r="197" spans="3:7" ht="24.75" thickBot="1" x14ac:dyDescent="0.3">
      <c r="C197" s="48" t="s">
        <v>29</v>
      </c>
      <c r="D197" s="43"/>
      <c r="E197" s="35"/>
      <c r="F197" s="35"/>
      <c r="G197" s="35"/>
    </row>
    <row r="198" spans="3:7" ht="15.75" thickBot="1" x14ac:dyDescent="0.3">
      <c r="C198" s="48" t="s">
        <v>31</v>
      </c>
      <c r="D198" s="43"/>
      <c r="E198" s="35"/>
      <c r="F198" s="35"/>
      <c r="G198" s="35"/>
    </row>
    <row r="199" spans="3:7" ht="24.75" thickBot="1" x14ac:dyDescent="0.3">
      <c r="C199" s="48" t="s">
        <v>3</v>
      </c>
      <c r="D199" s="43"/>
      <c r="E199" s="35"/>
      <c r="F199" s="35"/>
      <c r="G199" s="35"/>
    </row>
    <row r="200" spans="3:7" ht="24.75" thickBot="1" x14ac:dyDescent="0.3">
      <c r="C200" s="77" t="s">
        <v>149</v>
      </c>
      <c r="D200" s="43">
        <f>D199+D198+D197+D196+D195+D194+D193</f>
        <v>33805</v>
      </c>
      <c r="E200" s="43">
        <f>E199+E198+E197+E196+E195+E194+E193</f>
        <v>35128</v>
      </c>
      <c r="F200" s="43">
        <f>F199+F198+F197+F196+F195+F194+F193</f>
        <v>35128</v>
      </c>
      <c r="G200" s="43">
        <f>G199+G198+G197+G196+G195+G194+G193</f>
        <v>44618</v>
      </c>
    </row>
    <row r="201" spans="3:7" ht="17.25" customHeight="1" thickBot="1" x14ac:dyDescent="0.3">
      <c r="C201" s="58" t="s">
        <v>56</v>
      </c>
      <c r="D201" s="44">
        <f>IF(D200-D185=0,0,"Error")</f>
        <v>0</v>
      </c>
      <c r="E201" s="44">
        <f>IF(E200-E185=0,0,"Error")</f>
        <v>0</v>
      </c>
      <c r="F201" s="44">
        <f>IF(F200-F185=0,0,"Error")</f>
        <v>0</v>
      </c>
      <c r="G201" s="44">
        <f>IF(G200-G185=0,0,"Error")</f>
        <v>0</v>
      </c>
    </row>
    <row r="202" spans="3:7" ht="15.75" hidden="1" thickBot="1" x14ac:dyDescent="0.3">
      <c r="C202" s="347" t="s">
        <v>67</v>
      </c>
      <c r="D202" s="348"/>
      <c r="E202" s="348"/>
      <c r="F202" s="348"/>
      <c r="G202" s="349"/>
    </row>
    <row r="203" spans="3:7" ht="15.75" hidden="1" thickBot="1" x14ac:dyDescent="0.3">
      <c r="C203" s="347" t="s">
        <v>68</v>
      </c>
      <c r="D203" s="348"/>
      <c r="E203" s="348"/>
      <c r="F203" s="348"/>
      <c r="G203" s="349"/>
    </row>
    <row r="204" spans="3:7" ht="23.25" hidden="1" thickBot="1" x14ac:dyDescent="0.3">
      <c r="C204" s="37" t="s">
        <v>82</v>
      </c>
      <c r="D204" s="290" t="s">
        <v>40</v>
      </c>
      <c r="E204" s="291"/>
      <c r="F204" s="291"/>
      <c r="G204" s="292"/>
    </row>
    <row r="205" spans="3:7" ht="15.75" hidden="1" thickBot="1" x14ac:dyDescent="0.3">
      <c r="C205" s="63" t="s">
        <v>38</v>
      </c>
      <c r="D205" s="284" t="s">
        <v>37</v>
      </c>
      <c r="E205" s="285"/>
      <c r="F205" s="285"/>
      <c r="G205" s="286"/>
    </row>
    <row r="206" spans="3:7" ht="17.25" hidden="1" customHeight="1" thickBot="1" x14ac:dyDescent="0.3">
      <c r="C206" s="37" t="s">
        <v>10</v>
      </c>
      <c r="D206" s="287" t="s">
        <v>37</v>
      </c>
      <c r="E206" s="288"/>
      <c r="F206" s="288"/>
      <c r="G206" s="289"/>
    </row>
    <row r="207" spans="3:7" ht="15.75" hidden="1" thickBot="1" x14ac:dyDescent="0.3">
      <c r="C207" s="37" t="s">
        <v>15</v>
      </c>
      <c r="D207" s="284" t="s">
        <v>37</v>
      </c>
      <c r="E207" s="285"/>
      <c r="F207" s="285"/>
      <c r="G207" s="286"/>
    </row>
    <row r="208" spans="3:7" ht="12.75" hidden="1" customHeight="1" x14ac:dyDescent="0.25">
      <c r="C208" s="345"/>
      <c r="D208" s="41">
        <v>2018</v>
      </c>
      <c r="E208" s="41">
        <v>2019</v>
      </c>
      <c r="F208" s="41">
        <v>2020</v>
      </c>
      <c r="G208" s="41">
        <v>2021</v>
      </c>
    </row>
    <row r="209" spans="3:13" ht="9" hidden="1" customHeight="1" thickBot="1" x14ac:dyDescent="0.3">
      <c r="C209" s="346"/>
      <c r="D209" s="42" t="s">
        <v>6</v>
      </c>
      <c r="E209" s="42" t="s">
        <v>7</v>
      </c>
      <c r="F209" s="42" t="s">
        <v>7</v>
      </c>
      <c r="G209" s="42" t="s">
        <v>7</v>
      </c>
    </row>
    <row r="210" spans="3:13" ht="15.75" hidden="1" thickBot="1" x14ac:dyDescent="0.3">
      <c r="C210" s="37" t="s">
        <v>9</v>
      </c>
      <c r="D210" s="32"/>
      <c r="E210" s="32"/>
      <c r="F210" s="32"/>
      <c r="G210" s="32"/>
    </row>
    <row r="211" spans="3:13" ht="15.75" hidden="1" thickBot="1" x14ac:dyDescent="0.3">
      <c r="C211" s="37" t="s">
        <v>16</v>
      </c>
      <c r="D211" s="32"/>
      <c r="E211" s="32"/>
      <c r="F211" s="32"/>
      <c r="G211" s="32"/>
    </row>
    <row r="212" spans="3:13" ht="15.75" hidden="1" thickBot="1" x14ac:dyDescent="0.3">
      <c r="C212" s="37" t="s">
        <v>24</v>
      </c>
      <c r="D212" s="32" t="e">
        <f>D211/D210</f>
        <v>#DIV/0!</v>
      </c>
      <c r="E212" s="32" t="e">
        <f>E211/E210</f>
        <v>#DIV/0!</v>
      </c>
      <c r="F212" s="32" t="e">
        <f>F211/F210</f>
        <v>#DIV/0!</v>
      </c>
      <c r="G212" s="32" t="e">
        <f>G211/G210</f>
        <v>#DIV/0!</v>
      </c>
    </row>
    <row r="213" spans="3:13" ht="15.75" hidden="1" thickBot="1" x14ac:dyDescent="0.3">
      <c r="C213" s="37" t="s">
        <v>17</v>
      </c>
      <c r="D213" s="62" t="s">
        <v>23</v>
      </c>
      <c r="E213" s="34" t="e">
        <f>E210/D210-1</f>
        <v>#DIV/0!</v>
      </c>
      <c r="F213" s="34" t="e">
        <f t="shared" ref="F213:G215" si="8">F210/E210-1</f>
        <v>#DIV/0!</v>
      </c>
      <c r="G213" s="34" t="e">
        <f t="shared" si="8"/>
        <v>#DIV/0!</v>
      </c>
      <c r="I213" s="72"/>
      <c r="J213" s="72"/>
      <c r="K213" s="72"/>
      <c r="L213" s="72"/>
      <c r="M213" s="72"/>
    </row>
    <row r="214" spans="3:13" ht="23.25" hidden="1" thickBot="1" x14ac:dyDescent="0.3">
      <c r="C214" s="37" t="s">
        <v>18</v>
      </c>
      <c r="D214" s="62" t="s">
        <v>23</v>
      </c>
      <c r="E214" s="34" t="e">
        <f>E211/D211-1</f>
        <v>#DIV/0!</v>
      </c>
      <c r="F214" s="34" t="e">
        <f t="shared" si="8"/>
        <v>#DIV/0!</v>
      </c>
      <c r="G214" s="34" t="e">
        <f t="shared" si="8"/>
        <v>#DIV/0!</v>
      </c>
    </row>
    <row r="215" spans="3:13" ht="23.25" hidden="1" thickBot="1" x14ac:dyDescent="0.3">
      <c r="C215" s="37" t="s">
        <v>19</v>
      </c>
      <c r="D215" s="62" t="s">
        <v>23</v>
      </c>
      <c r="E215" s="34" t="e">
        <f>E212/D212-1</f>
        <v>#DIV/0!</v>
      </c>
      <c r="F215" s="34" t="e">
        <f t="shared" si="8"/>
        <v>#DIV/0!</v>
      </c>
      <c r="G215" s="34" t="e">
        <f t="shared" si="8"/>
        <v>#DIV/0!</v>
      </c>
    </row>
    <row r="216" spans="3:13" ht="15.75" hidden="1" thickBot="1" x14ac:dyDescent="0.3">
      <c r="C216" s="320" t="s">
        <v>129</v>
      </c>
      <c r="D216" s="321"/>
      <c r="E216" s="321"/>
      <c r="F216" s="321"/>
      <c r="G216" s="322"/>
    </row>
    <row r="217" spans="3:13" ht="12.75" hidden="1" customHeight="1" x14ac:dyDescent="0.25">
      <c r="C217" s="345"/>
      <c r="D217" s="41">
        <v>2018</v>
      </c>
      <c r="E217" s="41">
        <v>2019</v>
      </c>
      <c r="F217" s="41">
        <v>2020</v>
      </c>
      <c r="G217" s="41">
        <v>2021</v>
      </c>
    </row>
    <row r="218" spans="3:13" ht="9" hidden="1" customHeight="1" thickBot="1" x14ac:dyDescent="0.3">
      <c r="C218" s="346"/>
      <c r="D218" s="42" t="s">
        <v>6</v>
      </c>
      <c r="E218" s="42" t="s">
        <v>7</v>
      </c>
      <c r="F218" s="42" t="s">
        <v>7</v>
      </c>
      <c r="G218" s="42" t="s">
        <v>7</v>
      </c>
    </row>
    <row r="219" spans="3:13" ht="24.75" hidden="1" thickBot="1" x14ac:dyDescent="0.3">
      <c r="C219" s="48" t="s">
        <v>71</v>
      </c>
      <c r="D219" s="35"/>
      <c r="E219" s="35"/>
      <c r="F219" s="35"/>
      <c r="G219" s="35"/>
    </row>
    <row r="220" spans="3:13" ht="15.75" hidden="1" thickBot="1" x14ac:dyDescent="0.3">
      <c r="C220" s="48" t="s">
        <v>72</v>
      </c>
      <c r="D220" s="43"/>
      <c r="E220" s="35"/>
      <c r="F220" s="35"/>
      <c r="G220" s="35"/>
    </row>
    <row r="221" spans="3:13" ht="24.75" hidden="1" thickBot="1" x14ac:dyDescent="0.3">
      <c r="C221" s="73" t="s">
        <v>54</v>
      </c>
      <c r="D221" s="43">
        <f>D220+D219</f>
        <v>0</v>
      </c>
      <c r="E221" s="43">
        <f>E220+E219</f>
        <v>0</v>
      </c>
      <c r="F221" s="43">
        <f>F220+F219</f>
        <v>0</v>
      </c>
      <c r="G221" s="43">
        <f>G220+G219</f>
        <v>0</v>
      </c>
    </row>
    <row r="222" spans="3:13" ht="15.75" hidden="1" thickBot="1" x14ac:dyDescent="0.3">
      <c r="C222" s="356" t="s">
        <v>69</v>
      </c>
      <c r="D222" s="305"/>
      <c r="E222" s="306"/>
      <c r="F222" s="306"/>
      <c r="G222" s="307"/>
    </row>
    <row r="223" spans="3:13" ht="15.75" hidden="1" thickBot="1" x14ac:dyDescent="0.3">
      <c r="C223" s="357"/>
      <c r="D223" s="308"/>
      <c r="E223" s="309"/>
      <c r="F223" s="309"/>
      <c r="G223" s="310"/>
    </row>
    <row r="224" spans="3:13" ht="15.75" hidden="1" thickBot="1" x14ac:dyDescent="0.3">
      <c r="C224" s="358"/>
      <c r="D224" s="311"/>
      <c r="E224" s="312"/>
      <c r="F224" s="312"/>
      <c r="G224" s="313"/>
    </row>
    <row r="225" spans="3:13" ht="23.25" hidden="1" thickBot="1" x14ac:dyDescent="0.3">
      <c r="C225" s="37" t="s">
        <v>41</v>
      </c>
      <c r="D225" s="290"/>
      <c r="E225" s="291"/>
      <c r="F225" s="291"/>
      <c r="G225" s="292"/>
    </row>
    <row r="226" spans="3:13" ht="15.75" hidden="1" thickBot="1" x14ac:dyDescent="0.3">
      <c r="C226" s="63" t="s">
        <v>99</v>
      </c>
      <c r="D226" s="299"/>
      <c r="E226" s="300"/>
      <c r="F226" s="300"/>
      <c r="G226" s="301"/>
    </row>
    <row r="227" spans="3:13" ht="17.25" hidden="1" customHeight="1" thickBot="1" x14ac:dyDescent="0.3">
      <c r="C227" s="37" t="s">
        <v>10</v>
      </c>
      <c r="D227" s="287" t="s">
        <v>37</v>
      </c>
      <c r="E227" s="288"/>
      <c r="F227" s="288"/>
      <c r="G227" s="289"/>
    </row>
    <row r="228" spans="3:13" ht="15.75" hidden="1" thickBot="1" x14ac:dyDescent="0.3">
      <c r="C228" s="37" t="s">
        <v>15</v>
      </c>
      <c r="D228" s="284" t="s">
        <v>37</v>
      </c>
      <c r="E228" s="285"/>
      <c r="F228" s="285"/>
      <c r="G228" s="286"/>
    </row>
    <row r="229" spans="3:13" ht="12.75" hidden="1" customHeight="1" x14ac:dyDescent="0.25">
      <c r="C229" s="345"/>
      <c r="D229" s="41">
        <v>2018</v>
      </c>
      <c r="E229" s="41">
        <v>2019</v>
      </c>
      <c r="F229" s="41">
        <v>2020</v>
      </c>
      <c r="G229" s="41">
        <v>2021</v>
      </c>
    </row>
    <row r="230" spans="3:13" ht="9" hidden="1" customHeight="1" thickBot="1" x14ac:dyDescent="0.3">
      <c r="C230" s="346"/>
      <c r="D230" s="42" t="s">
        <v>6</v>
      </c>
      <c r="E230" s="42" t="s">
        <v>7</v>
      </c>
      <c r="F230" s="42" t="s">
        <v>7</v>
      </c>
      <c r="G230" s="42" t="s">
        <v>7</v>
      </c>
    </row>
    <row r="231" spans="3:13" ht="15.75" hidden="1" thickBot="1" x14ac:dyDescent="0.3">
      <c r="C231" s="37" t="s">
        <v>9</v>
      </c>
      <c r="D231" s="32"/>
      <c r="E231" s="32"/>
      <c r="F231" s="32"/>
      <c r="G231" s="32"/>
    </row>
    <row r="232" spans="3:13" ht="15.75" hidden="1" thickBot="1" x14ac:dyDescent="0.3">
      <c r="C232" s="37" t="s">
        <v>16</v>
      </c>
      <c r="D232" s="32"/>
      <c r="E232" s="32"/>
      <c r="F232" s="32"/>
      <c r="G232" s="32"/>
    </row>
    <row r="233" spans="3:13" ht="15.75" hidden="1" thickBot="1" x14ac:dyDescent="0.3">
      <c r="C233" s="37" t="s">
        <v>24</v>
      </c>
      <c r="D233" s="32" t="e">
        <f>D232/D231</f>
        <v>#DIV/0!</v>
      </c>
      <c r="E233" s="32" t="e">
        <f>E232/E231</f>
        <v>#DIV/0!</v>
      </c>
      <c r="F233" s="32" t="e">
        <f>F232/F231</f>
        <v>#DIV/0!</v>
      </c>
      <c r="G233" s="32" t="e">
        <f>G232/G231</f>
        <v>#DIV/0!</v>
      </c>
    </row>
    <row r="234" spans="3:13" ht="15.75" hidden="1" thickBot="1" x14ac:dyDescent="0.3">
      <c r="C234" s="37" t="s">
        <v>17</v>
      </c>
      <c r="D234" s="62" t="s">
        <v>23</v>
      </c>
      <c r="E234" s="34" t="e">
        <f>E231/D231-1</f>
        <v>#DIV/0!</v>
      </c>
      <c r="F234" s="34" t="e">
        <f t="shared" ref="F234:G236" si="9">F231/E231-1</f>
        <v>#DIV/0!</v>
      </c>
      <c r="G234" s="34" t="e">
        <f t="shared" si="9"/>
        <v>#DIV/0!</v>
      </c>
      <c r="I234" s="72"/>
      <c r="J234" s="72"/>
      <c r="K234" s="72"/>
      <c r="L234" s="72"/>
      <c r="M234" s="72"/>
    </row>
    <row r="235" spans="3:13" ht="23.25" hidden="1" thickBot="1" x14ac:dyDescent="0.3">
      <c r="C235" s="37" t="s">
        <v>18</v>
      </c>
      <c r="D235" s="62" t="s">
        <v>23</v>
      </c>
      <c r="E235" s="34" t="e">
        <f>E232/D232-1</f>
        <v>#DIV/0!</v>
      </c>
      <c r="F235" s="34" t="e">
        <f t="shared" si="9"/>
        <v>#DIV/0!</v>
      </c>
      <c r="G235" s="34" t="e">
        <f t="shared" si="9"/>
        <v>#DIV/0!</v>
      </c>
    </row>
    <row r="236" spans="3:13" ht="23.25" hidden="1" thickBot="1" x14ac:dyDescent="0.3">
      <c r="C236" s="37" t="s">
        <v>19</v>
      </c>
      <c r="D236" s="62" t="s">
        <v>23</v>
      </c>
      <c r="E236" s="34" t="e">
        <f>E233/D233-1</f>
        <v>#DIV/0!</v>
      </c>
      <c r="F236" s="34" t="e">
        <f t="shared" si="9"/>
        <v>#DIV/0!</v>
      </c>
      <c r="G236" s="34" t="e">
        <f t="shared" si="9"/>
        <v>#DIV/0!</v>
      </c>
    </row>
    <row r="237" spans="3:13" ht="15.75" hidden="1" thickBot="1" x14ac:dyDescent="0.3">
      <c r="C237" s="320" t="s">
        <v>163</v>
      </c>
      <c r="D237" s="321"/>
      <c r="E237" s="321"/>
      <c r="F237" s="321"/>
      <c r="G237" s="322"/>
    </row>
    <row r="238" spans="3:13" ht="12.75" hidden="1" customHeight="1" x14ac:dyDescent="0.25">
      <c r="C238" s="345"/>
      <c r="D238" s="41">
        <v>2018</v>
      </c>
      <c r="E238" s="41">
        <v>2019</v>
      </c>
      <c r="F238" s="41">
        <v>2020</v>
      </c>
      <c r="G238" s="41">
        <v>2021</v>
      </c>
    </row>
    <row r="239" spans="3:13" ht="9" hidden="1" customHeight="1" thickBot="1" x14ac:dyDescent="0.3">
      <c r="C239" s="346"/>
      <c r="D239" s="42" t="s">
        <v>6</v>
      </c>
      <c r="E239" s="42" t="s">
        <v>7</v>
      </c>
      <c r="F239" s="42" t="s">
        <v>7</v>
      </c>
      <c r="G239" s="42" t="s">
        <v>7</v>
      </c>
    </row>
    <row r="240" spans="3:13" ht="24.75" hidden="1" thickBot="1" x14ac:dyDescent="0.3">
      <c r="C240" s="48" t="s">
        <v>71</v>
      </c>
      <c r="D240" s="35"/>
      <c r="E240" s="35"/>
      <c r="F240" s="35"/>
      <c r="G240" s="35"/>
    </row>
    <row r="241" spans="3:13" ht="15.75" hidden="1" thickBot="1" x14ac:dyDescent="0.3">
      <c r="C241" s="48" t="s">
        <v>72</v>
      </c>
      <c r="D241" s="43"/>
      <c r="E241" s="35"/>
      <c r="F241" s="35"/>
      <c r="G241" s="35"/>
    </row>
    <row r="242" spans="3:13" ht="24.75" hidden="1" thickBot="1" x14ac:dyDescent="0.3">
      <c r="C242" s="73" t="s">
        <v>57</v>
      </c>
      <c r="D242" s="43">
        <f>D241+D240</f>
        <v>0</v>
      </c>
      <c r="E242" s="43">
        <f>E241+E240</f>
        <v>0</v>
      </c>
      <c r="F242" s="43">
        <f>F241+F240</f>
        <v>0</v>
      </c>
      <c r="G242" s="43">
        <f>G241+G240</f>
        <v>0</v>
      </c>
    </row>
    <row r="243" spans="3:13" ht="15.75" thickBot="1" x14ac:dyDescent="0.3">
      <c r="C243" s="347" t="s">
        <v>67</v>
      </c>
      <c r="D243" s="348"/>
      <c r="E243" s="348"/>
      <c r="F243" s="348"/>
      <c r="G243" s="349"/>
    </row>
    <row r="244" spans="3:13" ht="15.75" thickBot="1" x14ac:dyDescent="0.3">
      <c r="C244" s="347" t="s">
        <v>73</v>
      </c>
      <c r="D244" s="348"/>
      <c r="E244" s="348"/>
      <c r="F244" s="348"/>
      <c r="G244" s="349"/>
    </row>
    <row r="245" spans="3:13" ht="23.25" thickBot="1" x14ac:dyDescent="0.3">
      <c r="C245" s="37" t="s">
        <v>41</v>
      </c>
      <c r="D245" s="290"/>
      <c r="E245" s="291"/>
      <c r="F245" s="291"/>
      <c r="G245" s="292"/>
    </row>
    <row r="246" spans="3:13" ht="15.75" thickBot="1" x14ac:dyDescent="0.3">
      <c r="C246" s="63" t="s">
        <v>96</v>
      </c>
      <c r="D246" s="299" t="s">
        <v>171</v>
      </c>
      <c r="E246" s="300"/>
      <c r="F246" s="300"/>
      <c r="G246" s="301"/>
    </row>
    <row r="247" spans="3:13" ht="27.75" customHeight="1" thickBot="1" x14ac:dyDescent="0.3">
      <c r="C247" s="37" t="s">
        <v>10</v>
      </c>
      <c r="D247" s="299"/>
      <c r="E247" s="300"/>
      <c r="F247" s="300"/>
      <c r="G247" s="301"/>
    </row>
    <row r="248" spans="3:13" ht="15.75" thickBot="1" x14ac:dyDescent="0.3">
      <c r="C248" s="37" t="s">
        <v>15</v>
      </c>
      <c r="D248" s="284" t="s">
        <v>150</v>
      </c>
      <c r="E248" s="285"/>
      <c r="F248" s="285"/>
      <c r="G248" s="286"/>
    </row>
    <row r="249" spans="3:13" ht="12.75" customHeight="1" x14ac:dyDescent="0.25">
      <c r="C249" s="345"/>
      <c r="D249" s="41">
        <v>2018</v>
      </c>
      <c r="E249" s="41">
        <v>2019</v>
      </c>
      <c r="F249" s="41">
        <v>2020</v>
      </c>
      <c r="G249" s="41">
        <v>2021</v>
      </c>
    </row>
    <row r="250" spans="3:13" ht="15" customHeight="1" thickBot="1" x14ac:dyDescent="0.3">
      <c r="C250" s="346"/>
      <c r="D250" s="42" t="s">
        <v>6</v>
      </c>
      <c r="E250" s="42" t="s">
        <v>7</v>
      </c>
      <c r="F250" s="42" t="s">
        <v>7</v>
      </c>
      <c r="G250" s="42" t="s">
        <v>7</v>
      </c>
    </row>
    <row r="251" spans="3:13" ht="15.75" thickBot="1" x14ac:dyDescent="0.3">
      <c r="C251" s="37" t="s">
        <v>9</v>
      </c>
      <c r="D251" s="32">
        <v>3</v>
      </c>
      <c r="E251" s="32">
        <v>3</v>
      </c>
      <c r="F251" s="32">
        <v>3</v>
      </c>
      <c r="G251" s="32">
        <v>3</v>
      </c>
    </row>
    <row r="252" spans="3:13" ht="15.75" thickBot="1" x14ac:dyDescent="0.3">
      <c r="C252" s="37" t="s">
        <v>16</v>
      </c>
      <c r="D252" s="32">
        <v>166500</v>
      </c>
      <c r="E252" s="32">
        <v>152400</v>
      </c>
      <c r="F252" s="32">
        <v>152400</v>
      </c>
      <c r="G252" s="32">
        <v>152400</v>
      </c>
    </row>
    <row r="253" spans="3:13" ht="15.75" thickBot="1" x14ac:dyDescent="0.3">
      <c r="C253" s="37" t="s">
        <v>24</v>
      </c>
      <c r="D253" s="32">
        <f>D252/D251</f>
        <v>55500</v>
      </c>
      <c r="E253" s="32">
        <f>E252/E251</f>
        <v>50800</v>
      </c>
      <c r="F253" s="32">
        <f>F252/F251</f>
        <v>50800</v>
      </c>
      <c r="G253" s="32">
        <f>G252/G251</f>
        <v>50800</v>
      </c>
    </row>
    <row r="254" spans="3:13" ht="15.75" thickBot="1" x14ac:dyDescent="0.3">
      <c r="C254" s="37" t="s">
        <v>17</v>
      </c>
      <c r="D254" s="62" t="s">
        <v>23</v>
      </c>
      <c r="E254" s="34">
        <f>E251/D251-1</f>
        <v>0</v>
      </c>
      <c r="F254" s="34">
        <f t="shared" ref="F254:G256" si="10">F251/E251-1</f>
        <v>0</v>
      </c>
      <c r="G254" s="34">
        <f t="shared" si="10"/>
        <v>0</v>
      </c>
      <c r="I254" s="72"/>
      <c r="J254" s="72"/>
      <c r="K254" s="72"/>
      <c r="L254" s="72"/>
      <c r="M254" s="72"/>
    </row>
    <row r="255" spans="3:13" ht="23.25" thickBot="1" x14ac:dyDescent="0.3">
      <c r="C255" s="37" t="s">
        <v>18</v>
      </c>
      <c r="D255" s="62" t="s">
        <v>23</v>
      </c>
      <c r="E255" s="34">
        <f>E252/D252-1</f>
        <v>-8.4684684684684708E-2</v>
      </c>
      <c r="F255" s="34">
        <f t="shared" si="10"/>
        <v>0</v>
      </c>
      <c r="G255" s="34">
        <f t="shared" si="10"/>
        <v>0</v>
      </c>
    </row>
    <row r="256" spans="3:13" ht="23.25" thickBot="1" x14ac:dyDescent="0.3">
      <c r="C256" s="37" t="s">
        <v>19</v>
      </c>
      <c r="D256" s="62" t="s">
        <v>23</v>
      </c>
      <c r="E256" s="34">
        <f>E253/D253-1</f>
        <v>-8.4684684684684708E-2</v>
      </c>
      <c r="F256" s="34">
        <f t="shared" si="10"/>
        <v>0</v>
      </c>
      <c r="G256" s="34">
        <f t="shared" si="10"/>
        <v>0</v>
      </c>
    </row>
    <row r="257" spans="3:13" ht="15.75" thickBot="1" x14ac:dyDescent="0.3">
      <c r="C257" s="320" t="s">
        <v>175</v>
      </c>
      <c r="D257" s="321"/>
      <c r="E257" s="321"/>
      <c r="F257" s="321"/>
      <c r="G257" s="322"/>
    </row>
    <row r="258" spans="3:13" ht="17.25" customHeight="1" x14ac:dyDescent="0.25">
      <c r="C258" s="345"/>
      <c r="D258" s="41">
        <v>2018</v>
      </c>
      <c r="E258" s="41">
        <v>2019</v>
      </c>
      <c r="F258" s="41">
        <v>2020</v>
      </c>
      <c r="G258" s="41">
        <v>2021</v>
      </c>
    </row>
    <row r="259" spans="3:13" ht="14.25" customHeight="1" thickBot="1" x14ac:dyDescent="0.3">
      <c r="C259" s="346"/>
      <c r="D259" s="42" t="s">
        <v>6</v>
      </c>
      <c r="E259" s="42" t="s">
        <v>7</v>
      </c>
      <c r="F259" s="42" t="s">
        <v>7</v>
      </c>
      <c r="G259" s="42" t="s">
        <v>7</v>
      </c>
    </row>
    <row r="260" spans="3:13" ht="24.75" thickBot="1" x14ac:dyDescent="0.3">
      <c r="C260" s="48" t="s">
        <v>71</v>
      </c>
      <c r="D260" s="35"/>
      <c r="E260" s="35"/>
      <c r="F260" s="35"/>
      <c r="G260" s="35"/>
    </row>
    <row r="261" spans="3:13" ht="15.75" thickBot="1" x14ac:dyDescent="0.3">
      <c r="C261" s="48" t="s">
        <v>72</v>
      </c>
      <c r="D261" s="32">
        <v>166500</v>
      </c>
      <c r="E261" s="32">
        <v>152400</v>
      </c>
      <c r="F261" s="32">
        <v>152400</v>
      </c>
      <c r="G261" s="32">
        <v>152400</v>
      </c>
      <c r="I261" s="72"/>
      <c r="J261" s="72"/>
      <c r="K261" s="72"/>
    </row>
    <row r="262" spans="3:13" ht="24.75" thickBot="1" x14ac:dyDescent="0.3">
      <c r="C262" s="73" t="s">
        <v>98</v>
      </c>
      <c r="D262" s="43">
        <f>D261+D260</f>
        <v>166500</v>
      </c>
      <c r="E262" s="43">
        <f>E261+E260</f>
        <v>152400</v>
      </c>
      <c r="F262" s="43">
        <f>F261+F260</f>
        <v>152400</v>
      </c>
      <c r="G262" s="43">
        <f>G261+G260</f>
        <v>152400</v>
      </c>
    </row>
    <row r="263" spans="3:13" ht="23.25" thickBot="1" x14ac:dyDescent="0.3">
      <c r="C263" s="82" t="s">
        <v>41</v>
      </c>
      <c r="D263" s="290" t="s">
        <v>40</v>
      </c>
      <c r="E263" s="291"/>
      <c r="F263" s="291"/>
      <c r="G263" s="292"/>
    </row>
    <row r="264" spans="3:13" ht="15.75" hidden="1" thickBot="1" x14ac:dyDescent="0.3">
      <c r="C264" s="63" t="s">
        <v>99</v>
      </c>
      <c r="D264" s="284" t="s">
        <v>37</v>
      </c>
      <c r="E264" s="285"/>
      <c r="F264" s="285"/>
      <c r="G264" s="286"/>
    </row>
    <row r="265" spans="3:13" ht="17.25" hidden="1" customHeight="1" thickBot="1" x14ac:dyDescent="0.3">
      <c r="C265" s="37" t="s">
        <v>10</v>
      </c>
      <c r="D265" s="287" t="s">
        <v>37</v>
      </c>
      <c r="E265" s="288"/>
      <c r="F265" s="288"/>
      <c r="G265" s="289"/>
    </row>
    <row r="266" spans="3:13" ht="15.75" hidden="1" thickBot="1" x14ac:dyDescent="0.3">
      <c r="C266" s="37" t="s">
        <v>15</v>
      </c>
      <c r="D266" s="284" t="s">
        <v>37</v>
      </c>
      <c r="E266" s="285"/>
      <c r="F266" s="285"/>
      <c r="G266" s="286"/>
    </row>
    <row r="267" spans="3:13" ht="12.75" hidden="1" customHeight="1" x14ac:dyDescent="0.25">
      <c r="C267" s="345"/>
      <c r="D267" s="41">
        <v>2018</v>
      </c>
      <c r="E267" s="41">
        <v>2019</v>
      </c>
      <c r="F267" s="41">
        <v>2020</v>
      </c>
      <c r="G267" s="41">
        <v>2021</v>
      </c>
    </row>
    <row r="268" spans="3:13" ht="9" hidden="1" customHeight="1" thickBot="1" x14ac:dyDescent="0.3">
      <c r="C268" s="346"/>
      <c r="D268" s="42" t="s">
        <v>6</v>
      </c>
      <c r="E268" s="42" t="s">
        <v>7</v>
      </c>
      <c r="F268" s="42" t="s">
        <v>7</v>
      </c>
      <c r="G268" s="42" t="s">
        <v>7</v>
      </c>
    </row>
    <row r="269" spans="3:13" ht="15.75" hidden="1" thickBot="1" x14ac:dyDescent="0.3">
      <c r="C269" s="37" t="s">
        <v>9</v>
      </c>
      <c r="D269" s="32"/>
      <c r="E269" s="32"/>
      <c r="F269" s="32"/>
      <c r="G269" s="32"/>
    </row>
    <row r="270" spans="3:13" ht="15.75" hidden="1" thickBot="1" x14ac:dyDescent="0.3">
      <c r="C270" s="37" t="s">
        <v>16</v>
      </c>
      <c r="D270" s="32"/>
      <c r="E270" s="32"/>
      <c r="F270" s="32"/>
      <c r="G270" s="32"/>
    </row>
    <row r="271" spans="3:13" ht="15.75" hidden="1" thickBot="1" x14ac:dyDescent="0.3">
      <c r="C271" s="37" t="s">
        <v>24</v>
      </c>
      <c r="D271" s="32" t="e">
        <f>D270/D269</f>
        <v>#DIV/0!</v>
      </c>
      <c r="E271" s="32" t="e">
        <f>E270/E269</f>
        <v>#DIV/0!</v>
      </c>
      <c r="F271" s="32" t="e">
        <f>F270/F269</f>
        <v>#DIV/0!</v>
      </c>
      <c r="G271" s="32" t="e">
        <f>G270/G269</f>
        <v>#DIV/0!</v>
      </c>
    </row>
    <row r="272" spans="3:13" ht="15.75" hidden="1" thickBot="1" x14ac:dyDescent="0.3">
      <c r="C272" s="37" t="s">
        <v>17</v>
      </c>
      <c r="D272" s="62" t="s">
        <v>23</v>
      </c>
      <c r="E272" s="34" t="e">
        <f>E269/D269-1</f>
        <v>#DIV/0!</v>
      </c>
      <c r="F272" s="34" t="e">
        <f t="shared" ref="F272:G274" si="11">F269/E269-1</f>
        <v>#DIV/0!</v>
      </c>
      <c r="G272" s="34" t="e">
        <f t="shared" si="11"/>
        <v>#DIV/0!</v>
      </c>
      <c r="I272" s="72"/>
      <c r="J272" s="72"/>
      <c r="K272" s="72"/>
      <c r="L272" s="72"/>
      <c r="M272" s="72"/>
    </row>
    <row r="273" spans="3:12" ht="23.25" hidden="1" thickBot="1" x14ac:dyDescent="0.3">
      <c r="C273" s="37" t="s">
        <v>18</v>
      </c>
      <c r="D273" s="62" t="s">
        <v>23</v>
      </c>
      <c r="E273" s="34" t="e">
        <f>E270/D270-1</f>
        <v>#DIV/0!</v>
      </c>
      <c r="F273" s="34" t="e">
        <f t="shared" si="11"/>
        <v>#DIV/0!</v>
      </c>
      <c r="G273" s="34" t="e">
        <f t="shared" si="11"/>
        <v>#DIV/0!</v>
      </c>
    </row>
    <row r="274" spans="3:12" ht="23.25" hidden="1" thickBot="1" x14ac:dyDescent="0.3">
      <c r="C274" s="37" t="s">
        <v>19</v>
      </c>
      <c r="D274" s="62" t="s">
        <v>23</v>
      </c>
      <c r="E274" s="34" t="e">
        <f>E271/D271-1</f>
        <v>#DIV/0!</v>
      </c>
      <c r="F274" s="34" t="e">
        <f t="shared" si="11"/>
        <v>#DIV/0!</v>
      </c>
      <c r="G274" s="34" t="e">
        <f t="shared" si="11"/>
        <v>#DIV/0!</v>
      </c>
    </row>
    <row r="275" spans="3:12" ht="15.75" hidden="1" thickBot="1" x14ac:dyDescent="0.3">
      <c r="C275" s="320" t="s">
        <v>163</v>
      </c>
      <c r="D275" s="321"/>
      <c r="E275" s="321"/>
      <c r="F275" s="321"/>
      <c r="G275" s="322"/>
    </row>
    <row r="276" spans="3:12" ht="12.75" hidden="1" customHeight="1" x14ac:dyDescent="0.25">
      <c r="C276" s="345"/>
      <c r="D276" s="41">
        <v>2018</v>
      </c>
      <c r="E276" s="41">
        <v>2019</v>
      </c>
      <c r="F276" s="41">
        <v>2020</v>
      </c>
      <c r="G276" s="41">
        <v>2021</v>
      </c>
    </row>
    <row r="277" spans="3:12" ht="9" hidden="1" customHeight="1" thickBot="1" x14ac:dyDescent="0.3">
      <c r="C277" s="346"/>
      <c r="D277" s="42" t="s">
        <v>6</v>
      </c>
      <c r="E277" s="42" t="s">
        <v>7</v>
      </c>
      <c r="F277" s="42" t="s">
        <v>7</v>
      </c>
      <c r="G277" s="42" t="s">
        <v>7</v>
      </c>
    </row>
    <row r="278" spans="3:12" ht="24.75" hidden="1" thickBot="1" x14ac:dyDescent="0.3">
      <c r="C278" s="48" t="s">
        <v>71</v>
      </c>
      <c r="D278" s="35"/>
      <c r="E278" s="35"/>
      <c r="F278" s="35"/>
      <c r="G278" s="35"/>
    </row>
    <row r="279" spans="3:12" ht="15.75" hidden="1" thickBot="1" x14ac:dyDescent="0.3">
      <c r="C279" s="48" t="s">
        <v>72</v>
      </c>
      <c r="D279" s="43"/>
      <c r="E279" s="35"/>
      <c r="F279" s="35"/>
      <c r="G279" s="35"/>
    </row>
    <row r="280" spans="3:12" ht="24.75" hidden="1" thickBot="1" x14ac:dyDescent="0.3">
      <c r="C280" s="73" t="s">
        <v>57</v>
      </c>
      <c r="D280" s="43">
        <f>D279+D278</f>
        <v>0</v>
      </c>
      <c r="E280" s="43">
        <f>E279+E278</f>
        <v>0</v>
      </c>
      <c r="F280" s="43">
        <f>F279+F278</f>
        <v>0</v>
      </c>
      <c r="G280" s="43">
        <f>G279+G278</f>
        <v>0</v>
      </c>
    </row>
    <row r="281" spans="3:12" ht="19.5" hidden="1" customHeight="1" thickBot="1" x14ac:dyDescent="0.3">
      <c r="C281" s="83" t="s">
        <v>169</v>
      </c>
      <c r="D281" s="362" t="s">
        <v>37</v>
      </c>
      <c r="E281" s="363"/>
      <c r="F281" s="363"/>
      <c r="G281" s="364"/>
    </row>
    <row r="282" spans="3:12" ht="15.75" hidden="1" customHeight="1" thickBot="1" x14ac:dyDescent="0.3">
      <c r="C282" s="287" t="s">
        <v>153</v>
      </c>
      <c r="D282" s="288"/>
      <c r="E282" s="288"/>
      <c r="F282" s="288"/>
      <c r="G282" s="289"/>
    </row>
    <row r="283" spans="3:12" ht="15.75" hidden="1" thickBot="1" x14ac:dyDescent="0.3">
      <c r="C283" s="76" t="s">
        <v>176</v>
      </c>
      <c r="D283" s="84" t="s">
        <v>177</v>
      </c>
      <c r="E283" s="84" t="s">
        <v>178</v>
      </c>
      <c r="F283" s="84" t="s">
        <v>178</v>
      </c>
      <c r="G283" s="84" t="s">
        <v>178</v>
      </c>
    </row>
    <row r="284" spans="3:12" ht="15.75" hidden="1" customHeight="1" thickBot="1" x14ac:dyDescent="0.3">
      <c r="C284" s="37" t="s">
        <v>179</v>
      </c>
      <c r="D284" s="84" t="s">
        <v>177</v>
      </c>
      <c r="E284" s="84" t="s">
        <v>178</v>
      </c>
      <c r="F284" s="84" t="s">
        <v>178</v>
      </c>
      <c r="G284" s="84" t="s">
        <v>178</v>
      </c>
    </row>
    <row r="285" spans="3:12" ht="23.25" hidden="1" customHeight="1" thickBot="1" x14ac:dyDescent="0.3">
      <c r="C285" s="37" t="s">
        <v>180</v>
      </c>
      <c r="D285" s="84" t="s">
        <v>177</v>
      </c>
      <c r="E285" s="84" t="s">
        <v>178</v>
      </c>
      <c r="F285" s="84" t="s">
        <v>178</v>
      </c>
      <c r="G285" s="84" t="s">
        <v>178</v>
      </c>
    </row>
    <row r="286" spans="3:12" ht="23.25" hidden="1" customHeight="1" thickBot="1" x14ac:dyDescent="0.3">
      <c r="C286" s="320" t="s">
        <v>159</v>
      </c>
      <c r="D286" s="321"/>
      <c r="E286" s="321"/>
      <c r="F286" s="321"/>
      <c r="G286" s="322"/>
    </row>
    <row r="287" spans="3:12" ht="24.75" customHeight="1" thickBot="1" x14ac:dyDescent="0.3">
      <c r="C287" s="55" t="s">
        <v>152</v>
      </c>
      <c r="D287" s="336" t="s">
        <v>181</v>
      </c>
      <c r="E287" s="337"/>
      <c r="F287" s="337"/>
      <c r="G287" s="338"/>
    </row>
    <row r="288" spans="3:12" ht="23.25" customHeight="1" thickBot="1" x14ac:dyDescent="0.3">
      <c r="C288" s="287" t="s">
        <v>87</v>
      </c>
      <c r="D288" s="288"/>
      <c r="E288" s="288"/>
      <c r="F288" s="288"/>
      <c r="G288" s="289"/>
      <c r="J288" s="71"/>
      <c r="L288" s="71"/>
    </row>
    <row r="289" spans="3:13" ht="34.5" thickBot="1" x14ac:dyDescent="0.3">
      <c r="C289" s="53" t="s">
        <v>154</v>
      </c>
      <c r="D289" s="54" t="s">
        <v>155</v>
      </c>
      <c r="E289" s="54" t="s">
        <v>155</v>
      </c>
      <c r="F289" s="54" t="s">
        <v>92</v>
      </c>
      <c r="G289" s="54" t="s">
        <v>93</v>
      </c>
    </row>
    <row r="290" spans="3:13" ht="34.5" thickBot="1" x14ac:dyDescent="0.3">
      <c r="C290" s="53" t="s">
        <v>156</v>
      </c>
      <c r="D290" s="54" t="s">
        <v>157</v>
      </c>
      <c r="E290" s="54" t="s">
        <v>158</v>
      </c>
      <c r="F290" s="54" t="s">
        <v>155</v>
      </c>
      <c r="G290" s="54" t="s">
        <v>155</v>
      </c>
    </row>
    <row r="291" spans="3:13" ht="23.25" thickBot="1" x14ac:dyDescent="0.3">
      <c r="C291" s="51" t="e">
        <f>#REF!</f>
        <v>#REF!</v>
      </c>
      <c r="D291" s="85" t="e">
        <f>#REF!</f>
        <v>#REF!</v>
      </c>
      <c r="E291" s="50" t="e">
        <f>#REF!</f>
        <v>#REF!</v>
      </c>
      <c r="F291" s="50" t="e">
        <f>#REF!</f>
        <v>#REF!</v>
      </c>
      <c r="G291" s="50" t="e">
        <f>#REF!</f>
        <v>#REF!</v>
      </c>
    </row>
    <row r="292" spans="3:13" ht="15.75" thickBot="1" x14ac:dyDescent="0.3">
      <c r="C292" s="359" t="s">
        <v>53</v>
      </c>
      <c r="D292" s="360"/>
      <c r="E292" s="360"/>
      <c r="F292" s="360"/>
      <c r="G292" s="361"/>
    </row>
    <row r="293" spans="3:13" ht="15.75" thickBot="1" x14ac:dyDescent="0.3">
      <c r="C293" s="347" t="s">
        <v>88</v>
      </c>
      <c r="D293" s="348"/>
      <c r="E293" s="348"/>
      <c r="F293" s="348"/>
      <c r="G293" s="349"/>
    </row>
    <row r="294" spans="3:13" ht="15.75" customHeight="1" thickBot="1" x14ac:dyDescent="0.3">
      <c r="C294" s="63" t="s">
        <v>160</v>
      </c>
      <c r="D294" s="299" t="s">
        <v>182</v>
      </c>
      <c r="E294" s="300"/>
      <c r="F294" s="300"/>
      <c r="G294" s="301"/>
    </row>
    <row r="295" spans="3:13" ht="24" customHeight="1" thickBot="1" x14ac:dyDescent="0.3">
      <c r="C295" s="37" t="s">
        <v>10</v>
      </c>
      <c r="D295" s="299" t="s">
        <v>127</v>
      </c>
      <c r="E295" s="300"/>
      <c r="F295" s="300"/>
      <c r="G295" s="301"/>
    </row>
    <row r="296" spans="3:13" ht="15.75" thickBot="1" x14ac:dyDescent="0.3">
      <c r="C296" s="37" t="s">
        <v>15</v>
      </c>
      <c r="D296" s="284" t="s">
        <v>183</v>
      </c>
      <c r="E296" s="285"/>
      <c r="F296" s="285"/>
      <c r="G296" s="286"/>
    </row>
    <row r="297" spans="3:13" ht="12.75" customHeight="1" x14ac:dyDescent="0.25">
      <c r="C297" s="345"/>
      <c r="D297" s="41">
        <v>2018</v>
      </c>
      <c r="E297" s="41">
        <v>2019</v>
      </c>
      <c r="F297" s="41">
        <v>2020</v>
      </c>
      <c r="G297" s="41">
        <v>2021</v>
      </c>
    </row>
    <row r="298" spans="3:13" ht="15" customHeight="1" thickBot="1" x14ac:dyDescent="0.3">
      <c r="C298" s="346"/>
      <c r="D298" s="42" t="s">
        <v>6</v>
      </c>
      <c r="E298" s="42" t="s">
        <v>7</v>
      </c>
      <c r="F298" s="42" t="s">
        <v>7</v>
      </c>
      <c r="G298" s="42" t="s">
        <v>7</v>
      </c>
    </row>
    <row r="299" spans="3:13" ht="15.75" thickBot="1" x14ac:dyDescent="0.3">
      <c r="C299" s="37" t="s">
        <v>9</v>
      </c>
      <c r="D299" s="32">
        <v>657</v>
      </c>
      <c r="E299" s="32">
        <v>657</v>
      </c>
      <c r="F299" s="32">
        <v>657</v>
      </c>
      <c r="G299" s="32">
        <v>657</v>
      </c>
    </row>
    <row r="300" spans="3:13" ht="15.75" thickBot="1" x14ac:dyDescent="0.3">
      <c r="C300" s="37" t="s">
        <v>16</v>
      </c>
      <c r="D300" s="32">
        <v>1312140</v>
      </c>
      <c r="E300" s="43">
        <v>1351100</v>
      </c>
      <c r="F300" s="43">
        <v>1351100</v>
      </c>
      <c r="G300" s="43">
        <v>1601100</v>
      </c>
    </row>
    <row r="301" spans="3:13" ht="15.75" thickBot="1" x14ac:dyDescent="0.3">
      <c r="C301" s="37" t="s">
        <v>24</v>
      </c>
      <c r="D301" s="32">
        <f>D300/D299</f>
        <v>1997.1689497716895</v>
      </c>
      <c r="E301" s="32">
        <f>E300/E299</f>
        <v>2056.468797564688</v>
      </c>
      <c r="F301" s="32">
        <f>F300/F299</f>
        <v>2056.468797564688</v>
      </c>
      <c r="G301" s="32">
        <f>G300/G299</f>
        <v>2436.9863013698632</v>
      </c>
    </row>
    <row r="302" spans="3:13" ht="15.75" thickBot="1" x14ac:dyDescent="0.3">
      <c r="C302" s="37" t="s">
        <v>17</v>
      </c>
      <c r="D302" s="62" t="s">
        <v>23</v>
      </c>
      <c r="E302" s="34">
        <f>E299/D299-1</f>
        <v>0</v>
      </c>
      <c r="F302" s="34">
        <f t="shared" ref="F302:G304" si="12">F299/E299-1</f>
        <v>0</v>
      </c>
      <c r="G302" s="34">
        <f t="shared" si="12"/>
        <v>0</v>
      </c>
      <c r="I302" s="72"/>
      <c r="J302" s="72"/>
      <c r="K302" s="72"/>
      <c r="L302" s="72"/>
      <c r="M302" s="72"/>
    </row>
    <row r="303" spans="3:13" ht="23.25" thickBot="1" x14ac:dyDescent="0.3">
      <c r="C303" s="37" t="s">
        <v>18</v>
      </c>
      <c r="D303" s="62" t="s">
        <v>23</v>
      </c>
      <c r="E303" s="34">
        <f>E300/D300-1</f>
        <v>2.9691953602511978E-2</v>
      </c>
      <c r="F303" s="34">
        <f t="shared" si="12"/>
        <v>0</v>
      </c>
      <c r="G303" s="34">
        <f t="shared" si="12"/>
        <v>0.18503441640145057</v>
      </c>
    </row>
    <row r="304" spans="3:13" ht="23.25" thickBot="1" x14ac:dyDescent="0.3">
      <c r="C304" s="37" t="s">
        <v>19</v>
      </c>
      <c r="D304" s="62" t="s">
        <v>23</v>
      </c>
      <c r="E304" s="34">
        <f>E301/D301-1</f>
        <v>2.9691953602511978E-2</v>
      </c>
      <c r="F304" s="34">
        <f t="shared" si="12"/>
        <v>0</v>
      </c>
      <c r="G304" s="34">
        <f t="shared" si="12"/>
        <v>0.1850344164014508</v>
      </c>
    </row>
    <row r="305" spans="3:7" ht="15.75" thickBot="1" x14ac:dyDescent="0.3">
      <c r="C305" s="320" t="s">
        <v>165</v>
      </c>
      <c r="D305" s="321"/>
      <c r="E305" s="321"/>
      <c r="F305" s="321"/>
      <c r="G305" s="322"/>
    </row>
    <row r="306" spans="3:7" ht="12.75" customHeight="1" x14ac:dyDescent="0.25">
      <c r="C306" s="345"/>
      <c r="D306" s="41">
        <v>2018</v>
      </c>
      <c r="E306" s="41">
        <v>2019</v>
      </c>
      <c r="F306" s="41">
        <v>2020</v>
      </c>
      <c r="G306" s="41">
        <v>2021</v>
      </c>
    </row>
    <row r="307" spans="3:7" ht="15" customHeight="1" thickBot="1" x14ac:dyDescent="0.3">
      <c r="C307" s="346"/>
      <c r="D307" s="42" t="s">
        <v>6</v>
      </c>
      <c r="E307" s="42" t="s">
        <v>7</v>
      </c>
      <c r="F307" s="42" t="s">
        <v>7</v>
      </c>
      <c r="G307" s="42" t="s">
        <v>7</v>
      </c>
    </row>
    <row r="308" spans="3:7" ht="15.75" thickBot="1" x14ac:dyDescent="0.3">
      <c r="C308" s="48" t="s">
        <v>0</v>
      </c>
      <c r="D308" s="49">
        <v>493776</v>
      </c>
      <c r="E308" s="49">
        <v>468000</v>
      </c>
      <c r="F308" s="49">
        <v>468000</v>
      </c>
      <c r="G308" s="49">
        <v>468000</v>
      </c>
    </row>
    <row r="309" spans="3:7" ht="24.75" thickBot="1" x14ac:dyDescent="0.3">
      <c r="C309" s="48" t="s">
        <v>42</v>
      </c>
      <c r="D309" s="35">
        <v>78359</v>
      </c>
      <c r="E309" s="35">
        <v>78100</v>
      </c>
      <c r="F309" s="35">
        <v>78100</v>
      </c>
      <c r="G309" s="35">
        <v>78100</v>
      </c>
    </row>
    <row r="310" spans="3:7" ht="24.75" thickBot="1" x14ac:dyDescent="0.3">
      <c r="C310" s="48" t="s">
        <v>1</v>
      </c>
      <c r="D310" s="43">
        <v>735005</v>
      </c>
      <c r="E310" s="35">
        <v>800000</v>
      </c>
      <c r="F310" s="35">
        <v>800000</v>
      </c>
      <c r="G310" s="35">
        <v>1050000</v>
      </c>
    </row>
    <row r="311" spans="3:7" ht="15.75" thickBot="1" x14ac:dyDescent="0.3">
      <c r="C311" s="48" t="s">
        <v>2</v>
      </c>
      <c r="D311" s="43"/>
      <c r="E311" s="35"/>
      <c r="F311" s="35"/>
      <c r="G311" s="35"/>
    </row>
    <row r="312" spans="3:7" ht="24.75" thickBot="1" x14ac:dyDescent="0.3">
      <c r="C312" s="48" t="s">
        <v>29</v>
      </c>
      <c r="D312" s="43"/>
      <c r="E312" s="35"/>
      <c r="F312" s="35"/>
      <c r="G312" s="35"/>
    </row>
    <row r="313" spans="3:7" ht="15.75" thickBot="1" x14ac:dyDescent="0.3">
      <c r="C313" s="48" t="s">
        <v>31</v>
      </c>
      <c r="D313" s="43"/>
      <c r="E313" s="35"/>
      <c r="F313" s="35"/>
      <c r="G313" s="35"/>
    </row>
    <row r="314" spans="3:7" ht="48.75" thickBot="1" x14ac:dyDescent="0.3">
      <c r="C314" s="48" t="s">
        <v>184</v>
      </c>
      <c r="D314" s="43">
        <v>5000</v>
      </c>
      <c r="E314" s="35">
        <v>5000</v>
      </c>
      <c r="F314" s="35">
        <v>5000</v>
      </c>
      <c r="G314" s="35">
        <v>5000</v>
      </c>
    </row>
    <row r="315" spans="3:7" ht="24.75" thickBot="1" x14ac:dyDescent="0.3">
      <c r="C315" s="73" t="s">
        <v>185</v>
      </c>
      <c r="D315" s="43">
        <f>D314+D313+D312+D311+D310+D309+D308</f>
        <v>1312140</v>
      </c>
      <c r="E315" s="43">
        <f>E314+E313+E312+E311+E310+E309+E308</f>
        <v>1351100</v>
      </c>
      <c r="F315" s="43">
        <f>F314+F313+F312+F311+F310+F309+F308</f>
        <v>1351100</v>
      </c>
      <c r="G315" s="43">
        <f>G314+G313+G312+G311+G310+G309+G308</f>
        <v>1601100</v>
      </c>
    </row>
    <row r="316" spans="3:7" ht="15.75" thickBot="1" x14ac:dyDescent="0.3">
      <c r="C316" s="58" t="s">
        <v>56</v>
      </c>
      <c r="D316" s="44">
        <f>IF(D315-D300=0,0,"Error")</f>
        <v>0</v>
      </c>
      <c r="E316" s="44">
        <f>IF(E315-E300=0,0,"Error")</f>
        <v>0</v>
      </c>
      <c r="F316" s="44">
        <f>IF(F315-F300=0,0,"Error")</f>
        <v>0</v>
      </c>
      <c r="G316" s="44">
        <f>IF(G315-G300=0,0,"Error")</f>
        <v>0</v>
      </c>
    </row>
    <row r="317" spans="3:7" ht="15.75" hidden="1" thickBot="1" x14ac:dyDescent="0.3">
      <c r="C317" s="81" t="s">
        <v>99</v>
      </c>
      <c r="D317" s="284"/>
      <c r="E317" s="285"/>
      <c r="F317" s="285"/>
      <c r="G317" s="286"/>
    </row>
    <row r="318" spans="3:7" ht="33" hidden="1" customHeight="1" thickBot="1" x14ac:dyDescent="0.3">
      <c r="C318" s="37" t="s">
        <v>10</v>
      </c>
      <c r="D318" s="287"/>
      <c r="E318" s="288"/>
      <c r="F318" s="288"/>
      <c r="G318" s="289"/>
    </row>
    <row r="319" spans="3:7" ht="15.75" hidden="1" thickBot="1" x14ac:dyDescent="0.3">
      <c r="C319" s="37" t="s">
        <v>15</v>
      </c>
      <c r="D319" s="284"/>
      <c r="E319" s="285"/>
      <c r="F319" s="285"/>
      <c r="G319" s="286"/>
    </row>
    <row r="320" spans="3:7" ht="15.75" hidden="1" thickBot="1" x14ac:dyDescent="0.3">
      <c r="C320" s="37" t="s">
        <v>9</v>
      </c>
      <c r="D320" s="32"/>
      <c r="E320" s="32"/>
      <c r="F320" s="32"/>
      <c r="G320" s="32"/>
    </row>
    <row r="321" spans="3:7" ht="12.75" hidden="1" customHeight="1" thickBot="1" x14ac:dyDescent="0.3">
      <c r="C321" s="345"/>
      <c r="D321" s="41">
        <v>2018</v>
      </c>
      <c r="E321" s="41">
        <v>2019</v>
      </c>
      <c r="F321" s="41">
        <v>2020</v>
      </c>
      <c r="G321" s="41">
        <v>2021</v>
      </c>
    </row>
    <row r="322" spans="3:7" ht="9" hidden="1" customHeight="1" thickBot="1" x14ac:dyDescent="0.3">
      <c r="C322" s="346"/>
      <c r="D322" s="42" t="s">
        <v>6</v>
      </c>
      <c r="E322" s="42" t="s">
        <v>7</v>
      </c>
      <c r="F322" s="42" t="s">
        <v>7</v>
      </c>
      <c r="G322" s="42" t="s">
        <v>7</v>
      </c>
    </row>
    <row r="323" spans="3:7" ht="15.75" hidden="1" thickBot="1" x14ac:dyDescent="0.3">
      <c r="C323" s="37" t="s">
        <v>16</v>
      </c>
      <c r="D323" s="32"/>
      <c r="E323" s="32"/>
      <c r="F323" s="32"/>
      <c r="G323" s="32"/>
    </row>
    <row r="324" spans="3:7" ht="15.75" hidden="1" thickBot="1" x14ac:dyDescent="0.3">
      <c r="C324" s="37" t="s">
        <v>24</v>
      </c>
      <c r="D324" s="32" t="e">
        <f>D323/D320</f>
        <v>#DIV/0!</v>
      </c>
      <c r="E324" s="32" t="e">
        <f>E323/E320</f>
        <v>#DIV/0!</v>
      </c>
      <c r="F324" s="32" t="e">
        <f>F323/F320</f>
        <v>#DIV/0!</v>
      </c>
      <c r="G324" s="32" t="e">
        <f>G323/G320</f>
        <v>#DIV/0!</v>
      </c>
    </row>
    <row r="325" spans="3:7" ht="15.75" hidden="1" thickBot="1" x14ac:dyDescent="0.3">
      <c r="C325" s="37" t="s">
        <v>17</v>
      </c>
      <c r="D325" s="62"/>
      <c r="E325" s="34" t="e">
        <f>E320/D320-1</f>
        <v>#DIV/0!</v>
      </c>
      <c r="F325" s="34" t="e">
        <f>F320/E320-1</f>
        <v>#DIV/0!</v>
      </c>
      <c r="G325" s="34" t="e">
        <f>G320/F320-1</f>
        <v>#DIV/0!</v>
      </c>
    </row>
    <row r="326" spans="3:7" ht="23.25" hidden="1" thickBot="1" x14ac:dyDescent="0.3">
      <c r="C326" s="37" t="s">
        <v>18</v>
      </c>
      <c r="D326" s="62"/>
      <c r="E326" s="34" t="e">
        <f t="shared" ref="E326:G327" si="13">E323/D323-1</f>
        <v>#DIV/0!</v>
      </c>
      <c r="F326" s="34" t="e">
        <f t="shared" si="13"/>
        <v>#DIV/0!</v>
      </c>
      <c r="G326" s="34" t="e">
        <f t="shared" si="13"/>
        <v>#DIV/0!</v>
      </c>
    </row>
    <row r="327" spans="3:7" ht="23.25" hidden="1" thickBot="1" x14ac:dyDescent="0.3">
      <c r="C327" s="37" t="s">
        <v>19</v>
      </c>
      <c r="D327" s="62"/>
      <c r="E327" s="34" t="e">
        <f t="shared" si="13"/>
        <v>#DIV/0!</v>
      </c>
      <c r="F327" s="34" t="e">
        <f t="shared" si="13"/>
        <v>#DIV/0!</v>
      </c>
      <c r="G327" s="34" t="e">
        <f t="shared" si="13"/>
        <v>#DIV/0!</v>
      </c>
    </row>
    <row r="328" spans="3:7" ht="24.75" hidden="1" customHeight="1" thickBot="1" x14ac:dyDescent="0.3">
      <c r="C328" s="320" t="s">
        <v>186</v>
      </c>
      <c r="D328" s="321"/>
      <c r="E328" s="321"/>
      <c r="F328" s="321"/>
      <c r="G328" s="322"/>
    </row>
    <row r="329" spans="3:7" ht="12.75" hidden="1" customHeight="1" thickBot="1" x14ac:dyDescent="0.3">
      <c r="C329" s="345"/>
      <c r="D329" s="41">
        <v>2018</v>
      </c>
      <c r="E329" s="41">
        <v>2019</v>
      </c>
      <c r="F329" s="41">
        <v>2020</v>
      </c>
      <c r="G329" s="41">
        <v>2021</v>
      </c>
    </row>
    <row r="330" spans="3:7" ht="9" hidden="1" customHeight="1" thickBot="1" x14ac:dyDescent="0.3">
      <c r="C330" s="346"/>
      <c r="D330" s="42" t="s">
        <v>6</v>
      </c>
      <c r="E330" s="42" t="s">
        <v>7</v>
      </c>
      <c r="F330" s="42" t="s">
        <v>7</v>
      </c>
      <c r="G330" s="42" t="s">
        <v>7</v>
      </c>
    </row>
    <row r="331" spans="3:7" ht="24.75" hidden="1" customHeight="1" thickBot="1" x14ac:dyDescent="0.3">
      <c r="C331" s="48" t="s">
        <v>0</v>
      </c>
      <c r="D331" s="35"/>
      <c r="E331" s="35"/>
      <c r="F331" s="35"/>
      <c r="G331" s="35"/>
    </row>
    <row r="332" spans="3:7" ht="24.75" hidden="1" customHeight="1" thickBot="1" x14ac:dyDescent="0.3">
      <c r="C332" s="48" t="s">
        <v>42</v>
      </c>
      <c r="D332" s="43"/>
      <c r="E332" s="35"/>
      <c r="F332" s="35"/>
      <c r="G332" s="35"/>
    </row>
    <row r="333" spans="3:7" ht="24.75" hidden="1" customHeight="1" thickBot="1" x14ac:dyDescent="0.3">
      <c r="C333" s="48" t="s">
        <v>1</v>
      </c>
      <c r="D333" s="43"/>
      <c r="E333" s="35"/>
      <c r="F333" s="35"/>
      <c r="G333" s="35"/>
    </row>
    <row r="334" spans="3:7" ht="15.75" hidden="1" thickBot="1" x14ac:dyDescent="0.3">
      <c r="C334" s="48" t="s">
        <v>2</v>
      </c>
      <c r="D334" s="43"/>
      <c r="E334" s="35"/>
      <c r="F334" s="35"/>
      <c r="G334" s="35"/>
    </row>
    <row r="335" spans="3:7" ht="24.75" hidden="1" thickBot="1" x14ac:dyDescent="0.3">
      <c r="C335" s="48" t="s">
        <v>29</v>
      </c>
      <c r="D335" s="43"/>
      <c r="E335" s="35"/>
      <c r="F335" s="35"/>
      <c r="G335" s="35"/>
    </row>
    <row r="336" spans="3:7" ht="15.75" hidden="1" thickBot="1" x14ac:dyDescent="0.3">
      <c r="C336" s="48" t="s">
        <v>31</v>
      </c>
      <c r="D336" s="43"/>
      <c r="E336" s="35"/>
      <c r="F336" s="35"/>
      <c r="G336" s="35"/>
    </row>
    <row r="337" spans="3:13" ht="24.75" hidden="1" thickBot="1" x14ac:dyDescent="0.3">
      <c r="C337" s="48" t="s">
        <v>3</v>
      </c>
      <c r="D337" s="43"/>
      <c r="E337" s="35"/>
      <c r="F337" s="35"/>
      <c r="G337" s="35"/>
    </row>
    <row r="338" spans="3:13" ht="24.75" hidden="1" thickBot="1" x14ac:dyDescent="0.3">
      <c r="C338" s="77" t="s">
        <v>140</v>
      </c>
      <c r="D338" s="43">
        <f>D337+D336+D335+D334+D333+D332+D331</f>
        <v>0</v>
      </c>
      <c r="E338" s="43">
        <f>E337+E336+E335+E334+E333+E332+E331</f>
        <v>0</v>
      </c>
      <c r="F338" s="43">
        <f>F337+F336+F335+F334+F333+F332+F331</f>
        <v>0</v>
      </c>
      <c r="G338" s="43">
        <f>G337+G336+G335+G334+G333+G332+G331</f>
        <v>0</v>
      </c>
    </row>
    <row r="339" spans="3:13" ht="17.25" hidden="1" customHeight="1" thickBot="1" x14ac:dyDescent="0.3">
      <c r="C339" s="58" t="s">
        <v>56</v>
      </c>
      <c r="D339" s="44">
        <f>IF(D338-D323=0,0,"Error")</f>
        <v>0</v>
      </c>
      <c r="E339" s="44">
        <f>IF(E338-E323=0,0,"Error")</f>
        <v>0</v>
      </c>
      <c r="F339" s="44">
        <f>IF(F338-F323=0,0,"Error")</f>
        <v>0</v>
      </c>
      <c r="G339" s="44">
        <f>IF(G338-G323=0,0,"Error")</f>
        <v>0</v>
      </c>
    </row>
    <row r="340" spans="3:13" ht="15.75" hidden="1" thickBot="1" x14ac:dyDescent="0.3">
      <c r="C340" s="347" t="s">
        <v>67</v>
      </c>
      <c r="D340" s="348"/>
      <c r="E340" s="348"/>
      <c r="F340" s="348"/>
      <c r="G340" s="349"/>
    </row>
    <row r="341" spans="3:13" ht="15.75" hidden="1" thickBot="1" x14ac:dyDescent="0.3">
      <c r="C341" s="347" t="s">
        <v>68</v>
      </c>
      <c r="D341" s="348"/>
      <c r="E341" s="348"/>
      <c r="F341" s="348"/>
      <c r="G341" s="349"/>
    </row>
    <row r="342" spans="3:13" ht="23.25" hidden="1" thickBot="1" x14ac:dyDescent="0.3">
      <c r="C342" s="37" t="s">
        <v>82</v>
      </c>
      <c r="D342" s="290" t="s">
        <v>40</v>
      </c>
      <c r="E342" s="291"/>
      <c r="F342" s="291"/>
      <c r="G342" s="292"/>
    </row>
    <row r="343" spans="3:13" ht="15.75" hidden="1" thickBot="1" x14ac:dyDescent="0.3">
      <c r="C343" s="63" t="s">
        <v>38</v>
      </c>
      <c r="D343" s="284" t="s">
        <v>37</v>
      </c>
      <c r="E343" s="285"/>
      <c r="F343" s="285"/>
      <c r="G343" s="286"/>
    </row>
    <row r="344" spans="3:13" ht="17.25" hidden="1" customHeight="1" thickBot="1" x14ac:dyDescent="0.3">
      <c r="C344" s="37" t="s">
        <v>10</v>
      </c>
      <c r="D344" s="287" t="s">
        <v>37</v>
      </c>
      <c r="E344" s="288"/>
      <c r="F344" s="288"/>
      <c r="G344" s="289"/>
    </row>
    <row r="345" spans="3:13" ht="15.75" hidden="1" thickBot="1" x14ac:dyDescent="0.3">
      <c r="C345" s="37" t="s">
        <v>15</v>
      </c>
      <c r="D345" s="284" t="s">
        <v>37</v>
      </c>
      <c r="E345" s="285"/>
      <c r="F345" s="285"/>
      <c r="G345" s="286"/>
    </row>
    <row r="346" spans="3:13" ht="12.75" hidden="1" customHeight="1" x14ac:dyDescent="0.25">
      <c r="C346" s="345"/>
      <c r="D346" s="41">
        <v>2018</v>
      </c>
      <c r="E346" s="41">
        <v>2019</v>
      </c>
      <c r="F346" s="41">
        <v>2020</v>
      </c>
      <c r="G346" s="41">
        <v>2021</v>
      </c>
    </row>
    <row r="347" spans="3:13" ht="9" hidden="1" customHeight="1" thickBot="1" x14ac:dyDescent="0.3">
      <c r="C347" s="346"/>
      <c r="D347" s="42" t="s">
        <v>6</v>
      </c>
      <c r="E347" s="42" t="s">
        <v>7</v>
      </c>
      <c r="F347" s="42" t="s">
        <v>7</v>
      </c>
      <c r="G347" s="42" t="s">
        <v>7</v>
      </c>
    </row>
    <row r="348" spans="3:13" ht="15.75" hidden="1" thickBot="1" x14ac:dyDescent="0.3">
      <c r="C348" s="37" t="s">
        <v>9</v>
      </c>
      <c r="D348" s="32"/>
      <c r="E348" s="32"/>
      <c r="F348" s="32"/>
      <c r="G348" s="32"/>
    </row>
    <row r="349" spans="3:13" ht="15.75" hidden="1" thickBot="1" x14ac:dyDescent="0.3">
      <c r="C349" s="37" t="s">
        <v>16</v>
      </c>
      <c r="D349" s="32"/>
      <c r="E349" s="32"/>
      <c r="F349" s="32"/>
      <c r="G349" s="32"/>
    </row>
    <row r="350" spans="3:13" ht="15.75" hidden="1" thickBot="1" x14ac:dyDescent="0.3">
      <c r="C350" s="37" t="s">
        <v>24</v>
      </c>
      <c r="D350" s="32" t="e">
        <f>D349/D348</f>
        <v>#DIV/0!</v>
      </c>
      <c r="E350" s="32" t="e">
        <f>E349/E348</f>
        <v>#DIV/0!</v>
      </c>
      <c r="F350" s="32" t="e">
        <f>F349/F348</f>
        <v>#DIV/0!</v>
      </c>
      <c r="G350" s="32" t="e">
        <f>G349/G348</f>
        <v>#DIV/0!</v>
      </c>
    </row>
    <row r="351" spans="3:13" ht="15.75" hidden="1" thickBot="1" x14ac:dyDescent="0.3">
      <c r="C351" s="37" t="s">
        <v>17</v>
      </c>
      <c r="D351" s="62" t="s">
        <v>23</v>
      </c>
      <c r="E351" s="34" t="e">
        <f>E348/D348-1</f>
        <v>#DIV/0!</v>
      </c>
      <c r="F351" s="34" t="e">
        <f t="shared" ref="F351:G353" si="14">F348/E348-1</f>
        <v>#DIV/0!</v>
      </c>
      <c r="G351" s="34" t="e">
        <f t="shared" si="14"/>
        <v>#DIV/0!</v>
      </c>
      <c r="I351" s="72"/>
      <c r="J351" s="72"/>
      <c r="K351" s="72"/>
      <c r="L351" s="72"/>
      <c r="M351" s="72"/>
    </row>
    <row r="352" spans="3:13" ht="23.25" hidden="1" thickBot="1" x14ac:dyDescent="0.3">
      <c r="C352" s="37" t="s">
        <v>18</v>
      </c>
      <c r="D352" s="62" t="s">
        <v>23</v>
      </c>
      <c r="E352" s="34" t="e">
        <f>E349/D349-1</f>
        <v>#DIV/0!</v>
      </c>
      <c r="F352" s="34" t="e">
        <f t="shared" si="14"/>
        <v>#DIV/0!</v>
      </c>
      <c r="G352" s="34" t="e">
        <f t="shared" si="14"/>
        <v>#DIV/0!</v>
      </c>
    </row>
    <row r="353" spans="3:7" ht="23.25" hidden="1" thickBot="1" x14ac:dyDescent="0.3">
      <c r="C353" s="37" t="s">
        <v>19</v>
      </c>
      <c r="D353" s="62" t="s">
        <v>23</v>
      </c>
      <c r="E353" s="34" t="e">
        <f>E350/D350-1</f>
        <v>#DIV/0!</v>
      </c>
      <c r="F353" s="34" t="e">
        <f t="shared" si="14"/>
        <v>#DIV/0!</v>
      </c>
      <c r="G353" s="34" t="e">
        <f t="shared" si="14"/>
        <v>#DIV/0!</v>
      </c>
    </row>
    <row r="354" spans="3:7" ht="15.75" hidden="1" thickBot="1" x14ac:dyDescent="0.3">
      <c r="C354" s="320" t="s">
        <v>129</v>
      </c>
      <c r="D354" s="321"/>
      <c r="E354" s="321"/>
      <c r="F354" s="321"/>
      <c r="G354" s="322"/>
    </row>
    <row r="355" spans="3:7" ht="12.75" hidden="1" customHeight="1" x14ac:dyDescent="0.25">
      <c r="C355" s="345"/>
      <c r="D355" s="41">
        <v>2018</v>
      </c>
      <c r="E355" s="41">
        <v>2019</v>
      </c>
      <c r="F355" s="41">
        <v>2020</v>
      </c>
      <c r="G355" s="41">
        <v>2021</v>
      </c>
    </row>
    <row r="356" spans="3:7" ht="9" hidden="1" customHeight="1" thickBot="1" x14ac:dyDescent="0.3">
      <c r="C356" s="346"/>
      <c r="D356" s="42" t="s">
        <v>6</v>
      </c>
      <c r="E356" s="42" t="s">
        <v>7</v>
      </c>
      <c r="F356" s="42" t="s">
        <v>7</v>
      </c>
      <c r="G356" s="42" t="s">
        <v>7</v>
      </c>
    </row>
    <row r="357" spans="3:7" ht="24.75" hidden="1" thickBot="1" x14ac:dyDescent="0.3">
      <c r="C357" s="48" t="s">
        <v>71</v>
      </c>
      <c r="D357" s="35"/>
      <c r="E357" s="35"/>
      <c r="F357" s="35"/>
      <c r="G357" s="35"/>
    </row>
    <row r="358" spans="3:7" ht="15.75" hidden="1" thickBot="1" x14ac:dyDescent="0.3">
      <c r="C358" s="48" t="s">
        <v>72</v>
      </c>
      <c r="D358" s="43"/>
      <c r="E358" s="35"/>
      <c r="F358" s="35"/>
      <c r="G358" s="35"/>
    </row>
    <row r="359" spans="3:7" ht="24.75" hidden="1" thickBot="1" x14ac:dyDescent="0.3">
      <c r="C359" s="73" t="s">
        <v>54</v>
      </c>
      <c r="D359" s="43">
        <f>D358+D357</f>
        <v>0</v>
      </c>
      <c r="E359" s="43">
        <f>E358+E357</f>
        <v>0</v>
      </c>
      <c r="F359" s="43">
        <f>F358+F357</f>
        <v>0</v>
      </c>
      <c r="G359" s="43">
        <f>G358+G357</f>
        <v>0</v>
      </c>
    </row>
    <row r="360" spans="3:7" ht="15.75" hidden="1" thickBot="1" x14ac:dyDescent="0.3">
      <c r="C360" s="356" t="s">
        <v>69</v>
      </c>
      <c r="D360" s="305"/>
      <c r="E360" s="306"/>
      <c r="F360" s="306"/>
      <c r="G360" s="307"/>
    </row>
    <row r="361" spans="3:7" ht="15.75" hidden="1" thickBot="1" x14ac:dyDescent="0.3">
      <c r="C361" s="357"/>
      <c r="D361" s="308"/>
      <c r="E361" s="309"/>
      <c r="F361" s="309"/>
      <c r="G361" s="310"/>
    </row>
    <row r="362" spans="3:7" ht="15.75" hidden="1" thickBot="1" x14ac:dyDescent="0.3">
      <c r="C362" s="358"/>
      <c r="D362" s="311"/>
      <c r="E362" s="312"/>
      <c r="F362" s="312"/>
      <c r="G362" s="313"/>
    </row>
    <row r="363" spans="3:7" ht="23.25" hidden="1" thickBot="1" x14ac:dyDescent="0.3">
      <c r="C363" s="37" t="s">
        <v>41</v>
      </c>
      <c r="D363" s="290"/>
      <c r="E363" s="291"/>
      <c r="F363" s="291"/>
      <c r="G363" s="292"/>
    </row>
    <row r="364" spans="3:7" ht="15.75" hidden="1" thickBot="1" x14ac:dyDescent="0.3">
      <c r="C364" s="63" t="s">
        <v>99</v>
      </c>
      <c r="D364" s="299"/>
      <c r="E364" s="300"/>
      <c r="F364" s="300"/>
      <c r="G364" s="301"/>
    </row>
    <row r="365" spans="3:7" ht="17.25" hidden="1" customHeight="1" thickBot="1" x14ac:dyDescent="0.3">
      <c r="C365" s="37" t="s">
        <v>10</v>
      </c>
      <c r="D365" s="287" t="s">
        <v>37</v>
      </c>
      <c r="E365" s="288"/>
      <c r="F365" s="288"/>
      <c r="G365" s="289"/>
    </row>
    <row r="366" spans="3:7" ht="15.75" hidden="1" thickBot="1" x14ac:dyDescent="0.3">
      <c r="C366" s="37" t="s">
        <v>15</v>
      </c>
      <c r="D366" s="284" t="s">
        <v>37</v>
      </c>
      <c r="E366" s="285"/>
      <c r="F366" s="285"/>
      <c r="G366" s="286"/>
    </row>
    <row r="367" spans="3:7" ht="12.75" hidden="1" customHeight="1" thickBot="1" x14ac:dyDescent="0.3">
      <c r="C367" s="345"/>
      <c r="D367" s="41">
        <v>2018</v>
      </c>
      <c r="E367" s="41">
        <v>2019</v>
      </c>
      <c r="F367" s="41">
        <v>2020</v>
      </c>
      <c r="G367" s="41">
        <v>2021</v>
      </c>
    </row>
    <row r="368" spans="3:7" ht="9" hidden="1" customHeight="1" thickBot="1" x14ac:dyDescent="0.3">
      <c r="C368" s="346"/>
      <c r="D368" s="42" t="s">
        <v>6</v>
      </c>
      <c r="E368" s="42" t="s">
        <v>7</v>
      </c>
      <c r="F368" s="42" t="s">
        <v>7</v>
      </c>
      <c r="G368" s="42" t="s">
        <v>7</v>
      </c>
    </row>
    <row r="369" spans="3:13" ht="15.75" hidden="1" thickBot="1" x14ac:dyDescent="0.3">
      <c r="C369" s="37" t="s">
        <v>9</v>
      </c>
      <c r="D369" s="32"/>
      <c r="E369" s="32"/>
      <c r="F369" s="32"/>
      <c r="G369" s="32"/>
    </row>
    <row r="370" spans="3:13" ht="15.75" hidden="1" thickBot="1" x14ac:dyDescent="0.3">
      <c r="C370" s="37" t="s">
        <v>16</v>
      </c>
      <c r="D370" s="32"/>
      <c r="E370" s="32"/>
      <c r="F370" s="32"/>
      <c r="G370" s="32"/>
    </row>
    <row r="371" spans="3:13" ht="15.75" hidden="1" thickBot="1" x14ac:dyDescent="0.3">
      <c r="C371" s="37" t="s">
        <v>24</v>
      </c>
      <c r="D371" s="32" t="e">
        <f>D370/D369</f>
        <v>#DIV/0!</v>
      </c>
      <c r="E371" s="32" t="e">
        <f>E370/E369</f>
        <v>#DIV/0!</v>
      </c>
      <c r="F371" s="32" t="e">
        <f>F370/F369</f>
        <v>#DIV/0!</v>
      </c>
      <c r="G371" s="32" t="e">
        <f>G370/G369</f>
        <v>#DIV/0!</v>
      </c>
    </row>
    <row r="372" spans="3:13" ht="15.75" hidden="1" thickBot="1" x14ac:dyDescent="0.3">
      <c r="C372" s="37" t="s">
        <v>17</v>
      </c>
      <c r="D372" s="62" t="s">
        <v>23</v>
      </c>
      <c r="E372" s="34" t="e">
        <f>E369/D369-1</f>
        <v>#DIV/0!</v>
      </c>
      <c r="F372" s="34" t="e">
        <f t="shared" ref="F372:G374" si="15">F369/E369-1</f>
        <v>#DIV/0!</v>
      </c>
      <c r="G372" s="34" t="e">
        <f t="shared" si="15"/>
        <v>#DIV/0!</v>
      </c>
      <c r="I372" s="72"/>
      <c r="J372" s="72"/>
      <c r="K372" s="72"/>
      <c r="L372" s="72"/>
      <c r="M372" s="72"/>
    </row>
    <row r="373" spans="3:13" ht="23.25" hidden="1" thickBot="1" x14ac:dyDescent="0.3">
      <c r="C373" s="37" t="s">
        <v>18</v>
      </c>
      <c r="D373" s="62" t="s">
        <v>23</v>
      </c>
      <c r="E373" s="34" t="e">
        <f>E370/D370-1</f>
        <v>#DIV/0!</v>
      </c>
      <c r="F373" s="34" t="e">
        <f t="shared" si="15"/>
        <v>#DIV/0!</v>
      </c>
      <c r="G373" s="34" t="e">
        <f t="shared" si="15"/>
        <v>#DIV/0!</v>
      </c>
    </row>
    <row r="374" spans="3:13" ht="23.25" hidden="1" thickBot="1" x14ac:dyDescent="0.3">
      <c r="C374" s="37" t="s">
        <v>19</v>
      </c>
      <c r="D374" s="62" t="s">
        <v>23</v>
      </c>
      <c r="E374" s="34" t="e">
        <f>E371/D371-1</f>
        <v>#DIV/0!</v>
      </c>
      <c r="F374" s="34" t="e">
        <f t="shared" si="15"/>
        <v>#DIV/0!</v>
      </c>
      <c r="G374" s="34" t="e">
        <f t="shared" si="15"/>
        <v>#DIV/0!</v>
      </c>
    </row>
    <row r="375" spans="3:13" ht="15.75" hidden="1" thickBot="1" x14ac:dyDescent="0.3">
      <c r="C375" s="320" t="s">
        <v>163</v>
      </c>
      <c r="D375" s="321"/>
      <c r="E375" s="321"/>
      <c r="F375" s="321"/>
      <c r="G375" s="322"/>
    </row>
    <row r="376" spans="3:13" ht="12.75" hidden="1" customHeight="1" thickBot="1" x14ac:dyDescent="0.3">
      <c r="C376" s="345"/>
      <c r="D376" s="41">
        <v>2018</v>
      </c>
      <c r="E376" s="41">
        <v>2019</v>
      </c>
      <c r="F376" s="41">
        <v>2020</v>
      </c>
      <c r="G376" s="41">
        <v>2021</v>
      </c>
    </row>
    <row r="377" spans="3:13" ht="9" hidden="1" customHeight="1" thickBot="1" x14ac:dyDescent="0.3">
      <c r="C377" s="346"/>
      <c r="D377" s="42" t="s">
        <v>6</v>
      </c>
      <c r="E377" s="42" t="s">
        <v>7</v>
      </c>
      <c r="F377" s="42" t="s">
        <v>7</v>
      </c>
      <c r="G377" s="42" t="s">
        <v>7</v>
      </c>
    </row>
    <row r="378" spans="3:13" ht="24.75" hidden="1" thickBot="1" x14ac:dyDescent="0.3">
      <c r="C378" s="48" t="s">
        <v>71</v>
      </c>
      <c r="D378" s="35"/>
      <c r="E378" s="35"/>
      <c r="F378" s="35"/>
      <c r="G378" s="35"/>
    </row>
    <row r="379" spans="3:13" ht="15.75" hidden="1" thickBot="1" x14ac:dyDescent="0.3">
      <c r="C379" s="48" t="s">
        <v>72</v>
      </c>
      <c r="D379" s="43"/>
      <c r="E379" s="35"/>
      <c r="F379" s="35"/>
      <c r="G379" s="35"/>
    </row>
    <row r="380" spans="3:13" ht="24.75" hidden="1" thickBot="1" x14ac:dyDescent="0.3">
      <c r="C380" s="73" t="s">
        <v>57</v>
      </c>
      <c r="D380" s="43">
        <f>D379+D378</f>
        <v>0</v>
      </c>
      <c r="E380" s="43">
        <f>E379+E378</f>
        <v>0</v>
      </c>
      <c r="F380" s="43">
        <f>F379+F378</f>
        <v>0</v>
      </c>
      <c r="G380" s="43">
        <f>G379+G378</f>
        <v>0</v>
      </c>
    </row>
    <row r="381" spans="3:13" ht="15.75" thickBot="1" x14ac:dyDescent="0.3">
      <c r="C381" s="347" t="s">
        <v>67</v>
      </c>
      <c r="D381" s="348"/>
      <c r="E381" s="348"/>
      <c r="F381" s="348"/>
      <c r="G381" s="349"/>
    </row>
    <row r="382" spans="3:13" ht="15.75" thickBot="1" x14ac:dyDescent="0.3">
      <c r="C382" s="347" t="s">
        <v>73</v>
      </c>
      <c r="D382" s="348"/>
      <c r="E382" s="348"/>
      <c r="F382" s="348"/>
      <c r="G382" s="349"/>
    </row>
    <row r="383" spans="3:13" ht="23.25" thickBot="1" x14ac:dyDescent="0.3">
      <c r="C383" s="37" t="s">
        <v>41</v>
      </c>
      <c r="D383" s="290"/>
      <c r="E383" s="291"/>
      <c r="F383" s="291"/>
      <c r="G383" s="292"/>
    </row>
    <row r="384" spans="3:13" ht="15.75" thickBot="1" x14ac:dyDescent="0.3">
      <c r="C384" s="63" t="s">
        <v>160</v>
      </c>
      <c r="D384" s="299" t="s">
        <v>182</v>
      </c>
      <c r="E384" s="300"/>
      <c r="F384" s="300"/>
      <c r="G384" s="301"/>
    </row>
    <row r="385" spans="3:13" ht="27.75" customHeight="1" thickBot="1" x14ac:dyDescent="0.3">
      <c r="C385" s="37" t="s">
        <v>10</v>
      </c>
      <c r="D385" s="336"/>
      <c r="E385" s="337"/>
      <c r="F385" s="337"/>
      <c r="G385" s="338"/>
    </row>
    <row r="386" spans="3:13" ht="15.75" thickBot="1" x14ac:dyDescent="0.3">
      <c r="C386" s="37" t="s">
        <v>15</v>
      </c>
      <c r="D386" s="350" t="s">
        <v>187</v>
      </c>
      <c r="E386" s="351"/>
      <c r="F386" s="351"/>
      <c r="G386" s="352"/>
    </row>
    <row r="387" spans="3:13" ht="12.75" customHeight="1" x14ac:dyDescent="0.25">
      <c r="C387" s="345"/>
      <c r="D387" s="41">
        <v>2018</v>
      </c>
      <c r="E387" s="41">
        <v>2019</v>
      </c>
      <c r="F387" s="41">
        <v>2020</v>
      </c>
      <c r="G387" s="41">
        <v>2021</v>
      </c>
    </row>
    <row r="388" spans="3:13" ht="18" customHeight="1" thickBot="1" x14ac:dyDescent="0.3">
      <c r="C388" s="346"/>
      <c r="D388" s="42" t="s">
        <v>6</v>
      </c>
      <c r="E388" s="42" t="s">
        <v>7</v>
      </c>
      <c r="F388" s="42" t="s">
        <v>7</v>
      </c>
      <c r="G388" s="42" t="s">
        <v>7</v>
      </c>
    </row>
    <row r="389" spans="3:13" ht="15.75" thickBot="1" x14ac:dyDescent="0.3">
      <c r="C389" s="37" t="s">
        <v>9</v>
      </c>
      <c r="D389" s="32">
        <v>6</v>
      </c>
      <c r="E389" s="32">
        <v>6</v>
      </c>
      <c r="F389" s="32">
        <v>2</v>
      </c>
      <c r="G389" s="32">
        <v>2</v>
      </c>
    </row>
    <row r="390" spans="3:13" ht="15.75" thickBot="1" x14ac:dyDescent="0.3">
      <c r="C390" s="37" t="s">
        <v>16</v>
      </c>
      <c r="D390" s="43">
        <v>1375950</v>
      </c>
      <c r="E390" s="35">
        <v>699000</v>
      </c>
      <c r="F390" s="32">
        <v>123600</v>
      </c>
      <c r="G390" s="32">
        <v>123600</v>
      </c>
    </row>
    <row r="391" spans="3:13" ht="15.75" thickBot="1" x14ac:dyDescent="0.3">
      <c r="C391" s="37" t="s">
        <v>24</v>
      </c>
      <c r="D391" s="32">
        <f>D390/D389</f>
        <v>229325</v>
      </c>
      <c r="E391" s="32">
        <f>E390/E389</f>
        <v>116500</v>
      </c>
      <c r="F391" s="32">
        <f>F390/F389</f>
        <v>61800</v>
      </c>
      <c r="G391" s="32">
        <f>G390/G389</f>
        <v>61800</v>
      </c>
    </row>
    <row r="392" spans="3:13" ht="15.75" thickBot="1" x14ac:dyDescent="0.3">
      <c r="C392" s="37" t="s">
        <v>17</v>
      </c>
      <c r="D392" s="62" t="s">
        <v>23</v>
      </c>
      <c r="E392" s="34">
        <f>E389/D389-1</f>
        <v>0</v>
      </c>
      <c r="F392" s="34">
        <f t="shared" ref="F392:G394" si="16">F389/E389-1</f>
        <v>-0.66666666666666674</v>
      </c>
      <c r="G392" s="34">
        <f t="shared" si="16"/>
        <v>0</v>
      </c>
      <c r="I392" s="72"/>
      <c r="J392" s="72"/>
      <c r="K392" s="72"/>
      <c r="L392" s="72"/>
      <c r="M392" s="72"/>
    </row>
    <row r="393" spans="3:13" ht="23.25" thickBot="1" x14ac:dyDescent="0.3">
      <c r="C393" s="37" t="s">
        <v>18</v>
      </c>
      <c r="D393" s="62" t="s">
        <v>23</v>
      </c>
      <c r="E393" s="34">
        <f>E390/D390-1</f>
        <v>-0.49198735419164941</v>
      </c>
      <c r="F393" s="34">
        <f t="shared" si="16"/>
        <v>-0.82317596566523599</v>
      </c>
      <c r="G393" s="34">
        <f t="shared" si="16"/>
        <v>0</v>
      </c>
    </row>
    <row r="394" spans="3:13" ht="23.25" thickBot="1" x14ac:dyDescent="0.3">
      <c r="C394" s="37" t="s">
        <v>19</v>
      </c>
      <c r="D394" s="62" t="s">
        <v>23</v>
      </c>
      <c r="E394" s="34">
        <f>E391/D391-1</f>
        <v>-0.49198735419164941</v>
      </c>
      <c r="F394" s="34">
        <f t="shared" si="16"/>
        <v>-0.46952789699570818</v>
      </c>
      <c r="G394" s="34">
        <f t="shared" si="16"/>
        <v>0</v>
      </c>
    </row>
    <row r="395" spans="3:13" ht="15.75" thickBot="1" x14ac:dyDescent="0.3">
      <c r="C395" s="320" t="s">
        <v>129</v>
      </c>
      <c r="D395" s="321"/>
      <c r="E395" s="321"/>
      <c r="F395" s="321"/>
      <c r="G395" s="322"/>
    </row>
    <row r="396" spans="3:13" ht="12.75" customHeight="1" x14ac:dyDescent="0.25">
      <c r="C396" s="345"/>
      <c r="D396" s="41">
        <v>2018</v>
      </c>
      <c r="E396" s="41">
        <v>2019</v>
      </c>
      <c r="F396" s="41">
        <v>2020</v>
      </c>
      <c r="G396" s="41">
        <v>2021</v>
      </c>
    </row>
    <row r="397" spans="3:13" ht="15" customHeight="1" thickBot="1" x14ac:dyDescent="0.3">
      <c r="C397" s="346"/>
      <c r="D397" s="42" t="s">
        <v>6</v>
      </c>
      <c r="E397" s="42" t="s">
        <v>7</v>
      </c>
      <c r="F397" s="42" t="s">
        <v>7</v>
      </c>
      <c r="G397" s="42" t="s">
        <v>7</v>
      </c>
    </row>
    <row r="398" spans="3:13" ht="24.75" thickBot="1" x14ac:dyDescent="0.3">
      <c r="C398" s="48" t="s">
        <v>71</v>
      </c>
      <c r="D398" s="35"/>
      <c r="E398" s="35"/>
      <c r="F398" s="35"/>
      <c r="G398" s="35"/>
    </row>
    <row r="399" spans="3:13" ht="15.75" thickBot="1" x14ac:dyDescent="0.3">
      <c r="C399" s="48" t="s">
        <v>72</v>
      </c>
      <c r="D399" s="43">
        <v>1375950</v>
      </c>
      <c r="E399" s="35">
        <v>699000</v>
      </c>
      <c r="F399" s="32">
        <v>123600</v>
      </c>
      <c r="G399" s="32">
        <v>123600</v>
      </c>
      <c r="I399" s="72"/>
      <c r="J399" s="72"/>
      <c r="K399" s="72"/>
    </row>
    <row r="400" spans="3:13" ht="24.75" thickBot="1" x14ac:dyDescent="0.3">
      <c r="C400" s="73" t="s">
        <v>185</v>
      </c>
      <c r="D400" s="43">
        <f>D399+D398</f>
        <v>1375950</v>
      </c>
      <c r="E400" s="43">
        <f>E399+E398</f>
        <v>699000</v>
      </c>
      <c r="F400" s="43">
        <f>F399+F398</f>
        <v>123600</v>
      </c>
      <c r="G400" s="43">
        <f>G399+G398</f>
        <v>123600</v>
      </c>
    </row>
    <row r="401" spans="3:7" ht="23.25" hidden="1" customHeight="1" thickBot="1" x14ac:dyDescent="0.3">
      <c r="C401" s="353" t="s">
        <v>66</v>
      </c>
      <c r="D401" s="354"/>
      <c r="E401" s="354"/>
      <c r="F401" s="354"/>
      <c r="G401" s="355"/>
    </row>
    <row r="402" spans="3:7" ht="12.75" hidden="1" customHeight="1" x14ac:dyDescent="0.25">
      <c r="C402" s="345"/>
      <c r="D402" s="41">
        <v>2018</v>
      </c>
      <c r="E402" s="41">
        <v>2019</v>
      </c>
      <c r="F402" s="41">
        <v>2020</v>
      </c>
      <c r="G402" s="41">
        <v>2021</v>
      </c>
    </row>
    <row r="403" spans="3:7" ht="9" hidden="1" customHeight="1" thickBot="1" x14ac:dyDescent="0.3">
      <c r="C403" s="346"/>
      <c r="D403" s="42" t="s">
        <v>6</v>
      </c>
      <c r="E403" s="42" t="s">
        <v>7</v>
      </c>
      <c r="F403" s="42" t="s">
        <v>7</v>
      </c>
      <c r="G403" s="42" t="s">
        <v>7</v>
      </c>
    </row>
    <row r="404" spans="3:7" ht="26.25" hidden="1" customHeight="1" thickBot="1" x14ac:dyDescent="0.3">
      <c r="C404" s="63" t="s">
        <v>96</v>
      </c>
      <c r="D404" s="299"/>
      <c r="E404" s="300"/>
      <c r="F404" s="300"/>
      <c r="G404" s="301"/>
    </row>
    <row r="405" spans="3:7" ht="16.5" hidden="1" customHeight="1" thickBot="1" x14ac:dyDescent="0.3">
      <c r="C405" s="37" t="s">
        <v>10</v>
      </c>
      <c r="D405" s="299"/>
      <c r="E405" s="300"/>
      <c r="F405" s="300"/>
      <c r="G405" s="301"/>
    </row>
    <row r="406" spans="3:7" ht="15.75" hidden="1" customHeight="1" thickBot="1" x14ac:dyDescent="0.3">
      <c r="C406" s="37" t="s">
        <v>15</v>
      </c>
      <c r="D406" s="284"/>
      <c r="E406" s="285"/>
      <c r="F406" s="285"/>
      <c r="G406" s="286"/>
    </row>
    <row r="407" spans="3:7" ht="12.75" hidden="1" customHeight="1" x14ac:dyDescent="0.25">
      <c r="C407" s="345"/>
      <c r="D407" s="41">
        <v>2018</v>
      </c>
      <c r="E407" s="41">
        <v>2019</v>
      </c>
      <c r="F407" s="41">
        <v>2020</v>
      </c>
      <c r="G407" s="41">
        <v>2021</v>
      </c>
    </row>
    <row r="408" spans="3:7" ht="9" hidden="1" customHeight="1" thickBot="1" x14ac:dyDescent="0.3">
      <c r="C408" s="346"/>
      <c r="D408" s="42" t="s">
        <v>6</v>
      </c>
      <c r="E408" s="42" t="s">
        <v>7</v>
      </c>
      <c r="F408" s="42" t="s">
        <v>7</v>
      </c>
      <c r="G408" s="42" t="s">
        <v>7</v>
      </c>
    </row>
    <row r="409" spans="3:7" ht="15.75" hidden="1" customHeight="1" thickBot="1" x14ac:dyDescent="0.3">
      <c r="C409" s="37" t="s">
        <v>9</v>
      </c>
      <c r="D409" s="32"/>
      <c r="E409" s="35"/>
      <c r="F409" s="35"/>
      <c r="G409" s="35"/>
    </row>
    <row r="410" spans="3:7" ht="15.75" hidden="1" thickBot="1" x14ac:dyDescent="0.3">
      <c r="C410" s="37" t="s">
        <v>16</v>
      </c>
      <c r="D410" s="32"/>
      <c r="E410" s="32"/>
      <c r="F410" s="32"/>
      <c r="G410" s="32"/>
    </row>
    <row r="411" spans="3:7" ht="15.75" hidden="1" thickBot="1" x14ac:dyDescent="0.3">
      <c r="C411" s="37" t="s">
        <v>24</v>
      </c>
      <c r="D411" s="32" t="e">
        <f>D410/D409</f>
        <v>#DIV/0!</v>
      </c>
      <c r="E411" s="32" t="e">
        <f>E410/E409</f>
        <v>#DIV/0!</v>
      </c>
      <c r="F411" s="32" t="e">
        <f>F410/F409</f>
        <v>#DIV/0!</v>
      </c>
      <c r="G411" s="32" t="e">
        <f>G410/G409</f>
        <v>#DIV/0!</v>
      </c>
    </row>
    <row r="412" spans="3:7" ht="15.75" hidden="1" thickBot="1" x14ac:dyDescent="0.3">
      <c r="C412" s="37" t="s">
        <v>17</v>
      </c>
      <c r="D412" s="62"/>
      <c r="E412" s="34" t="e">
        <f>E409/D409-1</f>
        <v>#DIV/0!</v>
      </c>
      <c r="F412" s="34" t="e">
        <f t="shared" ref="F412:G414" si="17">F409/E409-1</f>
        <v>#DIV/0!</v>
      </c>
      <c r="G412" s="34" t="e">
        <f t="shared" si="17"/>
        <v>#DIV/0!</v>
      </c>
    </row>
    <row r="413" spans="3:7" ht="23.25" hidden="1" thickBot="1" x14ac:dyDescent="0.3">
      <c r="C413" s="37" t="s">
        <v>18</v>
      </c>
      <c r="D413" s="62"/>
      <c r="E413" s="34" t="e">
        <f>E410/D410-1</f>
        <v>#DIV/0!</v>
      </c>
      <c r="F413" s="34" t="e">
        <f t="shared" si="17"/>
        <v>#DIV/0!</v>
      </c>
      <c r="G413" s="34" t="e">
        <f t="shared" si="17"/>
        <v>#DIV/0!</v>
      </c>
    </row>
    <row r="414" spans="3:7" ht="23.25" hidden="1" thickBot="1" x14ac:dyDescent="0.3">
      <c r="C414" s="37" t="s">
        <v>19</v>
      </c>
      <c r="D414" s="62"/>
      <c r="E414" s="34" t="e">
        <f>E411/D411-1</f>
        <v>#DIV/0!</v>
      </c>
      <c r="F414" s="34" t="e">
        <f t="shared" si="17"/>
        <v>#DIV/0!</v>
      </c>
      <c r="G414" s="34" t="e">
        <f t="shared" si="17"/>
        <v>#DIV/0!</v>
      </c>
    </row>
    <row r="415" spans="3:7" ht="12.75" hidden="1" customHeight="1" x14ac:dyDescent="0.25">
      <c r="C415" s="345"/>
      <c r="D415" s="41">
        <v>2018</v>
      </c>
      <c r="E415" s="41">
        <v>2019</v>
      </c>
      <c r="F415" s="41">
        <v>2020</v>
      </c>
      <c r="G415" s="41">
        <v>2021</v>
      </c>
    </row>
    <row r="416" spans="3:7" ht="9" hidden="1" customHeight="1" thickBot="1" x14ac:dyDescent="0.3">
      <c r="C416" s="346"/>
      <c r="D416" s="42" t="s">
        <v>6</v>
      </c>
      <c r="E416" s="42" t="s">
        <v>7</v>
      </c>
      <c r="F416" s="42" t="s">
        <v>7</v>
      </c>
      <c r="G416" s="42" t="s">
        <v>7</v>
      </c>
    </row>
    <row r="417" spans="3:7" ht="15.75" hidden="1" thickBot="1" x14ac:dyDescent="0.3">
      <c r="C417" s="320" t="s">
        <v>188</v>
      </c>
      <c r="D417" s="321"/>
      <c r="E417" s="321"/>
      <c r="F417" s="321"/>
      <c r="G417" s="322"/>
    </row>
    <row r="418" spans="3:7" ht="12.75" hidden="1" customHeight="1" x14ac:dyDescent="0.25">
      <c r="C418" s="345"/>
      <c r="D418" s="41">
        <v>2018</v>
      </c>
      <c r="E418" s="41">
        <v>2019</v>
      </c>
      <c r="F418" s="41">
        <v>2020</v>
      </c>
      <c r="G418" s="41">
        <v>2021</v>
      </c>
    </row>
    <row r="419" spans="3:7" ht="9" hidden="1" customHeight="1" thickBot="1" x14ac:dyDescent="0.3">
      <c r="C419" s="346"/>
      <c r="D419" s="42" t="s">
        <v>6</v>
      </c>
      <c r="E419" s="42" t="s">
        <v>7</v>
      </c>
      <c r="F419" s="42" t="s">
        <v>7</v>
      </c>
      <c r="G419" s="42" t="s">
        <v>7</v>
      </c>
    </row>
    <row r="420" spans="3:7" ht="15.75" hidden="1" thickBot="1" x14ac:dyDescent="0.3">
      <c r="C420" s="48" t="s">
        <v>0</v>
      </c>
      <c r="D420" s="35"/>
      <c r="E420" s="35"/>
      <c r="F420" s="35"/>
      <c r="G420" s="35"/>
    </row>
    <row r="421" spans="3:7" ht="24.75" hidden="1" thickBot="1" x14ac:dyDescent="0.3">
      <c r="C421" s="48" t="s">
        <v>42</v>
      </c>
      <c r="D421" s="35"/>
      <c r="E421" s="35"/>
      <c r="F421" s="35"/>
      <c r="G421" s="35"/>
    </row>
    <row r="422" spans="3:7" ht="24.75" hidden="1" thickBot="1" x14ac:dyDescent="0.3">
      <c r="C422" s="48" t="s">
        <v>1</v>
      </c>
      <c r="D422" s="43"/>
      <c r="E422" s="35"/>
      <c r="F422" s="35"/>
      <c r="G422" s="35"/>
    </row>
    <row r="423" spans="3:7" ht="15.75" hidden="1" thickBot="1" x14ac:dyDescent="0.3">
      <c r="C423" s="48" t="s">
        <v>2</v>
      </c>
      <c r="D423" s="43"/>
      <c r="E423" s="35"/>
      <c r="F423" s="35"/>
      <c r="G423" s="35"/>
    </row>
    <row r="424" spans="3:7" ht="24.75" hidden="1" thickBot="1" x14ac:dyDescent="0.3">
      <c r="C424" s="48" t="s">
        <v>29</v>
      </c>
      <c r="D424" s="43"/>
      <c r="E424" s="35"/>
      <c r="F424" s="35"/>
      <c r="G424" s="35"/>
    </row>
    <row r="425" spans="3:7" ht="15.75" hidden="1" thickBot="1" x14ac:dyDescent="0.3">
      <c r="C425" s="48" t="s">
        <v>31</v>
      </c>
      <c r="D425" s="43"/>
      <c r="E425" s="35"/>
      <c r="F425" s="35"/>
      <c r="G425" s="35"/>
    </row>
    <row r="426" spans="3:7" ht="24.75" hidden="1" thickBot="1" x14ac:dyDescent="0.3">
      <c r="C426" s="48" t="s">
        <v>3</v>
      </c>
      <c r="D426" s="43"/>
      <c r="E426" s="35"/>
      <c r="F426" s="35"/>
      <c r="G426" s="35"/>
    </row>
    <row r="427" spans="3:7" ht="36.75" hidden="1" thickBot="1" x14ac:dyDescent="0.3">
      <c r="C427" s="78" t="s">
        <v>58</v>
      </c>
      <c r="D427" s="44">
        <f>D426+D425+D424+D423+D422+D421+D420</f>
        <v>0</v>
      </c>
      <c r="E427" s="44">
        <f>E426+E425+E424+E423+E422+E421+E420</f>
        <v>0</v>
      </c>
      <c r="F427" s="44">
        <f>F426+F425+F424+F423+F422+F421+F420</f>
        <v>0</v>
      </c>
      <c r="G427" s="44">
        <f>G426+G425+G424+G423+G422+G421+G420</f>
        <v>0</v>
      </c>
    </row>
    <row r="428" spans="3:7" ht="15.75" hidden="1" thickBot="1" x14ac:dyDescent="0.3">
      <c r="C428" s="58" t="s">
        <v>56</v>
      </c>
      <c r="D428" s="44">
        <f>IF(D427-D410=0,0,"Error")</f>
        <v>0</v>
      </c>
      <c r="E428" s="44">
        <f>IF(E427-E410=0,0,"Error")</f>
        <v>0</v>
      </c>
      <c r="F428" s="44">
        <f>IF(F427-F410=0,0,"Error")</f>
        <v>0</v>
      </c>
      <c r="G428" s="44">
        <f>IF(G427-G410=0,0,"Error")</f>
        <v>0</v>
      </c>
    </row>
    <row r="429" spans="3:7" ht="23.25" hidden="1" thickBot="1" x14ac:dyDescent="0.3">
      <c r="C429" s="76" t="s">
        <v>162</v>
      </c>
      <c r="D429" s="284" t="s">
        <v>37</v>
      </c>
      <c r="E429" s="285"/>
      <c r="F429" s="285"/>
      <c r="G429" s="286"/>
    </row>
    <row r="430" spans="3:7" ht="15.75" hidden="1" thickBot="1" x14ac:dyDescent="0.3">
      <c r="C430" s="37" t="s">
        <v>10</v>
      </c>
      <c r="D430" s="287" t="s">
        <v>37</v>
      </c>
      <c r="E430" s="288"/>
      <c r="F430" s="288"/>
      <c r="G430" s="289"/>
    </row>
    <row r="431" spans="3:7" ht="15.75" hidden="1" thickBot="1" x14ac:dyDescent="0.3">
      <c r="C431" s="37" t="s">
        <v>15</v>
      </c>
      <c r="D431" s="284" t="s">
        <v>37</v>
      </c>
      <c r="E431" s="285"/>
      <c r="F431" s="285"/>
      <c r="G431" s="286"/>
    </row>
    <row r="432" spans="3:7" ht="12.75" hidden="1" customHeight="1" x14ac:dyDescent="0.25">
      <c r="C432" s="345"/>
      <c r="D432" s="41">
        <v>2018</v>
      </c>
      <c r="E432" s="41">
        <v>2019</v>
      </c>
      <c r="F432" s="41">
        <v>2020</v>
      </c>
      <c r="G432" s="41">
        <v>2021</v>
      </c>
    </row>
    <row r="433" spans="3:7" ht="9" hidden="1" customHeight="1" thickBot="1" x14ac:dyDescent="0.3">
      <c r="C433" s="346"/>
      <c r="D433" s="42" t="s">
        <v>6</v>
      </c>
      <c r="E433" s="42" t="s">
        <v>7</v>
      </c>
      <c r="F433" s="42" t="s">
        <v>7</v>
      </c>
      <c r="G433" s="42" t="s">
        <v>7</v>
      </c>
    </row>
    <row r="434" spans="3:7" ht="15.75" hidden="1" thickBot="1" x14ac:dyDescent="0.3">
      <c r="C434" s="37" t="s">
        <v>9</v>
      </c>
      <c r="D434" s="32"/>
      <c r="E434" s="32"/>
      <c r="F434" s="32"/>
      <c r="G434" s="32"/>
    </row>
    <row r="435" spans="3:7" ht="15.75" hidden="1" thickBot="1" x14ac:dyDescent="0.3">
      <c r="C435" s="37" t="s">
        <v>16</v>
      </c>
      <c r="D435" s="32"/>
      <c r="E435" s="32"/>
      <c r="F435" s="32"/>
      <c r="G435" s="32"/>
    </row>
    <row r="436" spans="3:7" ht="15.75" hidden="1" thickBot="1" x14ac:dyDescent="0.3">
      <c r="C436" s="37" t="s">
        <v>24</v>
      </c>
      <c r="D436" s="32" t="e">
        <f>D435/D434</f>
        <v>#DIV/0!</v>
      </c>
      <c r="E436" s="32" t="e">
        <f>E435/E434</f>
        <v>#DIV/0!</v>
      </c>
      <c r="F436" s="32" t="e">
        <f>F435/F434</f>
        <v>#DIV/0!</v>
      </c>
      <c r="G436" s="32" t="e">
        <f>G435/G434</f>
        <v>#DIV/0!</v>
      </c>
    </row>
    <row r="437" spans="3:7" ht="15.75" hidden="1" thickBot="1" x14ac:dyDescent="0.3">
      <c r="C437" s="37" t="s">
        <v>17</v>
      </c>
      <c r="D437" s="62"/>
      <c r="E437" s="34" t="e">
        <f>E434/D434-1</f>
        <v>#DIV/0!</v>
      </c>
      <c r="F437" s="34" t="e">
        <f t="shared" ref="F437:G439" si="18">F434/E434-1</f>
        <v>#DIV/0!</v>
      </c>
      <c r="G437" s="34" t="e">
        <f t="shared" si="18"/>
        <v>#DIV/0!</v>
      </c>
    </row>
    <row r="438" spans="3:7" ht="23.25" hidden="1" thickBot="1" x14ac:dyDescent="0.3">
      <c r="C438" s="37" t="s">
        <v>18</v>
      </c>
      <c r="D438" s="62"/>
      <c r="E438" s="34" t="e">
        <f>E435/D435-1</f>
        <v>#DIV/0!</v>
      </c>
      <c r="F438" s="34" t="e">
        <f t="shared" si="18"/>
        <v>#DIV/0!</v>
      </c>
      <c r="G438" s="34" t="e">
        <f t="shared" si="18"/>
        <v>#DIV/0!</v>
      </c>
    </row>
    <row r="439" spans="3:7" ht="23.25" hidden="1" thickBot="1" x14ac:dyDescent="0.3">
      <c r="C439" s="37" t="s">
        <v>19</v>
      </c>
      <c r="D439" s="62"/>
      <c r="E439" s="34" t="e">
        <f>E436/D436-1</f>
        <v>#DIV/0!</v>
      </c>
      <c r="F439" s="34" t="e">
        <f t="shared" si="18"/>
        <v>#DIV/0!</v>
      </c>
      <c r="G439" s="34" t="e">
        <f t="shared" si="18"/>
        <v>#DIV/0!</v>
      </c>
    </row>
    <row r="440" spans="3:7" ht="15.75" hidden="1" thickBot="1" x14ac:dyDescent="0.3">
      <c r="C440" s="320" t="s">
        <v>163</v>
      </c>
      <c r="D440" s="321"/>
      <c r="E440" s="321"/>
      <c r="F440" s="321"/>
      <c r="G440" s="322"/>
    </row>
    <row r="441" spans="3:7" ht="12.75" hidden="1" customHeight="1" x14ac:dyDescent="0.25">
      <c r="C441" s="345"/>
      <c r="D441" s="41">
        <v>2018</v>
      </c>
      <c r="E441" s="41">
        <v>2019</v>
      </c>
      <c r="F441" s="41">
        <v>2020</v>
      </c>
      <c r="G441" s="41">
        <v>2021</v>
      </c>
    </row>
    <row r="442" spans="3:7" ht="9" hidden="1" customHeight="1" thickBot="1" x14ac:dyDescent="0.3">
      <c r="C442" s="346"/>
      <c r="D442" s="42" t="s">
        <v>6</v>
      </c>
      <c r="E442" s="42" t="s">
        <v>7</v>
      </c>
      <c r="F442" s="42" t="s">
        <v>7</v>
      </c>
      <c r="G442" s="42" t="s">
        <v>7</v>
      </c>
    </row>
    <row r="443" spans="3:7" ht="15.75" hidden="1" thickBot="1" x14ac:dyDescent="0.3">
      <c r="C443" s="48" t="s">
        <v>0</v>
      </c>
      <c r="D443" s="35"/>
      <c r="E443" s="35"/>
      <c r="F443" s="35"/>
      <c r="G443" s="35"/>
    </row>
    <row r="444" spans="3:7" ht="24.75" hidden="1" thickBot="1" x14ac:dyDescent="0.3">
      <c r="C444" s="48" t="s">
        <v>42</v>
      </c>
      <c r="D444" s="35"/>
      <c r="E444" s="35"/>
      <c r="F444" s="35"/>
      <c r="G444" s="35"/>
    </row>
    <row r="445" spans="3:7" ht="24.75" hidden="1" thickBot="1" x14ac:dyDescent="0.3">
      <c r="C445" s="48" t="s">
        <v>1</v>
      </c>
      <c r="D445" s="43"/>
      <c r="E445" s="35"/>
      <c r="F445" s="35"/>
      <c r="G445" s="35"/>
    </row>
    <row r="446" spans="3:7" ht="15.75" hidden="1" thickBot="1" x14ac:dyDescent="0.3">
      <c r="C446" s="48" t="s">
        <v>2</v>
      </c>
      <c r="D446" s="43"/>
      <c r="E446" s="35"/>
      <c r="F446" s="35"/>
      <c r="G446" s="35"/>
    </row>
    <row r="447" spans="3:7" ht="24.75" hidden="1" thickBot="1" x14ac:dyDescent="0.3">
      <c r="C447" s="48" t="s">
        <v>29</v>
      </c>
      <c r="D447" s="43"/>
      <c r="E447" s="35"/>
      <c r="F447" s="35"/>
      <c r="G447" s="35"/>
    </row>
    <row r="448" spans="3:7" ht="15.75" hidden="1" thickBot="1" x14ac:dyDescent="0.3">
      <c r="C448" s="48" t="s">
        <v>31</v>
      </c>
      <c r="D448" s="43"/>
      <c r="E448" s="35"/>
      <c r="F448" s="35"/>
      <c r="G448" s="35"/>
    </row>
    <row r="449" spans="3:13" ht="24.75" hidden="1" thickBot="1" x14ac:dyDescent="0.3">
      <c r="C449" s="48" t="s">
        <v>3</v>
      </c>
      <c r="D449" s="43"/>
      <c r="E449" s="35"/>
      <c r="F449" s="35"/>
      <c r="G449" s="35"/>
    </row>
    <row r="450" spans="3:13" ht="36.75" hidden="1" thickBot="1" x14ac:dyDescent="0.3">
      <c r="C450" s="78" t="s">
        <v>58</v>
      </c>
      <c r="D450" s="45">
        <f>D449+D447+D448+D446+D445+D444+D443</f>
        <v>0</v>
      </c>
      <c r="E450" s="45">
        <f>E449+E447+E448+E446+E445+E444+E443</f>
        <v>0</v>
      </c>
      <c r="F450" s="45">
        <f>F449+F447+F448+F446+F445+F444+F443</f>
        <v>0</v>
      </c>
      <c r="G450" s="45">
        <f>G449+G447+G448+G446+G445+G444+G443</f>
        <v>0</v>
      </c>
    </row>
    <row r="451" spans="3:13" ht="15.75" hidden="1" thickBot="1" x14ac:dyDescent="0.3">
      <c r="C451" s="58" t="s">
        <v>56</v>
      </c>
      <c r="D451" s="44">
        <f>IF(D450-D435=0,0,"Error")</f>
        <v>0</v>
      </c>
      <c r="E451" s="44">
        <f>IF(E450-E435=0,0,"Error")</f>
        <v>0</v>
      </c>
      <c r="F451" s="44">
        <f>IF(F450-F435=0,0,"Error")</f>
        <v>0</v>
      </c>
      <c r="G451" s="44">
        <f>IF(G450-G435=0,0,"Error")</f>
        <v>0</v>
      </c>
    </row>
    <row r="452" spans="3:13" ht="15.75" hidden="1" thickBot="1" x14ac:dyDescent="0.3">
      <c r="C452" s="347" t="s">
        <v>67</v>
      </c>
      <c r="D452" s="348"/>
      <c r="E452" s="348"/>
      <c r="F452" s="348"/>
      <c r="G452" s="349"/>
    </row>
    <row r="453" spans="3:13" ht="15.75" hidden="1" thickBot="1" x14ac:dyDescent="0.3">
      <c r="C453" s="347" t="s">
        <v>68</v>
      </c>
      <c r="D453" s="348"/>
      <c r="E453" s="348"/>
      <c r="F453" s="348"/>
      <c r="G453" s="349"/>
    </row>
    <row r="454" spans="3:13" ht="23.25" hidden="1" thickBot="1" x14ac:dyDescent="0.3">
      <c r="C454" s="37" t="s">
        <v>41</v>
      </c>
      <c r="D454" s="290" t="s">
        <v>40</v>
      </c>
      <c r="E454" s="291"/>
      <c r="F454" s="291"/>
      <c r="G454" s="292"/>
    </row>
    <row r="455" spans="3:13" ht="15.75" hidden="1" thickBot="1" x14ac:dyDescent="0.3">
      <c r="C455" s="63" t="s">
        <v>96</v>
      </c>
      <c r="D455" s="284" t="s">
        <v>37</v>
      </c>
      <c r="E455" s="285"/>
      <c r="F455" s="285"/>
      <c r="G455" s="286"/>
    </row>
    <row r="456" spans="3:13" ht="17.25" hidden="1" customHeight="1" thickBot="1" x14ac:dyDescent="0.3">
      <c r="C456" s="37" t="s">
        <v>10</v>
      </c>
      <c r="D456" s="287" t="s">
        <v>37</v>
      </c>
      <c r="E456" s="288"/>
      <c r="F456" s="288"/>
      <c r="G456" s="289"/>
    </row>
    <row r="457" spans="3:13" ht="15.75" hidden="1" thickBot="1" x14ac:dyDescent="0.3">
      <c r="C457" s="37" t="s">
        <v>15</v>
      </c>
      <c r="D457" s="284" t="s">
        <v>37</v>
      </c>
      <c r="E457" s="285"/>
      <c r="F457" s="285"/>
      <c r="G457" s="286"/>
    </row>
    <row r="458" spans="3:13" ht="12.75" hidden="1" customHeight="1" x14ac:dyDescent="0.25">
      <c r="C458" s="345"/>
      <c r="D458" s="41">
        <v>2018</v>
      </c>
      <c r="E458" s="41">
        <v>2019</v>
      </c>
      <c r="F458" s="41">
        <v>2020</v>
      </c>
      <c r="G458" s="41">
        <v>2021</v>
      </c>
    </row>
    <row r="459" spans="3:13" ht="9" hidden="1" customHeight="1" thickBot="1" x14ac:dyDescent="0.3">
      <c r="C459" s="346"/>
      <c r="D459" s="42" t="s">
        <v>6</v>
      </c>
      <c r="E459" s="42" t="s">
        <v>7</v>
      </c>
      <c r="F459" s="42" t="s">
        <v>7</v>
      </c>
      <c r="G459" s="42" t="s">
        <v>7</v>
      </c>
    </row>
    <row r="460" spans="3:13" ht="15.75" hidden="1" thickBot="1" x14ac:dyDescent="0.3">
      <c r="C460" s="37" t="s">
        <v>9</v>
      </c>
      <c r="D460" s="32"/>
      <c r="E460" s="32"/>
      <c r="F460" s="32"/>
      <c r="G460" s="32"/>
    </row>
    <row r="461" spans="3:13" ht="15.75" hidden="1" thickBot="1" x14ac:dyDescent="0.3">
      <c r="C461" s="37" t="s">
        <v>16</v>
      </c>
      <c r="D461" s="32"/>
      <c r="E461" s="32"/>
      <c r="F461" s="32"/>
      <c r="G461" s="32"/>
    </row>
    <row r="462" spans="3:13" ht="15.75" hidden="1" thickBot="1" x14ac:dyDescent="0.3">
      <c r="C462" s="37" t="s">
        <v>24</v>
      </c>
      <c r="D462" s="32" t="e">
        <f>D461/D460</f>
        <v>#DIV/0!</v>
      </c>
      <c r="E462" s="32" t="e">
        <f>E461/E460</f>
        <v>#DIV/0!</v>
      </c>
      <c r="F462" s="32" t="e">
        <f>F461/F460</f>
        <v>#DIV/0!</v>
      </c>
      <c r="G462" s="32" t="e">
        <f>G461/G460</f>
        <v>#DIV/0!</v>
      </c>
    </row>
    <row r="463" spans="3:13" ht="15.75" hidden="1" thickBot="1" x14ac:dyDescent="0.3">
      <c r="C463" s="37" t="s">
        <v>17</v>
      </c>
      <c r="D463" s="62" t="s">
        <v>23</v>
      </c>
      <c r="E463" s="34" t="e">
        <f>E460/D460-1</f>
        <v>#DIV/0!</v>
      </c>
      <c r="F463" s="34" t="e">
        <f t="shared" ref="F463:G465" si="19">F460/E460-1</f>
        <v>#DIV/0!</v>
      </c>
      <c r="G463" s="34" t="e">
        <f t="shared" si="19"/>
        <v>#DIV/0!</v>
      </c>
      <c r="I463" s="72"/>
      <c r="J463" s="72"/>
      <c r="K463" s="72"/>
      <c r="L463" s="72"/>
      <c r="M463" s="72"/>
    </row>
    <row r="464" spans="3:13" ht="23.25" hidden="1" thickBot="1" x14ac:dyDescent="0.3">
      <c r="C464" s="37" t="s">
        <v>18</v>
      </c>
      <c r="D464" s="62" t="s">
        <v>23</v>
      </c>
      <c r="E464" s="34" t="e">
        <f>E461/D461-1</f>
        <v>#DIV/0!</v>
      </c>
      <c r="F464" s="34" t="e">
        <f t="shared" si="19"/>
        <v>#DIV/0!</v>
      </c>
      <c r="G464" s="34" t="e">
        <f t="shared" si="19"/>
        <v>#DIV/0!</v>
      </c>
    </row>
    <row r="465" spans="3:7" ht="23.25" hidden="1" thickBot="1" x14ac:dyDescent="0.3">
      <c r="C465" s="37" t="s">
        <v>19</v>
      </c>
      <c r="D465" s="62" t="s">
        <v>23</v>
      </c>
      <c r="E465" s="34" t="e">
        <f>E462/D462-1</f>
        <v>#DIV/0!</v>
      </c>
      <c r="F465" s="34" t="e">
        <f t="shared" si="19"/>
        <v>#DIV/0!</v>
      </c>
      <c r="G465" s="34" t="e">
        <f t="shared" si="19"/>
        <v>#DIV/0!</v>
      </c>
    </row>
    <row r="466" spans="3:7" ht="15.75" hidden="1" thickBot="1" x14ac:dyDescent="0.3">
      <c r="C466" s="320" t="s">
        <v>151</v>
      </c>
      <c r="D466" s="321"/>
      <c r="E466" s="321"/>
      <c r="F466" s="321"/>
      <c r="G466" s="322"/>
    </row>
    <row r="467" spans="3:7" ht="12.75" hidden="1" customHeight="1" x14ac:dyDescent="0.25">
      <c r="C467" s="345"/>
      <c r="D467" s="41">
        <v>2018</v>
      </c>
      <c r="E467" s="41">
        <v>2019</v>
      </c>
      <c r="F467" s="41">
        <v>2020</v>
      </c>
      <c r="G467" s="41">
        <v>2021</v>
      </c>
    </row>
    <row r="468" spans="3:7" ht="9" hidden="1" customHeight="1" thickBot="1" x14ac:dyDescent="0.3">
      <c r="C468" s="346"/>
      <c r="D468" s="42" t="s">
        <v>6</v>
      </c>
      <c r="E468" s="42" t="s">
        <v>7</v>
      </c>
      <c r="F468" s="42" t="s">
        <v>7</v>
      </c>
      <c r="G468" s="42" t="s">
        <v>7</v>
      </c>
    </row>
    <row r="469" spans="3:7" ht="24.75" hidden="1" thickBot="1" x14ac:dyDescent="0.3">
      <c r="C469" s="48" t="s">
        <v>71</v>
      </c>
      <c r="D469" s="35"/>
      <c r="E469" s="35"/>
      <c r="F469" s="35"/>
      <c r="G469" s="35"/>
    </row>
    <row r="470" spans="3:7" ht="15.75" hidden="1" thickBot="1" x14ac:dyDescent="0.3">
      <c r="C470" s="48" t="s">
        <v>72</v>
      </c>
      <c r="D470" s="43"/>
      <c r="E470" s="35"/>
      <c r="F470" s="35"/>
      <c r="G470" s="35"/>
    </row>
    <row r="471" spans="3:7" ht="24.75" hidden="1" thickBot="1" x14ac:dyDescent="0.3">
      <c r="C471" s="73" t="s">
        <v>98</v>
      </c>
      <c r="D471" s="43">
        <f>D470+D469</f>
        <v>0</v>
      </c>
      <c r="E471" s="43">
        <f>E470+E469</f>
        <v>0</v>
      </c>
      <c r="F471" s="43">
        <f>F470+F469</f>
        <v>0</v>
      </c>
      <c r="G471" s="43">
        <f>G470+G469</f>
        <v>0</v>
      </c>
    </row>
    <row r="472" spans="3:7" ht="23.25" hidden="1" thickBot="1" x14ac:dyDescent="0.3">
      <c r="C472" s="37" t="s">
        <v>41</v>
      </c>
      <c r="D472" s="290" t="s">
        <v>40</v>
      </c>
      <c r="E472" s="291"/>
      <c r="F472" s="291"/>
      <c r="G472" s="292"/>
    </row>
    <row r="473" spans="3:7" ht="23.25" hidden="1" thickBot="1" x14ac:dyDescent="0.3">
      <c r="C473" s="63" t="s">
        <v>70</v>
      </c>
      <c r="D473" s="284" t="s">
        <v>37</v>
      </c>
      <c r="E473" s="285"/>
      <c r="F473" s="285"/>
      <c r="G473" s="286"/>
    </row>
    <row r="474" spans="3:7" ht="17.25" hidden="1" customHeight="1" thickBot="1" x14ac:dyDescent="0.3">
      <c r="C474" s="37" t="s">
        <v>10</v>
      </c>
      <c r="D474" s="287" t="s">
        <v>37</v>
      </c>
      <c r="E474" s="288"/>
      <c r="F474" s="288"/>
      <c r="G474" s="289"/>
    </row>
    <row r="475" spans="3:7" ht="15.75" hidden="1" thickBot="1" x14ac:dyDescent="0.3">
      <c r="C475" s="37" t="s">
        <v>15</v>
      </c>
      <c r="D475" s="284" t="s">
        <v>37</v>
      </c>
      <c r="E475" s="285"/>
      <c r="F475" s="285"/>
      <c r="G475" s="286"/>
    </row>
    <row r="476" spans="3:7" ht="12.75" hidden="1" customHeight="1" x14ac:dyDescent="0.25">
      <c r="C476" s="345"/>
      <c r="D476" s="41">
        <v>2018</v>
      </c>
      <c r="E476" s="41">
        <v>2019</v>
      </c>
      <c r="F476" s="41">
        <v>2020</v>
      </c>
      <c r="G476" s="41">
        <v>2021</v>
      </c>
    </row>
    <row r="477" spans="3:7" ht="9" hidden="1" customHeight="1" thickBot="1" x14ac:dyDescent="0.3">
      <c r="C477" s="346"/>
      <c r="D477" s="42" t="s">
        <v>6</v>
      </c>
      <c r="E477" s="42" t="s">
        <v>7</v>
      </c>
      <c r="F477" s="42" t="s">
        <v>7</v>
      </c>
      <c r="G477" s="42" t="s">
        <v>7</v>
      </c>
    </row>
    <row r="478" spans="3:7" ht="15.75" hidden="1" thickBot="1" x14ac:dyDescent="0.3">
      <c r="C478" s="37" t="s">
        <v>9</v>
      </c>
      <c r="D478" s="32"/>
      <c r="E478" s="32"/>
      <c r="F478" s="32"/>
      <c r="G478" s="32"/>
    </row>
    <row r="479" spans="3:7" ht="15.75" hidden="1" thickBot="1" x14ac:dyDescent="0.3">
      <c r="C479" s="37" t="s">
        <v>16</v>
      </c>
      <c r="D479" s="32"/>
      <c r="E479" s="32"/>
      <c r="F479" s="32"/>
      <c r="G479" s="32"/>
    </row>
    <row r="480" spans="3:7" ht="15.75" hidden="1" thickBot="1" x14ac:dyDescent="0.3">
      <c r="C480" s="37" t="s">
        <v>24</v>
      </c>
      <c r="D480" s="32" t="e">
        <f>D479/D478</f>
        <v>#DIV/0!</v>
      </c>
      <c r="E480" s="32" t="e">
        <f>E479/E478</f>
        <v>#DIV/0!</v>
      </c>
      <c r="F480" s="32" t="e">
        <f>F479/F478</f>
        <v>#DIV/0!</v>
      </c>
      <c r="G480" s="32" t="e">
        <f>G479/G478</f>
        <v>#DIV/0!</v>
      </c>
    </row>
    <row r="481" spans="3:13" ht="15.75" hidden="1" thickBot="1" x14ac:dyDescent="0.3">
      <c r="C481" s="37" t="s">
        <v>17</v>
      </c>
      <c r="D481" s="62" t="s">
        <v>23</v>
      </c>
      <c r="E481" s="34" t="e">
        <f>E478/D478-1</f>
        <v>#DIV/0!</v>
      </c>
      <c r="F481" s="34" t="e">
        <f t="shared" ref="F481:G483" si="20">F478/E478-1</f>
        <v>#DIV/0!</v>
      </c>
      <c r="G481" s="34" t="e">
        <f t="shared" si="20"/>
        <v>#DIV/0!</v>
      </c>
      <c r="I481" s="72"/>
      <c r="J481" s="72"/>
      <c r="K481" s="72"/>
      <c r="L481" s="72"/>
      <c r="M481" s="72"/>
    </row>
    <row r="482" spans="3:13" ht="23.25" hidden="1" thickBot="1" x14ac:dyDescent="0.3">
      <c r="C482" s="37" t="s">
        <v>18</v>
      </c>
      <c r="D482" s="62" t="s">
        <v>23</v>
      </c>
      <c r="E482" s="34" t="e">
        <f>E479/D479-1</f>
        <v>#DIV/0!</v>
      </c>
      <c r="F482" s="34" t="e">
        <f t="shared" si="20"/>
        <v>#DIV/0!</v>
      </c>
      <c r="G482" s="34" t="e">
        <f t="shared" si="20"/>
        <v>#DIV/0!</v>
      </c>
    </row>
    <row r="483" spans="3:13" ht="23.25" hidden="1" thickBot="1" x14ac:dyDescent="0.3">
      <c r="C483" s="37" t="s">
        <v>19</v>
      </c>
      <c r="D483" s="62" t="s">
        <v>23</v>
      </c>
      <c r="E483" s="34" t="e">
        <f>E480/D480-1</f>
        <v>#DIV/0!</v>
      </c>
      <c r="F483" s="34" t="e">
        <f t="shared" si="20"/>
        <v>#DIV/0!</v>
      </c>
      <c r="G483" s="34" t="e">
        <f t="shared" si="20"/>
        <v>#DIV/0!</v>
      </c>
    </row>
    <row r="484" spans="3:13" ht="15.75" hidden="1" thickBot="1" x14ac:dyDescent="0.3">
      <c r="C484" s="320" t="s">
        <v>163</v>
      </c>
      <c r="D484" s="321"/>
      <c r="E484" s="321"/>
      <c r="F484" s="321"/>
      <c r="G484" s="322"/>
    </row>
    <row r="485" spans="3:13" ht="12.75" hidden="1" customHeight="1" x14ac:dyDescent="0.25">
      <c r="C485" s="345"/>
      <c r="D485" s="41">
        <v>2018</v>
      </c>
      <c r="E485" s="41">
        <v>2019</v>
      </c>
      <c r="F485" s="41">
        <v>2020</v>
      </c>
      <c r="G485" s="41">
        <v>2021</v>
      </c>
    </row>
    <row r="486" spans="3:13" ht="9" hidden="1" customHeight="1" thickBot="1" x14ac:dyDescent="0.3">
      <c r="C486" s="346"/>
      <c r="D486" s="42" t="s">
        <v>6</v>
      </c>
      <c r="E486" s="42" t="s">
        <v>7</v>
      </c>
      <c r="F486" s="42" t="s">
        <v>7</v>
      </c>
      <c r="G486" s="42" t="s">
        <v>7</v>
      </c>
    </row>
    <row r="487" spans="3:13" ht="24.75" hidden="1" thickBot="1" x14ac:dyDescent="0.3">
      <c r="C487" s="48" t="s">
        <v>71</v>
      </c>
      <c r="D487" s="35"/>
      <c r="E487" s="35"/>
      <c r="F487" s="35"/>
      <c r="G487" s="35"/>
    </row>
    <row r="488" spans="3:13" ht="15.75" hidden="1" thickBot="1" x14ac:dyDescent="0.3">
      <c r="C488" s="48" t="s">
        <v>72</v>
      </c>
      <c r="D488" s="43"/>
      <c r="E488" s="35"/>
      <c r="F488" s="35"/>
      <c r="G488" s="35"/>
    </row>
    <row r="489" spans="3:13" ht="24.75" hidden="1" thickBot="1" x14ac:dyDescent="0.3">
      <c r="C489" s="73" t="s">
        <v>57</v>
      </c>
      <c r="D489" s="43">
        <f>D488+D487</f>
        <v>0</v>
      </c>
      <c r="E489" s="43">
        <f>E488+E487</f>
        <v>0</v>
      </c>
      <c r="F489" s="43">
        <f>F488+F487</f>
        <v>0</v>
      </c>
      <c r="G489" s="43">
        <f>G488+G487</f>
        <v>0</v>
      </c>
    </row>
    <row r="490" spans="3:13" ht="15.75" hidden="1" thickBot="1" x14ac:dyDescent="0.3">
      <c r="C490" s="347" t="s">
        <v>67</v>
      </c>
      <c r="D490" s="348"/>
      <c r="E490" s="348"/>
      <c r="F490" s="348"/>
      <c r="G490" s="349"/>
    </row>
    <row r="491" spans="3:13" ht="15.75" hidden="1" thickBot="1" x14ac:dyDescent="0.3">
      <c r="C491" s="347" t="s">
        <v>73</v>
      </c>
      <c r="D491" s="348"/>
      <c r="E491" s="348"/>
      <c r="F491" s="348"/>
      <c r="G491" s="349"/>
    </row>
    <row r="492" spans="3:13" ht="23.25" hidden="1" thickBot="1" x14ac:dyDescent="0.3">
      <c r="C492" s="37" t="s">
        <v>41</v>
      </c>
      <c r="D492" s="290" t="s">
        <v>40</v>
      </c>
      <c r="E492" s="291"/>
      <c r="F492" s="291"/>
      <c r="G492" s="292"/>
    </row>
    <row r="493" spans="3:13" ht="15.75" hidden="1" thickBot="1" x14ac:dyDescent="0.3">
      <c r="C493" s="63" t="s">
        <v>38</v>
      </c>
      <c r="D493" s="284" t="s">
        <v>37</v>
      </c>
      <c r="E493" s="285"/>
      <c r="F493" s="285"/>
      <c r="G493" s="286"/>
    </row>
    <row r="494" spans="3:13" ht="17.25" hidden="1" customHeight="1" thickBot="1" x14ac:dyDescent="0.3">
      <c r="C494" s="37" t="s">
        <v>10</v>
      </c>
      <c r="D494" s="287" t="s">
        <v>37</v>
      </c>
      <c r="E494" s="288"/>
      <c r="F494" s="288"/>
      <c r="G494" s="289"/>
    </row>
    <row r="495" spans="3:13" ht="15.75" hidden="1" thickBot="1" x14ac:dyDescent="0.3">
      <c r="C495" s="37" t="s">
        <v>15</v>
      </c>
      <c r="D495" s="284" t="s">
        <v>37</v>
      </c>
      <c r="E495" s="285"/>
      <c r="F495" s="285"/>
      <c r="G495" s="286"/>
    </row>
    <row r="496" spans="3:13" ht="12.75" hidden="1" customHeight="1" x14ac:dyDescent="0.25">
      <c r="C496" s="345"/>
      <c r="D496" s="41">
        <v>2018</v>
      </c>
      <c r="E496" s="41">
        <v>2019</v>
      </c>
      <c r="F496" s="41">
        <v>2020</v>
      </c>
      <c r="G496" s="41">
        <v>2021</v>
      </c>
    </row>
    <row r="497" spans="3:13" ht="9" hidden="1" customHeight="1" thickBot="1" x14ac:dyDescent="0.3">
      <c r="C497" s="346"/>
      <c r="D497" s="42" t="s">
        <v>6</v>
      </c>
      <c r="E497" s="42" t="s">
        <v>7</v>
      </c>
      <c r="F497" s="42" t="s">
        <v>7</v>
      </c>
      <c r="G497" s="42" t="s">
        <v>7</v>
      </c>
    </row>
    <row r="498" spans="3:13" ht="15.75" hidden="1" thickBot="1" x14ac:dyDescent="0.3">
      <c r="C498" s="37" t="s">
        <v>9</v>
      </c>
      <c r="D498" s="32"/>
      <c r="E498" s="32"/>
      <c r="F498" s="32"/>
      <c r="G498" s="32"/>
    </row>
    <row r="499" spans="3:13" ht="15.75" hidden="1" thickBot="1" x14ac:dyDescent="0.3">
      <c r="C499" s="37" t="s">
        <v>16</v>
      </c>
      <c r="D499" s="32"/>
      <c r="E499" s="32"/>
      <c r="F499" s="32"/>
      <c r="G499" s="32"/>
    </row>
    <row r="500" spans="3:13" ht="15.75" hidden="1" thickBot="1" x14ac:dyDescent="0.3">
      <c r="C500" s="37" t="s">
        <v>24</v>
      </c>
      <c r="D500" s="32" t="e">
        <f>D499/D498</f>
        <v>#DIV/0!</v>
      </c>
      <c r="E500" s="32" t="e">
        <f>E499/E498</f>
        <v>#DIV/0!</v>
      </c>
      <c r="F500" s="32" t="e">
        <f>F499/F498</f>
        <v>#DIV/0!</v>
      </c>
      <c r="G500" s="32" t="e">
        <f>G499/G498</f>
        <v>#DIV/0!</v>
      </c>
    </row>
    <row r="501" spans="3:13" ht="15.75" hidden="1" thickBot="1" x14ac:dyDescent="0.3">
      <c r="C501" s="37" t="s">
        <v>17</v>
      </c>
      <c r="D501" s="62" t="s">
        <v>23</v>
      </c>
      <c r="E501" s="34" t="e">
        <f>E498/D498-1</f>
        <v>#DIV/0!</v>
      </c>
      <c r="F501" s="34" t="e">
        <f t="shared" ref="F501:G503" si="21">F498/E498-1</f>
        <v>#DIV/0!</v>
      </c>
      <c r="G501" s="34" t="e">
        <f t="shared" si="21"/>
        <v>#DIV/0!</v>
      </c>
      <c r="I501" s="72"/>
      <c r="J501" s="72"/>
      <c r="K501" s="72"/>
      <c r="L501" s="72"/>
      <c r="M501" s="72"/>
    </row>
    <row r="502" spans="3:13" ht="23.25" hidden="1" thickBot="1" x14ac:dyDescent="0.3">
      <c r="C502" s="37" t="s">
        <v>18</v>
      </c>
      <c r="D502" s="62" t="s">
        <v>23</v>
      </c>
      <c r="E502" s="34" t="e">
        <f>E499/D499-1</f>
        <v>#DIV/0!</v>
      </c>
      <c r="F502" s="34" t="e">
        <f t="shared" si="21"/>
        <v>#DIV/0!</v>
      </c>
      <c r="G502" s="34" t="e">
        <f t="shared" si="21"/>
        <v>#DIV/0!</v>
      </c>
    </row>
    <row r="503" spans="3:13" ht="23.25" hidden="1" thickBot="1" x14ac:dyDescent="0.3">
      <c r="C503" s="37" t="s">
        <v>19</v>
      </c>
      <c r="D503" s="62" t="s">
        <v>23</v>
      </c>
      <c r="E503" s="34" t="e">
        <f>E500/D500-1</f>
        <v>#DIV/0!</v>
      </c>
      <c r="F503" s="34" t="e">
        <f t="shared" si="21"/>
        <v>#DIV/0!</v>
      </c>
      <c r="G503" s="34" t="e">
        <f t="shared" si="21"/>
        <v>#DIV/0!</v>
      </c>
    </row>
    <row r="504" spans="3:13" ht="15.75" hidden="1" thickBot="1" x14ac:dyDescent="0.3">
      <c r="C504" s="320" t="s">
        <v>129</v>
      </c>
      <c r="D504" s="321"/>
      <c r="E504" s="321"/>
      <c r="F504" s="321"/>
      <c r="G504" s="322"/>
    </row>
    <row r="505" spans="3:13" ht="12.75" hidden="1" customHeight="1" x14ac:dyDescent="0.25">
      <c r="C505" s="345"/>
      <c r="D505" s="41">
        <v>2018</v>
      </c>
      <c r="E505" s="41">
        <v>2019</v>
      </c>
      <c r="F505" s="41">
        <v>2020</v>
      </c>
      <c r="G505" s="41">
        <v>2021</v>
      </c>
    </row>
    <row r="506" spans="3:13" ht="9" hidden="1" customHeight="1" thickBot="1" x14ac:dyDescent="0.3">
      <c r="C506" s="346"/>
      <c r="D506" s="42" t="s">
        <v>6</v>
      </c>
      <c r="E506" s="42" t="s">
        <v>7</v>
      </c>
      <c r="F506" s="42" t="s">
        <v>7</v>
      </c>
      <c r="G506" s="42" t="s">
        <v>7</v>
      </c>
    </row>
    <row r="507" spans="3:13" ht="24.75" hidden="1" thickBot="1" x14ac:dyDescent="0.3">
      <c r="C507" s="48" t="s">
        <v>71</v>
      </c>
      <c r="D507" s="35"/>
      <c r="E507" s="35"/>
      <c r="F507" s="35"/>
      <c r="G507" s="35"/>
    </row>
    <row r="508" spans="3:13" ht="15.75" hidden="1" thickBot="1" x14ac:dyDescent="0.3">
      <c r="C508" s="48" t="s">
        <v>72</v>
      </c>
      <c r="D508" s="43"/>
      <c r="E508" s="35"/>
      <c r="F508" s="35"/>
      <c r="G508" s="35"/>
    </row>
    <row r="509" spans="3:13" ht="24.75" hidden="1" thickBot="1" x14ac:dyDescent="0.3">
      <c r="C509" s="73" t="s">
        <v>54</v>
      </c>
      <c r="D509" s="43">
        <f>D508+D507</f>
        <v>0</v>
      </c>
      <c r="E509" s="43">
        <f>E508+E507</f>
        <v>0</v>
      </c>
      <c r="F509" s="43">
        <f>F508+F507</f>
        <v>0</v>
      </c>
      <c r="G509" s="43">
        <f>G508+G507</f>
        <v>0</v>
      </c>
    </row>
    <row r="510" spans="3:13" ht="23.25" hidden="1" thickBot="1" x14ac:dyDescent="0.3">
      <c r="C510" s="37" t="s">
        <v>41</v>
      </c>
      <c r="D510" s="290" t="s">
        <v>40</v>
      </c>
      <c r="E510" s="291"/>
      <c r="F510" s="291"/>
      <c r="G510" s="292"/>
    </row>
    <row r="511" spans="3:13" ht="23.25" hidden="1" thickBot="1" x14ac:dyDescent="0.3">
      <c r="C511" s="63" t="s">
        <v>70</v>
      </c>
      <c r="D511" s="284" t="s">
        <v>37</v>
      </c>
      <c r="E511" s="285"/>
      <c r="F511" s="285"/>
      <c r="G511" s="286"/>
    </row>
    <row r="512" spans="3:13" ht="17.25" hidden="1" customHeight="1" thickBot="1" x14ac:dyDescent="0.3">
      <c r="C512" s="37" t="s">
        <v>10</v>
      </c>
      <c r="D512" s="287" t="s">
        <v>37</v>
      </c>
      <c r="E512" s="288"/>
      <c r="F512" s="288"/>
      <c r="G512" s="289"/>
    </row>
    <row r="513" spans="3:13" ht="15.75" hidden="1" thickBot="1" x14ac:dyDescent="0.3">
      <c r="C513" s="37" t="s">
        <v>15</v>
      </c>
      <c r="D513" s="284" t="s">
        <v>37</v>
      </c>
      <c r="E513" s="285"/>
      <c r="F513" s="285"/>
      <c r="G513" s="286"/>
    </row>
    <row r="514" spans="3:13" ht="12.75" hidden="1" customHeight="1" x14ac:dyDescent="0.25">
      <c r="C514" s="345"/>
      <c r="D514" s="41">
        <v>2018</v>
      </c>
      <c r="E514" s="41">
        <v>2019</v>
      </c>
      <c r="F514" s="41">
        <v>2020</v>
      </c>
      <c r="G514" s="41">
        <v>2021</v>
      </c>
    </row>
    <row r="515" spans="3:13" ht="9" hidden="1" customHeight="1" thickBot="1" x14ac:dyDescent="0.3">
      <c r="C515" s="346"/>
      <c r="D515" s="42" t="s">
        <v>6</v>
      </c>
      <c r="E515" s="42" t="s">
        <v>7</v>
      </c>
      <c r="F515" s="42" t="s">
        <v>7</v>
      </c>
      <c r="G515" s="42" t="s">
        <v>7</v>
      </c>
    </row>
    <row r="516" spans="3:13" ht="15.75" hidden="1" thickBot="1" x14ac:dyDescent="0.3">
      <c r="C516" s="37" t="s">
        <v>9</v>
      </c>
      <c r="D516" s="32"/>
      <c r="E516" s="32"/>
      <c r="F516" s="32"/>
      <c r="G516" s="32"/>
    </row>
    <row r="517" spans="3:13" ht="15.75" hidden="1" thickBot="1" x14ac:dyDescent="0.3">
      <c r="C517" s="37" t="s">
        <v>16</v>
      </c>
      <c r="D517" s="32"/>
      <c r="E517" s="32"/>
      <c r="F517" s="32"/>
      <c r="G517" s="32"/>
    </row>
    <row r="518" spans="3:13" ht="15.75" hidden="1" thickBot="1" x14ac:dyDescent="0.3">
      <c r="C518" s="37" t="s">
        <v>24</v>
      </c>
      <c r="D518" s="32" t="e">
        <f>D517/D516</f>
        <v>#DIV/0!</v>
      </c>
      <c r="E518" s="32" t="e">
        <f>E517/E516</f>
        <v>#DIV/0!</v>
      </c>
      <c r="F518" s="32" t="e">
        <f>F517/F516</f>
        <v>#DIV/0!</v>
      </c>
      <c r="G518" s="32" t="e">
        <f>G517/G516</f>
        <v>#DIV/0!</v>
      </c>
    </row>
    <row r="519" spans="3:13" ht="15.75" hidden="1" thickBot="1" x14ac:dyDescent="0.3">
      <c r="C519" s="37" t="s">
        <v>17</v>
      </c>
      <c r="D519" s="62" t="s">
        <v>23</v>
      </c>
      <c r="E519" s="34" t="e">
        <f>E516/D516-1</f>
        <v>#DIV/0!</v>
      </c>
      <c r="F519" s="34" t="e">
        <f t="shared" ref="F519:G521" si="22">F516/E516-1</f>
        <v>#DIV/0!</v>
      </c>
      <c r="G519" s="34" t="e">
        <f t="shared" si="22"/>
        <v>#DIV/0!</v>
      </c>
      <c r="I519" s="72"/>
      <c r="J519" s="72"/>
      <c r="K519" s="72"/>
      <c r="L519" s="72"/>
      <c r="M519" s="72"/>
    </row>
    <row r="520" spans="3:13" ht="23.25" hidden="1" thickBot="1" x14ac:dyDescent="0.3">
      <c r="C520" s="37" t="s">
        <v>18</v>
      </c>
      <c r="D520" s="62" t="s">
        <v>23</v>
      </c>
      <c r="E520" s="34" t="e">
        <f>E517/D517-1</f>
        <v>#DIV/0!</v>
      </c>
      <c r="F520" s="34" t="e">
        <f t="shared" si="22"/>
        <v>#DIV/0!</v>
      </c>
      <c r="G520" s="34" t="e">
        <f t="shared" si="22"/>
        <v>#DIV/0!</v>
      </c>
    </row>
    <row r="521" spans="3:13" ht="23.25" hidden="1" thickBot="1" x14ac:dyDescent="0.3">
      <c r="C521" s="37" t="s">
        <v>19</v>
      </c>
      <c r="D521" s="62" t="s">
        <v>23</v>
      </c>
      <c r="E521" s="34" t="e">
        <f>E518/D518-1</f>
        <v>#DIV/0!</v>
      </c>
      <c r="F521" s="34" t="e">
        <f t="shared" si="22"/>
        <v>#DIV/0!</v>
      </c>
      <c r="G521" s="34" t="e">
        <f t="shared" si="22"/>
        <v>#DIV/0!</v>
      </c>
    </row>
    <row r="522" spans="3:13" ht="15.75" hidden="1" thickBot="1" x14ac:dyDescent="0.3">
      <c r="C522" s="320" t="s">
        <v>163</v>
      </c>
      <c r="D522" s="321"/>
      <c r="E522" s="321"/>
      <c r="F522" s="321"/>
      <c r="G522" s="322"/>
    </row>
    <row r="523" spans="3:13" ht="12.75" hidden="1" customHeight="1" x14ac:dyDescent="0.25">
      <c r="C523" s="345"/>
      <c r="D523" s="41">
        <v>2018</v>
      </c>
      <c r="E523" s="41">
        <v>2019</v>
      </c>
      <c r="F523" s="41">
        <v>2020</v>
      </c>
      <c r="G523" s="41">
        <v>2021</v>
      </c>
    </row>
    <row r="524" spans="3:13" ht="9" hidden="1" customHeight="1" thickBot="1" x14ac:dyDescent="0.3">
      <c r="C524" s="346"/>
      <c r="D524" s="42" t="s">
        <v>6</v>
      </c>
      <c r="E524" s="42" t="s">
        <v>7</v>
      </c>
      <c r="F524" s="42" t="s">
        <v>7</v>
      </c>
      <c r="G524" s="42" t="s">
        <v>7</v>
      </c>
    </row>
    <row r="525" spans="3:13" ht="24.75" hidden="1" thickBot="1" x14ac:dyDescent="0.3">
      <c r="C525" s="48" t="s">
        <v>71</v>
      </c>
      <c r="D525" s="35"/>
      <c r="E525" s="35"/>
      <c r="F525" s="35"/>
      <c r="G525" s="35"/>
    </row>
    <row r="526" spans="3:13" ht="15.75" hidden="1" thickBot="1" x14ac:dyDescent="0.3">
      <c r="C526" s="48" t="s">
        <v>72</v>
      </c>
      <c r="D526" s="43"/>
      <c r="E526" s="35"/>
      <c r="F526" s="35"/>
      <c r="G526" s="35"/>
    </row>
    <row r="527" spans="3:13" ht="24.75" hidden="1" thickBot="1" x14ac:dyDescent="0.3">
      <c r="C527" s="73" t="s">
        <v>57</v>
      </c>
      <c r="D527" s="43">
        <f>D526+D525</f>
        <v>0</v>
      </c>
      <c r="E527" s="43">
        <f>E526+E525</f>
        <v>0</v>
      </c>
      <c r="F527" s="43">
        <f>F526+F525</f>
        <v>0</v>
      </c>
      <c r="G527" s="43">
        <f>G526+G525</f>
        <v>0</v>
      </c>
    </row>
    <row r="528" spans="3:13" ht="15.75" thickBot="1" x14ac:dyDescent="0.3">
      <c r="C528" s="58"/>
      <c r="D528" s="44"/>
      <c r="E528" s="44"/>
      <c r="F528" s="44"/>
      <c r="G528" s="44"/>
    </row>
    <row r="529" spans="3:10" ht="34.5" customHeight="1" thickBot="1" x14ac:dyDescent="0.3">
      <c r="C529" s="55" t="s">
        <v>84</v>
      </c>
      <c r="D529" s="44">
        <f>D29+D52+D119+D162+D185+D252+D300+D390</f>
        <v>6873135</v>
      </c>
      <c r="E529" s="44">
        <f>E29+E52+E119+E162+E185+E252+E300+E390</f>
        <v>7109835</v>
      </c>
      <c r="F529" s="44">
        <f>F29+F52+F119+F162+F185+F252+F300+F390</f>
        <v>10232500</v>
      </c>
      <c r="G529" s="44">
        <f>G29+G52+G119+G162+G185+G252+G300+G390</f>
        <v>11905057</v>
      </c>
    </row>
    <row r="530" spans="3:10" ht="36.75" thickBot="1" x14ac:dyDescent="0.3">
      <c r="C530" s="55" t="s">
        <v>85</v>
      </c>
      <c r="D530" s="44">
        <f>D532+D534+D536+D538+D540+D542+D544+D546+D548</f>
        <v>6873135</v>
      </c>
      <c r="E530" s="44">
        <f>E532+E534+E536+E538+E540+E542+E544+E546+E548</f>
        <v>7109835</v>
      </c>
      <c r="F530" s="44">
        <f>F532+F534+F536+F538+F540+F542+F544+F546+F548</f>
        <v>10232500</v>
      </c>
      <c r="G530" s="44">
        <f>G532+G534+G536+G538+G540+G542+G544+G546+G548</f>
        <v>11905057</v>
      </c>
    </row>
    <row r="531" spans="3:10" ht="36.75" thickBot="1" x14ac:dyDescent="0.3">
      <c r="C531" s="56" t="s">
        <v>25</v>
      </c>
      <c r="D531" s="45"/>
      <c r="E531" s="46">
        <f>E530/D530-1</f>
        <v>3.4438433116765532E-2</v>
      </c>
      <c r="F531" s="46">
        <f>F530/E530-1</f>
        <v>0.43920358208031551</v>
      </c>
      <c r="G531" s="46">
        <f>G530/F530-1</f>
        <v>0.16345536281456141</v>
      </c>
      <c r="J531" s="72"/>
    </row>
    <row r="532" spans="3:10" ht="15.75" thickBot="1" x14ac:dyDescent="0.3">
      <c r="C532" s="48" t="s">
        <v>0</v>
      </c>
      <c r="D532" s="35">
        <f>D37+D170+D193+D308</f>
        <v>2343776</v>
      </c>
      <c r="E532" s="35">
        <f>E37+E170+E193+E308</f>
        <v>2343766</v>
      </c>
      <c r="F532" s="35">
        <f>F37+F170+F193+F308</f>
        <v>2343766</v>
      </c>
      <c r="G532" s="35">
        <f>G37+G170+G193+G308</f>
        <v>2343766</v>
      </c>
    </row>
    <row r="533" spans="3:10" ht="15.75" thickBot="1" x14ac:dyDescent="0.3">
      <c r="C533" s="57" t="s">
        <v>26</v>
      </c>
      <c r="D533" s="43"/>
      <c r="E533" s="36">
        <f>E532/D532-1</f>
        <v>-4.2666193356133419E-6</v>
      </c>
      <c r="F533" s="36">
        <f>F532/E532-1</f>
        <v>0</v>
      </c>
      <c r="G533" s="36">
        <f>G532/F532-1</f>
        <v>0</v>
      </c>
    </row>
    <row r="534" spans="3:10" ht="30" customHeight="1" thickBot="1" x14ac:dyDescent="0.3">
      <c r="C534" s="48" t="s">
        <v>42</v>
      </c>
      <c r="D534" s="35">
        <f>D38+D171+D194+D309</f>
        <v>382359</v>
      </c>
      <c r="E534" s="35">
        <f>E38+E171+E194+E309</f>
        <v>382359</v>
      </c>
      <c r="F534" s="35">
        <f>F38+F171+F194+F309</f>
        <v>382359</v>
      </c>
      <c r="G534" s="35">
        <f>G38+G171+G194+G309</f>
        <v>382359</v>
      </c>
    </row>
    <row r="535" spans="3:10" ht="24.75" thickBot="1" x14ac:dyDescent="0.3">
      <c r="C535" s="57" t="s">
        <v>43</v>
      </c>
      <c r="D535" s="43"/>
      <c r="E535" s="36">
        <f>E534/D534-1</f>
        <v>0</v>
      </c>
      <c r="F535" s="36">
        <f>F534/E534-1</f>
        <v>0</v>
      </c>
      <c r="G535" s="36">
        <f>G534/F534-1</f>
        <v>0</v>
      </c>
    </row>
    <row r="536" spans="3:10" ht="24.75" thickBot="1" x14ac:dyDescent="0.3">
      <c r="C536" s="48" t="s">
        <v>1</v>
      </c>
      <c r="D536" s="35">
        <f>D39+D62+D172+D195+D310</f>
        <v>2134000</v>
      </c>
      <c r="E536" s="35">
        <f>E39+E62+E172+E195+E310</f>
        <v>3100710</v>
      </c>
      <c r="F536" s="35">
        <f>F39+F62+F172+F195+F310</f>
        <v>3115875</v>
      </c>
      <c r="G536" s="35">
        <f>G39+G62+G172+G195+G310</f>
        <v>4088432</v>
      </c>
      <c r="H536" s="47"/>
      <c r="I536" s="86"/>
    </row>
    <row r="537" spans="3:10" ht="24.75" thickBot="1" x14ac:dyDescent="0.3">
      <c r="C537" s="57" t="s">
        <v>27</v>
      </c>
      <c r="D537" s="43"/>
      <c r="E537" s="36">
        <f>E536/D536-1</f>
        <v>0.45300374882849104</v>
      </c>
      <c r="F537" s="36">
        <f>F536/E536-1</f>
        <v>4.890815329392284E-3</v>
      </c>
      <c r="G537" s="36">
        <f>G536/F536-1</f>
        <v>0.31212965860312103</v>
      </c>
    </row>
    <row r="538" spans="3:10" ht="15.75" thickBot="1" x14ac:dyDescent="0.3">
      <c r="C538" s="48" t="s">
        <v>2</v>
      </c>
      <c r="D538" s="35">
        <f>D446+D423+D196+D173</f>
        <v>0</v>
      </c>
      <c r="E538" s="35">
        <f>E446+E423+E196+E173</f>
        <v>0</v>
      </c>
      <c r="F538" s="35">
        <f>F446+F423+F196+F173</f>
        <v>0</v>
      </c>
      <c r="G538" s="35">
        <f>G446+G423+G196+G173</f>
        <v>0</v>
      </c>
    </row>
    <row r="539" spans="3:10" ht="24.75" thickBot="1" x14ac:dyDescent="0.3">
      <c r="C539" s="57" t="s">
        <v>28</v>
      </c>
      <c r="D539" s="43"/>
      <c r="E539" s="36" t="e">
        <f>E538/D538-1</f>
        <v>#DIV/0!</v>
      </c>
      <c r="F539" s="36" t="e">
        <f>F538/E538-1</f>
        <v>#DIV/0!</v>
      </c>
      <c r="G539" s="36" t="e">
        <f>G538/F538-1</f>
        <v>#DIV/0!</v>
      </c>
    </row>
    <row r="540" spans="3:10" ht="24.75" thickBot="1" x14ac:dyDescent="0.3">
      <c r="C540" s="48" t="s">
        <v>29</v>
      </c>
      <c r="D540" s="35">
        <f>D447+D424+D197+D174</f>
        <v>0</v>
      </c>
      <c r="E540" s="35">
        <f>E447+E424+E197+E174</f>
        <v>0</v>
      </c>
      <c r="F540" s="35">
        <f>F447+F424+F197+F174</f>
        <v>0</v>
      </c>
      <c r="G540" s="35">
        <f>G447+G424+G197+G174</f>
        <v>0</v>
      </c>
    </row>
    <row r="541" spans="3:10" ht="24.75" thickBot="1" x14ac:dyDescent="0.3">
      <c r="C541" s="57" t="s">
        <v>30</v>
      </c>
      <c r="D541" s="43"/>
      <c r="E541" s="36" t="e">
        <f>E540/D540-1</f>
        <v>#DIV/0!</v>
      </c>
      <c r="F541" s="36" t="e">
        <f>F540/E540-1</f>
        <v>#DIV/0!</v>
      </c>
      <c r="G541" s="36" t="e">
        <f>G540/F540-1</f>
        <v>#DIV/0!</v>
      </c>
    </row>
    <row r="542" spans="3:10" ht="15.75" thickBot="1" x14ac:dyDescent="0.3">
      <c r="C542" s="48" t="s">
        <v>31</v>
      </c>
      <c r="D542" s="35">
        <f>D448+D425+D198+D175</f>
        <v>0</v>
      </c>
      <c r="E542" s="35">
        <f>E448+E425+E198+E175</f>
        <v>0</v>
      </c>
      <c r="F542" s="35">
        <f>F448+F425+F198+F175</f>
        <v>0</v>
      </c>
      <c r="G542" s="35">
        <f>G448+G425+G198+G175</f>
        <v>0</v>
      </c>
    </row>
    <row r="543" spans="3:10" ht="24.75" thickBot="1" x14ac:dyDescent="0.3">
      <c r="C543" s="57" t="s">
        <v>32</v>
      </c>
      <c r="D543" s="43"/>
      <c r="E543" s="36" t="e">
        <f>E542/D542-1</f>
        <v>#DIV/0!</v>
      </c>
      <c r="F543" s="36" t="e">
        <f>F542/E542-1</f>
        <v>#DIV/0!</v>
      </c>
      <c r="G543" s="36" t="e">
        <f>G542/F542-1</f>
        <v>#DIV/0!</v>
      </c>
      <c r="J543" s="72"/>
    </row>
    <row r="544" spans="3:10" ht="24.75" thickBot="1" x14ac:dyDescent="0.3">
      <c r="C544" s="48" t="s">
        <v>3</v>
      </c>
      <c r="D544" s="35">
        <f>D43+D176+D314</f>
        <v>33000</v>
      </c>
      <c r="E544" s="35">
        <f>E43+E176+E314</f>
        <v>33000</v>
      </c>
      <c r="F544" s="35">
        <f>F43+F176+F314</f>
        <v>33000</v>
      </c>
      <c r="G544" s="35">
        <f>G43+G176+G314</f>
        <v>33000</v>
      </c>
      <c r="I544" s="72"/>
      <c r="J544" s="87"/>
    </row>
    <row r="545" spans="3:9" ht="36.75" thickBot="1" x14ac:dyDescent="0.3">
      <c r="C545" s="57" t="s">
        <v>33</v>
      </c>
      <c r="D545" s="43"/>
      <c r="E545" s="36">
        <f>E544/D544-1</f>
        <v>0</v>
      </c>
      <c r="F545" s="36">
        <f>F544/E544-1</f>
        <v>0</v>
      </c>
      <c r="G545" s="36">
        <f>G544/F544-1</f>
        <v>0</v>
      </c>
    </row>
    <row r="546" spans="3:9" ht="24.75" thickBot="1" x14ac:dyDescent="0.3">
      <c r="C546" s="48" t="s">
        <v>20</v>
      </c>
      <c r="D546" s="35">
        <f>D219+D240+D260+D278+D469+D487+D507+D525</f>
        <v>0</v>
      </c>
      <c r="E546" s="35">
        <f>E219+E240+E260+E278+E469+E487+E507+E525</f>
        <v>0</v>
      </c>
      <c r="F546" s="35">
        <f>F219+F240+F260+F278+F469+F487+F507+F525</f>
        <v>0</v>
      </c>
      <c r="G546" s="35">
        <f>G219+G240+G260+G278+G469+G487+G507+G525</f>
        <v>0</v>
      </c>
    </row>
    <row r="547" spans="3:9" ht="24.75" thickBot="1" x14ac:dyDescent="0.3">
      <c r="C547" s="57" t="s">
        <v>34</v>
      </c>
      <c r="D547" s="43"/>
      <c r="E547" s="36" t="e">
        <f>E546/D546-1</f>
        <v>#DIV/0!</v>
      </c>
      <c r="F547" s="36" t="e">
        <f>F546/E546-1</f>
        <v>#DIV/0!</v>
      </c>
      <c r="G547" s="36" t="e">
        <f>G546/F546-1</f>
        <v>#DIV/0!</v>
      </c>
    </row>
    <row r="548" spans="3:9" ht="15.75" thickBot="1" x14ac:dyDescent="0.3">
      <c r="C548" s="48" t="s">
        <v>21</v>
      </c>
      <c r="D548" s="35">
        <f>D128+D261+D399</f>
        <v>1980000</v>
      </c>
      <c r="E548" s="35">
        <f>E128+E261+E399</f>
        <v>1250000</v>
      </c>
      <c r="F548" s="35">
        <f>F128+F261+F399</f>
        <v>4357500</v>
      </c>
      <c r="G548" s="35">
        <f>G128+G261+G399</f>
        <v>5057500</v>
      </c>
      <c r="I548" s="72"/>
    </row>
    <row r="549" spans="3:9" ht="24.75" thickBot="1" x14ac:dyDescent="0.3">
      <c r="C549" s="57" t="s">
        <v>35</v>
      </c>
      <c r="D549" s="43"/>
      <c r="E549" s="36">
        <f>E548/D548-1</f>
        <v>-0.36868686868686873</v>
      </c>
      <c r="F549" s="36">
        <f>F548/E548-1</f>
        <v>2.4860000000000002</v>
      </c>
      <c r="G549" s="36">
        <f>G548/F548-1</f>
        <v>0.1606425702811245</v>
      </c>
    </row>
    <row r="550" spans="3:9" ht="15.75" thickBot="1" x14ac:dyDescent="0.3">
      <c r="C550" s="58" t="s">
        <v>56</v>
      </c>
      <c r="D550" s="44">
        <f>IF(D530-D529=0,0,"Error")</f>
        <v>0</v>
      </c>
      <c r="E550" s="44">
        <f>IF(E530-E529=0,0,"Error")</f>
        <v>0</v>
      </c>
      <c r="F550" s="44">
        <f>IF(F530-F529=0,0,"Error")</f>
        <v>0</v>
      </c>
      <c r="G550" s="44">
        <f>IF(G530-G529=0,0,"Error")</f>
        <v>0</v>
      </c>
    </row>
    <row r="551" spans="3:9" ht="36.75" thickBot="1" x14ac:dyDescent="0.3">
      <c r="C551" s="59" t="s">
        <v>46</v>
      </c>
      <c r="D551" s="60">
        <v>3822</v>
      </c>
      <c r="E551" s="60">
        <v>3822</v>
      </c>
      <c r="F551" s="60">
        <v>3822</v>
      </c>
      <c r="G551" s="60">
        <v>3822</v>
      </c>
    </row>
    <row r="552" spans="3:9" ht="36.75" thickBot="1" x14ac:dyDescent="0.3">
      <c r="C552" s="59" t="s">
        <v>52</v>
      </c>
      <c r="D552" s="35" t="s">
        <v>23</v>
      </c>
      <c r="E552" s="35" t="s">
        <v>23</v>
      </c>
      <c r="F552" s="35" t="s">
        <v>23</v>
      </c>
      <c r="G552" s="35" t="s">
        <v>23</v>
      </c>
    </row>
    <row r="553" spans="3:9" x14ac:dyDescent="0.25">
      <c r="C553" s="79"/>
      <c r="D553" s="47"/>
      <c r="E553" s="47"/>
      <c r="F553" s="47"/>
      <c r="G553" s="47"/>
    </row>
  </sheetData>
  <mergeCells count="201">
    <mergeCell ref="C8:G10"/>
    <mergeCell ref="D11:G11"/>
    <mergeCell ref="C12:C13"/>
    <mergeCell ref="D15:G15"/>
    <mergeCell ref="C16:G16"/>
    <mergeCell ref="C21:G21"/>
    <mergeCell ref="A2:G2"/>
    <mergeCell ref="D4:G4"/>
    <mergeCell ref="D5:G5"/>
    <mergeCell ref="D6:G6"/>
    <mergeCell ref="C7:G7"/>
    <mergeCell ref="C35:C36"/>
    <mergeCell ref="D46:G46"/>
    <mergeCell ref="D47:G47"/>
    <mergeCell ref="D48:G48"/>
    <mergeCell ref="C50:C51"/>
    <mergeCell ref="C57:G57"/>
    <mergeCell ref="C22:G22"/>
    <mergeCell ref="D23:G23"/>
    <mergeCell ref="D24:G24"/>
    <mergeCell ref="D25:G25"/>
    <mergeCell ref="C26:C27"/>
    <mergeCell ref="C34:G34"/>
    <mergeCell ref="D74:G74"/>
    <mergeCell ref="C75:C76"/>
    <mergeCell ref="C83:G83"/>
    <mergeCell ref="C84:C85"/>
    <mergeCell ref="C89:C91"/>
    <mergeCell ref="D89:G91"/>
    <mergeCell ref="C58:C59"/>
    <mergeCell ref="C69:G69"/>
    <mergeCell ref="C70:G70"/>
    <mergeCell ref="D71:G71"/>
    <mergeCell ref="D72:G72"/>
    <mergeCell ref="D73:G73"/>
    <mergeCell ref="C105:C106"/>
    <mergeCell ref="C110:G110"/>
    <mergeCell ref="C111:G111"/>
    <mergeCell ref="D112:G112"/>
    <mergeCell ref="D113:G113"/>
    <mergeCell ref="D114:G114"/>
    <mergeCell ref="D92:G92"/>
    <mergeCell ref="D93:G93"/>
    <mergeCell ref="D94:G94"/>
    <mergeCell ref="D95:G95"/>
    <mergeCell ref="C96:C97"/>
    <mergeCell ref="C104:G104"/>
    <mergeCell ref="D132:G132"/>
    <mergeCell ref="D133:G133"/>
    <mergeCell ref="C134:C135"/>
    <mergeCell ref="C142:G142"/>
    <mergeCell ref="C143:C144"/>
    <mergeCell ref="D148:G148"/>
    <mergeCell ref="D115:G115"/>
    <mergeCell ref="C116:C117"/>
    <mergeCell ref="C124:G124"/>
    <mergeCell ref="C125:C126"/>
    <mergeCell ref="D130:G130"/>
    <mergeCell ref="D131:G131"/>
    <mergeCell ref="C159:C160"/>
    <mergeCell ref="C167:G167"/>
    <mergeCell ref="C168:C169"/>
    <mergeCell ref="D179:G179"/>
    <mergeCell ref="D180:G180"/>
    <mergeCell ref="D181:G181"/>
    <mergeCell ref="C149:G149"/>
    <mergeCell ref="C154:G154"/>
    <mergeCell ref="C155:G155"/>
    <mergeCell ref="D156:G156"/>
    <mergeCell ref="D157:G157"/>
    <mergeCell ref="D158:G158"/>
    <mergeCell ref="D205:G205"/>
    <mergeCell ref="D206:G206"/>
    <mergeCell ref="D207:G207"/>
    <mergeCell ref="C208:C209"/>
    <mergeCell ref="C216:G216"/>
    <mergeCell ref="C217:C218"/>
    <mergeCell ref="C183:C184"/>
    <mergeCell ref="C190:G190"/>
    <mergeCell ref="C191:C192"/>
    <mergeCell ref="C202:G202"/>
    <mergeCell ref="C203:G203"/>
    <mergeCell ref="D204:G204"/>
    <mergeCell ref="C229:C230"/>
    <mergeCell ref="C237:G237"/>
    <mergeCell ref="C238:C239"/>
    <mergeCell ref="C243:G243"/>
    <mergeCell ref="C244:G244"/>
    <mergeCell ref="D245:G245"/>
    <mergeCell ref="C222:C224"/>
    <mergeCell ref="D222:G224"/>
    <mergeCell ref="D225:G225"/>
    <mergeCell ref="D226:G226"/>
    <mergeCell ref="D227:G227"/>
    <mergeCell ref="D228:G228"/>
    <mergeCell ref="D263:G263"/>
    <mergeCell ref="D264:G264"/>
    <mergeCell ref="D265:G265"/>
    <mergeCell ref="D266:G266"/>
    <mergeCell ref="C267:C268"/>
    <mergeCell ref="C275:G275"/>
    <mergeCell ref="D246:G246"/>
    <mergeCell ref="D247:G247"/>
    <mergeCell ref="D248:G248"/>
    <mergeCell ref="C249:C250"/>
    <mergeCell ref="C257:G257"/>
    <mergeCell ref="C258:C259"/>
    <mergeCell ref="C292:G292"/>
    <mergeCell ref="C293:G293"/>
    <mergeCell ref="D294:G294"/>
    <mergeCell ref="D295:G295"/>
    <mergeCell ref="D296:G296"/>
    <mergeCell ref="C297:C298"/>
    <mergeCell ref="C276:C277"/>
    <mergeCell ref="D281:G281"/>
    <mergeCell ref="C282:G282"/>
    <mergeCell ref="C286:G286"/>
    <mergeCell ref="D287:G287"/>
    <mergeCell ref="C288:G288"/>
    <mergeCell ref="C328:G328"/>
    <mergeCell ref="C329:C330"/>
    <mergeCell ref="C340:G340"/>
    <mergeCell ref="C341:G341"/>
    <mergeCell ref="D342:G342"/>
    <mergeCell ref="D343:G343"/>
    <mergeCell ref="C305:G305"/>
    <mergeCell ref="C306:C307"/>
    <mergeCell ref="D317:G317"/>
    <mergeCell ref="D318:G318"/>
    <mergeCell ref="D319:G319"/>
    <mergeCell ref="C321:C322"/>
    <mergeCell ref="D363:G363"/>
    <mergeCell ref="D364:G364"/>
    <mergeCell ref="D365:G365"/>
    <mergeCell ref="D366:G366"/>
    <mergeCell ref="C367:C368"/>
    <mergeCell ref="C375:G375"/>
    <mergeCell ref="D344:G344"/>
    <mergeCell ref="D345:G345"/>
    <mergeCell ref="C346:C347"/>
    <mergeCell ref="C354:G354"/>
    <mergeCell ref="C355:C356"/>
    <mergeCell ref="C360:C362"/>
    <mergeCell ref="D360:G362"/>
    <mergeCell ref="D386:G386"/>
    <mergeCell ref="C387:C388"/>
    <mergeCell ref="C395:G395"/>
    <mergeCell ref="C396:C397"/>
    <mergeCell ref="C401:G401"/>
    <mergeCell ref="C402:C403"/>
    <mergeCell ref="C376:C377"/>
    <mergeCell ref="C381:G381"/>
    <mergeCell ref="C382:G382"/>
    <mergeCell ref="D383:G383"/>
    <mergeCell ref="D384:G384"/>
    <mergeCell ref="D385:G385"/>
    <mergeCell ref="C418:C419"/>
    <mergeCell ref="D429:G429"/>
    <mergeCell ref="D430:G430"/>
    <mergeCell ref="D431:G431"/>
    <mergeCell ref="C432:C433"/>
    <mergeCell ref="C440:G440"/>
    <mergeCell ref="D404:G404"/>
    <mergeCell ref="D405:G405"/>
    <mergeCell ref="D406:G406"/>
    <mergeCell ref="C407:C408"/>
    <mergeCell ref="C415:C416"/>
    <mergeCell ref="C417:G417"/>
    <mergeCell ref="D457:G457"/>
    <mergeCell ref="C458:C459"/>
    <mergeCell ref="C466:G466"/>
    <mergeCell ref="C467:C468"/>
    <mergeCell ref="D472:G472"/>
    <mergeCell ref="D473:G473"/>
    <mergeCell ref="C441:C442"/>
    <mergeCell ref="C452:G452"/>
    <mergeCell ref="C453:G453"/>
    <mergeCell ref="D454:G454"/>
    <mergeCell ref="D455:G455"/>
    <mergeCell ref="D456:G456"/>
    <mergeCell ref="C491:G491"/>
    <mergeCell ref="D492:G492"/>
    <mergeCell ref="D493:G493"/>
    <mergeCell ref="D494:G494"/>
    <mergeCell ref="D495:G495"/>
    <mergeCell ref="C496:C497"/>
    <mergeCell ref="D474:G474"/>
    <mergeCell ref="D475:G475"/>
    <mergeCell ref="C476:C477"/>
    <mergeCell ref="C484:G484"/>
    <mergeCell ref="C485:C486"/>
    <mergeCell ref="C490:G490"/>
    <mergeCell ref="C504:G504"/>
    <mergeCell ref="C505:C506"/>
    <mergeCell ref="D510:G510"/>
    <mergeCell ref="D511:G511"/>
    <mergeCell ref="D512:G512"/>
    <mergeCell ref="D513:G513"/>
    <mergeCell ref="C514:C515"/>
    <mergeCell ref="C522:G522"/>
    <mergeCell ref="C523:C524"/>
  </mergeCells>
  <printOptions horizontalCentered="1" verticalCentered="1"/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9"/>
  <sheetViews>
    <sheetView topLeftCell="A402" zoomScale="160" zoomScaleNormal="160" zoomScaleSheetLayoutView="140" workbookViewId="0">
      <selection activeCell="D415" sqref="D415:D416"/>
    </sheetView>
  </sheetViews>
  <sheetFormatPr defaultRowHeight="15" x14ac:dyDescent="0.25"/>
  <cols>
    <col min="1" max="1" width="10.140625" customWidth="1"/>
    <col min="2" max="2" width="8.7109375" customWidth="1"/>
    <col min="3" max="3" width="20.5703125" customWidth="1"/>
    <col min="4" max="4" width="14.42578125" style="38" customWidth="1"/>
    <col min="5" max="5" width="10.5703125" style="38" customWidth="1"/>
    <col min="6" max="6" width="13.5703125" style="38" customWidth="1"/>
    <col min="7" max="7" width="13" style="38" customWidth="1"/>
    <col min="9" max="9" width="13.7109375" customWidth="1"/>
    <col min="10" max="10" width="11" customWidth="1"/>
    <col min="11" max="11" width="11" bestFit="1" customWidth="1"/>
  </cols>
  <sheetData>
    <row r="2" spans="1:8" ht="18" customHeight="1" x14ac:dyDescent="0.25">
      <c r="A2" s="379" t="s">
        <v>90</v>
      </c>
      <c r="B2" s="379"/>
      <c r="C2" s="379"/>
      <c r="D2" s="379"/>
      <c r="E2" s="379"/>
      <c r="F2" s="379"/>
      <c r="G2" s="379"/>
      <c r="H2" s="379"/>
    </row>
    <row r="3" spans="1:8" ht="15.75" thickBot="1" x14ac:dyDescent="0.3"/>
    <row r="4" spans="1:8" ht="26.25" thickBot="1" x14ac:dyDescent="0.3">
      <c r="C4" s="19" t="s">
        <v>22</v>
      </c>
      <c r="D4" s="369" t="s">
        <v>189</v>
      </c>
      <c r="E4" s="369"/>
      <c r="F4" s="369"/>
      <c r="G4" s="369"/>
    </row>
    <row r="5" spans="1:8" ht="15.75" thickBot="1" x14ac:dyDescent="0.3">
      <c r="C5" s="19" t="s">
        <v>4</v>
      </c>
      <c r="D5" s="370" t="s">
        <v>190</v>
      </c>
      <c r="E5" s="371"/>
      <c r="F5" s="371"/>
      <c r="G5" s="372"/>
    </row>
    <row r="6" spans="1:8" ht="26.25" thickBot="1" x14ac:dyDescent="0.3">
      <c r="C6" s="19" t="s">
        <v>36</v>
      </c>
      <c r="D6" s="373" t="s">
        <v>5</v>
      </c>
      <c r="E6" s="374"/>
      <c r="F6" s="374"/>
      <c r="G6" s="375"/>
    </row>
    <row r="7" spans="1:8" ht="15.75" thickBot="1" x14ac:dyDescent="0.3">
      <c r="C7" s="333" t="s">
        <v>8</v>
      </c>
      <c r="D7" s="334"/>
      <c r="E7" s="334"/>
      <c r="F7" s="334"/>
      <c r="G7" s="335"/>
    </row>
    <row r="8" spans="1:8" ht="15.75" customHeight="1" x14ac:dyDescent="0.25">
      <c r="C8" s="386" t="s">
        <v>191</v>
      </c>
      <c r="D8" s="387"/>
      <c r="E8" s="387"/>
      <c r="F8" s="387"/>
      <c r="G8" s="388"/>
    </row>
    <row r="9" spans="1:8" ht="36.75" customHeight="1" x14ac:dyDescent="0.25">
      <c r="C9" s="389"/>
      <c r="D9" s="390"/>
      <c r="E9" s="390"/>
      <c r="F9" s="390"/>
      <c r="G9" s="391"/>
    </row>
    <row r="10" spans="1:8" ht="2.25" customHeight="1" thickBot="1" x14ac:dyDescent="0.3">
      <c r="C10" s="392"/>
      <c r="D10" s="393"/>
      <c r="E10" s="393"/>
      <c r="F10" s="393"/>
      <c r="G10" s="394"/>
    </row>
    <row r="11" spans="1:8" ht="93" customHeight="1" thickBot="1" x14ac:dyDescent="0.3">
      <c r="C11" s="18" t="s">
        <v>11</v>
      </c>
      <c r="D11" s="380" t="s">
        <v>192</v>
      </c>
      <c r="E11" s="395"/>
      <c r="F11" s="395"/>
      <c r="G11" s="396"/>
    </row>
    <row r="12" spans="1:8" ht="23.25" customHeight="1" x14ac:dyDescent="0.25">
      <c r="C12" s="282" t="s">
        <v>86</v>
      </c>
      <c r="D12" s="74">
        <v>2018</v>
      </c>
      <c r="E12" s="74">
        <v>2019</v>
      </c>
      <c r="F12" s="74">
        <v>2020</v>
      </c>
      <c r="G12" s="74">
        <v>2021</v>
      </c>
    </row>
    <row r="13" spans="1:8" ht="15.75" thickBot="1" x14ac:dyDescent="0.3">
      <c r="C13" s="283"/>
      <c r="D13" s="75" t="s">
        <v>6</v>
      </c>
      <c r="E13" s="75" t="s">
        <v>7</v>
      </c>
      <c r="F13" s="75" t="s">
        <v>7</v>
      </c>
      <c r="G13" s="75" t="s">
        <v>7</v>
      </c>
    </row>
    <row r="14" spans="1:8" ht="23.25" thickBot="1" x14ac:dyDescent="0.3">
      <c r="C14" s="53" t="s">
        <v>193</v>
      </c>
      <c r="D14" s="54">
        <v>1</v>
      </c>
      <c r="E14" s="54">
        <v>1</v>
      </c>
      <c r="F14" s="54">
        <v>1</v>
      </c>
      <c r="G14" s="54">
        <v>1</v>
      </c>
    </row>
    <row r="15" spans="1:8" ht="23.25" thickBot="1" x14ac:dyDescent="0.3">
      <c r="C15" s="53" t="s">
        <v>194</v>
      </c>
      <c r="D15" s="54">
        <v>1</v>
      </c>
      <c r="E15" s="54">
        <v>1</v>
      </c>
      <c r="F15" s="54">
        <v>1</v>
      </c>
      <c r="G15" s="54">
        <v>1</v>
      </c>
    </row>
    <row r="16" spans="1:8" ht="24.75" thickBot="1" x14ac:dyDescent="0.3">
      <c r="C16" s="14" t="s">
        <v>13</v>
      </c>
      <c r="D16" s="397" t="s">
        <v>196</v>
      </c>
      <c r="E16" s="326"/>
      <c r="F16" s="326"/>
      <c r="G16" s="398"/>
    </row>
    <row r="17" spans="3:13" ht="23.25" customHeight="1" thickBot="1" x14ac:dyDescent="0.3">
      <c r="C17" s="339" t="s">
        <v>87</v>
      </c>
      <c r="D17" s="340"/>
      <c r="E17" s="340"/>
      <c r="F17" s="340"/>
      <c r="G17" s="341"/>
      <c r="J17" s="3"/>
      <c r="L17" s="3"/>
    </row>
    <row r="18" spans="3:13" ht="23.25" thickBot="1" x14ac:dyDescent="0.3">
      <c r="C18" s="90" t="s">
        <v>197</v>
      </c>
      <c r="D18" s="54">
        <v>0.8</v>
      </c>
      <c r="E18" s="54" t="s">
        <v>195</v>
      </c>
      <c r="F18" s="54" t="s">
        <v>195</v>
      </c>
      <c r="G18" s="54" t="s">
        <v>195</v>
      </c>
    </row>
    <row r="19" spans="3:13" ht="34.5" thickBot="1" x14ac:dyDescent="0.3">
      <c r="C19" s="90" t="s">
        <v>198</v>
      </c>
      <c r="D19" s="54">
        <v>0.7</v>
      </c>
      <c r="E19" s="54" t="s">
        <v>195</v>
      </c>
      <c r="F19" s="54" t="s">
        <v>195</v>
      </c>
      <c r="G19" s="54" t="s">
        <v>195</v>
      </c>
    </row>
    <row r="20" spans="3:13" ht="15.75" thickBot="1" x14ac:dyDescent="0.3">
      <c r="C20" s="314" t="s">
        <v>53</v>
      </c>
      <c r="D20" s="315"/>
      <c r="E20" s="315"/>
      <c r="F20" s="315"/>
      <c r="G20" s="316"/>
    </row>
    <row r="21" spans="3:13" ht="15.75" thickBot="1" x14ac:dyDescent="0.3">
      <c r="C21" s="293" t="s">
        <v>88</v>
      </c>
      <c r="D21" s="294"/>
      <c r="E21" s="294"/>
      <c r="F21" s="294"/>
      <c r="G21" s="295"/>
    </row>
    <row r="22" spans="3:13" ht="15.75" thickBot="1" x14ac:dyDescent="0.3">
      <c r="C22" s="23" t="s">
        <v>38</v>
      </c>
      <c r="D22" s="380" t="s">
        <v>199</v>
      </c>
      <c r="E22" s="381"/>
      <c r="F22" s="381"/>
      <c r="G22" s="382"/>
    </row>
    <row r="23" spans="3:13" ht="37.5" customHeight="1" thickBot="1" x14ac:dyDescent="0.3">
      <c r="C23" s="2" t="s">
        <v>10</v>
      </c>
      <c r="D23" s="383" t="s">
        <v>200</v>
      </c>
      <c r="E23" s="384"/>
      <c r="F23" s="384"/>
      <c r="G23" s="385"/>
    </row>
    <row r="24" spans="3:13" ht="15.75" thickBot="1" x14ac:dyDescent="0.3">
      <c r="C24" s="2" t="s">
        <v>15</v>
      </c>
      <c r="D24" s="284" t="s">
        <v>201</v>
      </c>
      <c r="E24" s="285"/>
      <c r="F24" s="285"/>
      <c r="G24" s="286"/>
    </row>
    <row r="25" spans="3:13" ht="12.75" customHeight="1" x14ac:dyDescent="0.25">
      <c r="C25" s="282"/>
      <c r="D25" s="41">
        <v>2018</v>
      </c>
      <c r="E25" s="41">
        <v>2019</v>
      </c>
      <c r="F25" s="41">
        <v>2020</v>
      </c>
      <c r="G25" s="41">
        <v>2021</v>
      </c>
    </row>
    <row r="26" spans="3:13" ht="9" customHeight="1" thickBot="1" x14ac:dyDescent="0.3">
      <c r="C26" s="283"/>
      <c r="D26" s="42" t="s">
        <v>6</v>
      </c>
      <c r="E26" s="42" t="s">
        <v>7</v>
      </c>
      <c r="F26" s="42" t="s">
        <v>7</v>
      </c>
      <c r="G26" s="42" t="s">
        <v>7</v>
      </c>
    </row>
    <row r="27" spans="3:13" ht="15.75" thickBot="1" x14ac:dyDescent="0.3">
      <c r="C27" s="2" t="s">
        <v>9</v>
      </c>
      <c r="D27" s="95">
        <v>951</v>
      </c>
      <c r="E27" s="95">
        <v>951</v>
      </c>
      <c r="F27" s="95">
        <v>951</v>
      </c>
      <c r="G27" s="95">
        <v>951</v>
      </c>
    </row>
    <row r="28" spans="3:13" ht="15.75" thickBot="1" x14ac:dyDescent="0.3">
      <c r="C28" s="2" t="s">
        <v>16</v>
      </c>
      <c r="D28" s="32">
        <f>D36+D37+D38+D39+D40+D41+D42</f>
        <v>1926666</v>
      </c>
      <c r="E28" s="32">
        <f t="shared" ref="E28:G28" si="0">E36+E37+E38+E39+E40+E41+E42</f>
        <v>2870287</v>
      </c>
      <c r="F28" s="32">
        <f t="shared" si="0"/>
        <v>3203112</v>
      </c>
      <c r="G28" s="32">
        <f t="shared" si="0"/>
        <v>4081533</v>
      </c>
    </row>
    <row r="29" spans="3:13" ht="15.75" thickBot="1" x14ac:dyDescent="0.3">
      <c r="C29" s="37" t="s">
        <v>24</v>
      </c>
      <c r="D29" s="32">
        <f>D28/D27</f>
        <v>2025.93690851735</v>
      </c>
      <c r="E29" s="32">
        <f t="shared" ref="E29:G29" si="1">E28/E27</f>
        <v>3018.1777076761305</v>
      </c>
      <c r="F29" s="32">
        <f t="shared" si="1"/>
        <v>3368.1514195583595</v>
      </c>
      <c r="G29" s="32">
        <f t="shared" si="1"/>
        <v>4291.8328075709778</v>
      </c>
    </row>
    <row r="30" spans="3:13" ht="15.75" thickBot="1" x14ac:dyDescent="0.3">
      <c r="C30" s="37" t="s">
        <v>17</v>
      </c>
      <c r="D30" s="69" t="s">
        <v>23</v>
      </c>
      <c r="E30" s="34">
        <f>E27/D27-1</f>
        <v>0</v>
      </c>
      <c r="F30" s="34">
        <f t="shared" ref="F30:G32" si="2">F27/E27-1</f>
        <v>0</v>
      </c>
      <c r="G30" s="34">
        <f t="shared" si="2"/>
        <v>0</v>
      </c>
      <c r="I30" s="6"/>
      <c r="J30" s="6"/>
      <c r="K30" s="6"/>
      <c r="L30" s="6"/>
      <c r="M30" s="6"/>
    </row>
    <row r="31" spans="3:13" ht="23.25" thickBot="1" x14ac:dyDescent="0.3">
      <c r="C31" s="37" t="s">
        <v>18</v>
      </c>
      <c r="D31" s="69" t="s">
        <v>23</v>
      </c>
      <c r="E31" s="34">
        <f>E28/D28-1</f>
        <v>0.48976885459129926</v>
      </c>
      <c r="F31" s="34">
        <f t="shared" si="2"/>
        <v>0.11595530342436144</v>
      </c>
      <c r="G31" s="34">
        <f t="shared" si="2"/>
        <v>0.27423986423203428</v>
      </c>
    </row>
    <row r="32" spans="3:13" ht="23.25" thickBot="1" x14ac:dyDescent="0.3">
      <c r="C32" s="37" t="s">
        <v>19</v>
      </c>
      <c r="D32" s="69" t="s">
        <v>23</v>
      </c>
      <c r="E32" s="34">
        <f>E29/D29-1</f>
        <v>0.48976885459129926</v>
      </c>
      <c r="F32" s="34">
        <f t="shared" si="2"/>
        <v>0.11595530342436144</v>
      </c>
      <c r="G32" s="34">
        <f t="shared" si="2"/>
        <v>0.27423986423203428</v>
      </c>
    </row>
    <row r="33" spans="3:7" ht="15.75" thickBot="1" x14ac:dyDescent="0.3">
      <c r="C33" s="320" t="s">
        <v>55</v>
      </c>
      <c r="D33" s="321"/>
      <c r="E33" s="321"/>
      <c r="F33" s="321"/>
      <c r="G33" s="322"/>
    </row>
    <row r="34" spans="3:7" ht="12.75" customHeight="1" x14ac:dyDescent="0.25">
      <c r="C34" s="282"/>
      <c r="D34" s="41">
        <v>2018</v>
      </c>
      <c r="E34" s="41">
        <v>2019</v>
      </c>
      <c r="F34" s="41">
        <v>2020</v>
      </c>
      <c r="G34" s="41">
        <v>2021</v>
      </c>
    </row>
    <row r="35" spans="3:7" ht="9" customHeight="1" thickBot="1" x14ac:dyDescent="0.3">
      <c r="C35" s="283"/>
      <c r="D35" s="42" t="s">
        <v>6</v>
      </c>
      <c r="E35" s="42" t="s">
        <v>7</v>
      </c>
      <c r="F35" s="42" t="s">
        <v>7</v>
      </c>
      <c r="G35" s="42" t="s">
        <v>7</v>
      </c>
    </row>
    <row r="36" spans="3:7" ht="15.75" thickBot="1" x14ac:dyDescent="0.3">
      <c r="C36" s="1" t="s">
        <v>0</v>
      </c>
      <c r="D36" s="5">
        <v>414505</v>
      </c>
      <c r="E36" s="5">
        <v>414505</v>
      </c>
      <c r="F36" s="5">
        <v>414505</v>
      </c>
      <c r="G36" s="5">
        <v>414505</v>
      </c>
    </row>
    <row r="37" spans="3:7" ht="24.75" thickBot="1" x14ac:dyDescent="0.3">
      <c r="C37" s="1" t="s">
        <v>42</v>
      </c>
      <c r="D37" s="8">
        <v>52142</v>
      </c>
      <c r="E37" s="8">
        <v>52142</v>
      </c>
      <c r="F37" s="8">
        <v>52142</v>
      </c>
      <c r="G37" s="8">
        <v>52142</v>
      </c>
    </row>
    <row r="38" spans="3:7" ht="24.75" thickBot="1" x14ac:dyDescent="0.3">
      <c r="C38" s="1" t="s">
        <v>1</v>
      </c>
      <c r="D38" s="8">
        <v>1443750</v>
      </c>
      <c r="E38" s="35">
        <v>2387659</v>
      </c>
      <c r="F38" s="35">
        <v>2720484</v>
      </c>
      <c r="G38" s="35">
        <v>3598905</v>
      </c>
    </row>
    <row r="39" spans="3:7" ht="15.75" thickBot="1" x14ac:dyDescent="0.3">
      <c r="C39" s="1" t="s">
        <v>2</v>
      </c>
      <c r="D39" s="43"/>
      <c r="E39" s="35"/>
      <c r="F39" s="35"/>
      <c r="G39" s="35"/>
    </row>
    <row r="40" spans="3:7" ht="24.75" thickBot="1" x14ac:dyDescent="0.3">
      <c r="C40" s="1" t="s">
        <v>29</v>
      </c>
      <c r="D40" s="43"/>
      <c r="E40" s="35"/>
      <c r="F40" s="35"/>
      <c r="G40" s="35"/>
    </row>
    <row r="41" spans="3:7" ht="15.75" thickBot="1" x14ac:dyDescent="0.3">
      <c r="C41" s="1" t="s">
        <v>31</v>
      </c>
      <c r="D41" s="43"/>
      <c r="E41" s="35"/>
      <c r="F41" s="35"/>
      <c r="G41" s="35"/>
    </row>
    <row r="42" spans="3:7" ht="24.75" thickBot="1" x14ac:dyDescent="0.3">
      <c r="C42" s="1" t="s">
        <v>3</v>
      </c>
      <c r="D42" s="8">
        <v>16269</v>
      </c>
      <c r="E42" s="8">
        <v>15981</v>
      </c>
      <c r="F42" s="8">
        <v>15981</v>
      </c>
      <c r="G42" s="8">
        <v>15981</v>
      </c>
    </row>
    <row r="43" spans="3:7" ht="24.75" thickBot="1" x14ac:dyDescent="0.3">
      <c r="C43" s="24" t="s">
        <v>54</v>
      </c>
      <c r="D43" s="43">
        <f>D42+D41+D40+D39+D38+D37+D36</f>
        <v>1926666</v>
      </c>
      <c r="E43" s="43">
        <f>E42+E41+E40+E39+E38+E37+E36</f>
        <v>2870287</v>
      </c>
      <c r="F43" s="43">
        <f>F42+F41+F40+F39+F38+F37+F36</f>
        <v>3203112</v>
      </c>
      <c r="G43" s="43">
        <f>G42+G41+G40+G39+G38+G37+G36</f>
        <v>4081533</v>
      </c>
    </row>
    <row r="44" spans="3:7" ht="15.75" thickBot="1" x14ac:dyDescent="0.3">
      <c r="C44" s="26" t="s">
        <v>56</v>
      </c>
      <c r="D44" s="44">
        <f>IF(D43-D28=0,0,"Error")</f>
        <v>0</v>
      </c>
      <c r="E44" s="44">
        <f>IF(E43-E28=0,0,"Error")</f>
        <v>0</v>
      </c>
      <c r="F44" s="44">
        <f>IF(F43-F28=0,0,"Error")</f>
        <v>0</v>
      </c>
      <c r="G44" s="44">
        <f>IF(G43-G28=0,0,"Error")</f>
        <v>0</v>
      </c>
    </row>
    <row r="45" spans="3:7" ht="15.75" thickBot="1" x14ac:dyDescent="0.3">
      <c r="C45" s="96" t="s">
        <v>99</v>
      </c>
      <c r="D45" s="284" t="s">
        <v>203</v>
      </c>
      <c r="E45" s="285"/>
      <c r="F45" s="285"/>
      <c r="G45" s="286"/>
    </row>
    <row r="46" spans="3:7" ht="33" customHeight="1" thickBot="1" x14ac:dyDescent="0.3">
      <c r="C46" s="2" t="s">
        <v>10</v>
      </c>
      <c r="D46" s="399" t="s">
        <v>204</v>
      </c>
      <c r="E46" s="400"/>
      <c r="F46" s="400"/>
      <c r="G46" s="401"/>
    </row>
    <row r="47" spans="3:7" ht="15.75" thickBot="1" x14ac:dyDescent="0.3">
      <c r="C47" s="2" t="s">
        <v>15</v>
      </c>
      <c r="D47" s="284" t="s">
        <v>201</v>
      </c>
      <c r="E47" s="285"/>
      <c r="F47" s="285"/>
      <c r="G47" s="286"/>
    </row>
    <row r="48" spans="3:7" ht="15.75" thickBot="1" x14ac:dyDescent="0.3">
      <c r="C48" s="2" t="s">
        <v>9</v>
      </c>
      <c r="D48" s="4">
        <v>733</v>
      </c>
      <c r="E48" s="4">
        <v>733</v>
      </c>
      <c r="F48" s="4">
        <v>733</v>
      </c>
      <c r="G48" s="4">
        <v>733</v>
      </c>
    </row>
    <row r="49" spans="3:7" ht="12.75" customHeight="1" x14ac:dyDescent="0.25">
      <c r="C49" s="282"/>
      <c r="D49" s="41">
        <v>2018</v>
      </c>
      <c r="E49" s="41">
        <v>2019</v>
      </c>
      <c r="F49" s="41">
        <v>2020</v>
      </c>
      <c r="G49" s="41">
        <v>2021</v>
      </c>
    </row>
    <row r="50" spans="3:7" ht="9" customHeight="1" thickBot="1" x14ac:dyDescent="0.3">
      <c r="C50" s="283"/>
      <c r="D50" s="42" t="s">
        <v>6</v>
      </c>
      <c r="E50" s="42" t="s">
        <v>7</v>
      </c>
      <c r="F50" s="42" t="s">
        <v>7</v>
      </c>
      <c r="G50" s="42" t="s">
        <v>7</v>
      </c>
    </row>
    <row r="51" spans="3:7" ht="15.75" thickBot="1" x14ac:dyDescent="0.3">
      <c r="C51" s="2" t="s">
        <v>16</v>
      </c>
      <c r="D51" s="32">
        <f>D59+D60+D61+D62+D63+D64+D65</f>
        <v>604674</v>
      </c>
      <c r="E51" s="32">
        <f t="shared" ref="E51:G51" si="3">E59+E60+E61+E62+E63+E64+E65</f>
        <v>715605</v>
      </c>
      <c r="F51" s="32">
        <f t="shared" si="3"/>
        <v>722262.92999999993</v>
      </c>
      <c r="G51" s="32">
        <f t="shared" si="3"/>
        <v>729120.59789999994</v>
      </c>
    </row>
    <row r="52" spans="3:7" ht="15.75" thickBot="1" x14ac:dyDescent="0.3">
      <c r="C52" s="2" t="s">
        <v>24</v>
      </c>
      <c r="D52" s="32">
        <f>D51/D48</f>
        <v>824.93042291950883</v>
      </c>
      <c r="E52" s="32">
        <f>E51/E48</f>
        <v>976.26875852660305</v>
      </c>
      <c r="F52" s="32">
        <f>F51/F48</f>
        <v>985.35188267394267</v>
      </c>
      <c r="G52" s="32">
        <f>G51/G48</f>
        <v>994.70750054570249</v>
      </c>
    </row>
    <row r="53" spans="3:7" ht="15.75" thickBot="1" x14ac:dyDescent="0.3">
      <c r="C53" s="2" t="s">
        <v>17</v>
      </c>
      <c r="D53" s="69"/>
      <c r="E53" s="34">
        <f>E48/D48-1</f>
        <v>0</v>
      </c>
      <c r="F53" s="34">
        <f>F48/E48-1</f>
        <v>0</v>
      </c>
      <c r="G53" s="34">
        <f>G48/F48-1</f>
        <v>0</v>
      </c>
    </row>
    <row r="54" spans="3:7" ht="23.25" thickBot="1" x14ac:dyDescent="0.3">
      <c r="C54" s="2" t="s">
        <v>18</v>
      </c>
      <c r="D54" s="69"/>
      <c r="E54" s="34">
        <f>E51/D51-1</f>
        <v>0.183455878704889</v>
      </c>
      <c r="F54" s="34">
        <f t="shared" ref="F54:G55" si="4">F51/E51-1</f>
        <v>9.303917664074346E-3</v>
      </c>
      <c r="G54" s="34">
        <f t="shared" si="4"/>
        <v>9.4946973119609535E-3</v>
      </c>
    </row>
    <row r="55" spans="3:7" ht="23.25" thickBot="1" x14ac:dyDescent="0.3">
      <c r="C55" s="2" t="s">
        <v>19</v>
      </c>
      <c r="D55" s="69"/>
      <c r="E55" s="34">
        <f>E52/D52-1</f>
        <v>0.183455878704889</v>
      </c>
      <c r="F55" s="34">
        <f t="shared" si="4"/>
        <v>9.303917664074346E-3</v>
      </c>
      <c r="G55" s="34">
        <f t="shared" si="4"/>
        <v>9.4946973119607314E-3</v>
      </c>
    </row>
    <row r="56" spans="3:7" ht="24.75" customHeight="1" thickBot="1" x14ac:dyDescent="0.3">
      <c r="C56" s="279" t="s">
        <v>229</v>
      </c>
      <c r="D56" s="280"/>
      <c r="E56" s="280"/>
      <c r="F56" s="280"/>
      <c r="G56" s="281"/>
    </row>
    <row r="57" spans="3:7" ht="12.75" customHeight="1" x14ac:dyDescent="0.25">
      <c r="C57" s="282"/>
      <c r="D57" s="41">
        <v>2018</v>
      </c>
      <c r="E57" s="41">
        <v>2019</v>
      </c>
      <c r="F57" s="41">
        <v>2020</v>
      </c>
      <c r="G57" s="41">
        <v>2021</v>
      </c>
    </row>
    <row r="58" spans="3:7" ht="9" customHeight="1" thickBot="1" x14ac:dyDescent="0.3">
      <c r="C58" s="283"/>
      <c r="D58" s="42" t="s">
        <v>6</v>
      </c>
      <c r="E58" s="42" t="s">
        <v>7</v>
      </c>
      <c r="F58" s="42" t="s">
        <v>7</v>
      </c>
      <c r="G58" s="42" t="s">
        <v>7</v>
      </c>
    </row>
    <row r="59" spans="3:7" ht="24.75" customHeight="1" thickBot="1" x14ac:dyDescent="0.3">
      <c r="C59" s="1" t="s">
        <v>0</v>
      </c>
      <c r="D59" s="5">
        <v>416319</v>
      </c>
      <c r="E59" s="5">
        <v>416319</v>
      </c>
      <c r="F59" s="5">
        <v>416319</v>
      </c>
      <c r="G59" s="5">
        <v>416319</v>
      </c>
    </row>
    <row r="60" spans="3:7" ht="24.75" customHeight="1" thickBot="1" x14ac:dyDescent="0.3">
      <c r="C60" s="1" t="s">
        <v>42</v>
      </c>
      <c r="D60" s="5">
        <v>69524</v>
      </c>
      <c r="E60" s="5">
        <v>69524</v>
      </c>
      <c r="F60" s="5">
        <v>69524</v>
      </c>
      <c r="G60" s="5">
        <v>69524</v>
      </c>
    </row>
    <row r="61" spans="3:7" ht="24.75" customHeight="1" thickBot="1" x14ac:dyDescent="0.3">
      <c r="C61" s="1" t="s">
        <v>1</v>
      </c>
      <c r="D61" s="5">
        <v>111000</v>
      </c>
      <c r="E61" s="5">
        <v>221931</v>
      </c>
      <c r="F61" s="5">
        <f>E61*103%</f>
        <v>228588.93</v>
      </c>
      <c r="G61" s="5">
        <f>F61*103%</f>
        <v>235446.59789999999</v>
      </c>
    </row>
    <row r="62" spans="3:7" ht="15.75" thickBot="1" x14ac:dyDescent="0.3">
      <c r="C62" s="1" t="s">
        <v>2</v>
      </c>
      <c r="D62" s="43"/>
      <c r="E62" s="35"/>
      <c r="F62" s="35"/>
      <c r="G62" s="35"/>
    </row>
    <row r="63" spans="3:7" ht="24.75" thickBot="1" x14ac:dyDescent="0.3">
      <c r="C63" s="1" t="s">
        <v>29</v>
      </c>
      <c r="D63" s="43"/>
      <c r="E63" s="35"/>
      <c r="F63" s="35"/>
      <c r="G63" s="35"/>
    </row>
    <row r="64" spans="3:7" ht="15.75" thickBot="1" x14ac:dyDescent="0.3">
      <c r="C64" s="1" t="s">
        <v>31</v>
      </c>
      <c r="D64" s="43"/>
      <c r="E64" s="35"/>
      <c r="F64" s="35"/>
      <c r="G64" s="35"/>
    </row>
    <row r="65" spans="3:13" ht="24.75" thickBot="1" x14ac:dyDescent="0.3">
      <c r="C65" s="1" t="s">
        <v>3</v>
      </c>
      <c r="D65" s="8">
        <v>7831</v>
      </c>
      <c r="E65" s="8">
        <v>7831</v>
      </c>
      <c r="F65" s="8">
        <v>7831</v>
      </c>
      <c r="G65" s="8">
        <v>7831</v>
      </c>
    </row>
    <row r="66" spans="3:13" ht="24.75" thickBot="1" x14ac:dyDescent="0.3">
      <c r="C66" s="97" t="s">
        <v>140</v>
      </c>
      <c r="D66" s="43">
        <f>D65+D64+D63+D62+D61+D60+D59</f>
        <v>604674</v>
      </c>
      <c r="E66" s="43">
        <f>E65+E64+E63+E62+E61+E60+E59</f>
        <v>715605</v>
      </c>
      <c r="F66" s="43">
        <f>F65+F64+F63+F62+F61+F60+F59</f>
        <v>722262.92999999993</v>
      </c>
      <c r="G66" s="43">
        <f>G65+G64+G63+G62+G61+G60+G59</f>
        <v>729120.59789999994</v>
      </c>
    </row>
    <row r="67" spans="3:13" ht="17.25" customHeight="1" thickBot="1" x14ac:dyDescent="0.3">
      <c r="C67" s="26" t="s">
        <v>56</v>
      </c>
      <c r="D67" s="44">
        <f>IF(D66-D51=0,0,"Error")</f>
        <v>0</v>
      </c>
      <c r="E67" s="44">
        <f>IF(E66-E51=0,0,"Error")</f>
        <v>0</v>
      </c>
      <c r="F67" s="44">
        <f>IF(F66-F51=0,0,"Error")</f>
        <v>0</v>
      </c>
      <c r="G67" s="44">
        <f>IF(G66-G51=0,0,"Error")</f>
        <v>0</v>
      </c>
    </row>
    <row r="68" spans="3:13" ht="15.75" hidden="1" thickBot="1" x14ac:dyDescent="0.3">
      <c r="C68" s="293" t="s">
        <v>67</v>
      </c>
      <c r="D68" s="294"/>
      <c r="E68" s="294"/>
      <c r="F68" s="294"/>
      <c r="G68" s="295"/>
    </row>
    <row r="69" spans="3:13" ht="15.75" hidden="1" thickBot="1" x14ac:dyDescent="0.3">
      <c r="C69" s="293" t="s">
        <v>68</v>
      </c>
      <c r="D69" s="294"/>
      <c r="E69" s="294"/>
      <c r="F69" s="294"/>
      <c r="G69" s="295"/>
    </row>
    <row r="70" spans="3:13" ht="23.25" hidden="1" thickBot="1" x14ac:dyDescent="0.3">
      <c r="C70" s="16" t="s">
        <v>82</v>
      </c>
      <c r="D70" s="290" t="s">
        <v>40</v>
      </c>
      <c r="E70" s="291"/>
      <c r="F70" s="291"/>
      <c r="G70" s="292"/>
    </row>
    <row r="71" spans="3:13" ht="15.75" hidden="1" thickBot="1" x14ac:dyDescent="0.3">
      <c r="C71" s="23" t="s">
        <v>38</v>
      </c>
      <c r="D71" s="284" t="s">
        <v>37</v>
      </c>
      <c r="E71" s="285"/>
      <c r="F71" s="285"/>
      <c r="G71" s="286"/>
    </row>
    <row r="72" spans="3:13" ht="17.25" hidden="1" customHeight="1" thickBot="1" x14ac:dyDescent="0.3">
      <c r="C72" s="2" t="s">
        <v>10</v>
      </c>
      <c r="D72" s="287" t="s">
        <v>37</v>
      </c>
      <c r="E72" s="288"/>
      <c r="F72" s="288"/>
      <c r="G72" s="289"/>
    </row>
    <row r="73" spans="3:13" ht="15.75" hidden="1" thickBot="1" x14ac:dyDescent="0.3">
      <c r="C73" s="2" t="s">
        <v>15</v>
      </c>
      <c r="D73" s="284" t="s">
        <v>37</v>
      </c>
      <c r="E73" s="285"/>
      <c r="F73" s="285"/>
      <c r="G73" s="286"/>
    </row>
    <row r="74" spans="3:13" ht="12.75" hidden="1" customHeight="1" x14ac:dyDescent="0.25">
      <c r="C74" s="282"/>
      <c r="D74" s="41">
        <v>2018</v>
      </c>
      <c r="E74" s="41">
        <v>2019</v>
      </c>
      <c r="F74" s="41">
        <v>2020</v>
      </c>
      <c r="G74" s="41">
        <v>2021</v>
      </c>
    </row>
    <row r="75" spans="3:13" ht="9" hidden="1" customHeight="1" thickBot="1" x14ac:dyDescent="0.3">
      <c r="C75" s="283"/>
      <c r="D75" s="42" t="s">
        <v>6</v>
      </c>
      <c r="E75" s="42" t="s">
        <v>7</v>
      </c>
      <c r="F75" s="42" t="s">
        <v>7</v>
      </c>
      <c r="G75" s="42" t="s">
        <v>7</v>
      </c>
    </row>
    <row r="76" spans="3:13" ht="15.75" hidden="1" thickBot="1" x14ac:dyDescent="0.3">
      <c r="C76" s="2" t="s">
        <v>9</v>
      </c>
      <c r="D76" s="32"/>
      <c r="E76" s="32"/>
      <c r="F76" s="32"/>
      <c r="G76" s="32"/>
    </row>
    <row r="77" spans="3:13" ht="15.75" hidden="1" thickBot="1" x14ac:dyDescent="0.3">
      <c r="C77" s="2" t="s">
        <v>16</v>
      </c>
      <c r="D77" s="32"/>
      <c r="E77" s="32"/>
      <c r="F77" s="32"/>
      <c r="G77" s="32"/>
    </row>
    <row r="78" spans="3:13" ht="15.75" hidden="1" thickBot="1" x14ac:dyDescent="0.3">
      <c r="C78" s="2" t="s">
        <v>24</v>
      </c>
      <c r="D78" s="32" t="e">
        <f>D77/D76</f>
        <v>#DIV/0!</v>
      </c>
      <c r="E78" s="32" t="e">
        <f t="shared" ref="E78:G78" si="5">E77/E76</f>
        <v>#DIV/0!</v>
      </c>
      <c r="F78" s="32" t="e">
        <f t="shared" si="5"/>
        <v>#DIV/0!</v>
      </c>
      <c r="G78" s="32" t="e">
        <f t="shared" si="5"/>
        <v>#DIV/0!</v>
      </c>
    </row>
    <row r="79" spans="3:13" ht="15.75" hidden="1" thickBot="1" x14ac:dyDescent="0.3">
      <c r="C79" s="2" t="s">
        <v>17</v>
      </c>
      <c r="D79" s="69" t="s">
        <v>23</v>
      </c>
      <c r="E79" s="34" t="e">
        <f>E76/D76-1</f>
        <v>#DIV/0!</v>
      </c>
      <c r="F79" s="34" t="e">
        <f t="shared" ref="F79:G81" si="6">F76/E76-1</f>
        <v>#DIV/0!</v>
      </c>
      <c r="G79" s="34" t="e">
        <f t="shared" si="6"/>
        <v>#DIV/0!</v>
      </c>
      <c r="I79" s="6"/>
      <c r="J79" s="6"/>
      <c r="K79" s="6"/>
      <c r="L79" s="6"/>
      <c r="M79" s="6"/>
    </row>
    <row r="80" spans="3:13" ht="23.25" hidden="1" thickBot="1" x14ac:dyDescent="0.3">
      <c r="C80" s="2" t="s">
        <v>18</v>
      </c>
      <c r="D80" s="69" t="s">
        <v>23</v>
      </c>
      <c r="E80" s="34" t="e">
        <f>E77/D77-1</f>
        <v>#DIV/0!</v>
      </c>
      <c r="F80" s="34" t="e">
        <f t="shared" si="6"/>
        <v>#DIV/0!</v>
      </c>
      <c r="G80" s="34" t="e">
        <f t="shared" si="6"/>
        <v>#DIV/0!</v>
      </c>
    </row>
    <row r="81" spans="3:7" ht="23.25" hidden="1" thickBot="1" x14ac:dyDescent="0.3">
      <c r="C81" s="2" t="s">
        <v>19</v>
      </c>
      <c r="D81" s="69" t="s">
        <v>23</v>
      </c>
      <c r="E81" s="34" t="e">
        <f>E78/D78-1</f>
        <v>#DIV/0!</v>
      </c>
      <c r="F81" s="34" t="e">
        <f t="shared" si="6"/>
        <v>#DIV/0!</v>
      </c>
      <c r="G81" s="34" t="e">
        <f t="shared" si="6"/>
        <v>#DIV/0!</v>
      </c>
    </row>
    <row r="82" spans="3:7" ht="15.75" hidden="1" thickBot="1" x14ac:dyDescent="0.3">
      <c r="C82" s="279" t="s">
        <v>55</v>
      </c>
      <c r="D82" s="280"/>
      <c r="E82" s="280"/>
      <c r="F82" s="280"/>
      <c r="G82" s="281"/>
    </row>
    <row r="83" spans="3:7" ht="12.75" hidden="1" customHeight="1" x14ac:dyDescent="0.25">
      <c r="C83" s="282"/>
      <c r="D83" s="41">
        <v>2018</v>
      </c>
      <c r="E83" s="41">
        <v>2019</v>
      </c>
      <c r="F83" s="41">
        <v>2020</v>
      </c>
      <c r="G83" s="41">
        <v>2021</v>
      </c>
    </row>
    <row r="84" spans="3:7" ht="9" hidden="1" customHeight="1" thickBot="1" x14ac:dyDescent="0.3">
      <c r="C84" s="283"/>
      <c r="D84" s="42" t="s">
        <v>6</v>
      </c>
      <c r="E84" s="42" t="s">
        <v>7</v>
      </c>
      <c r="F84" s="42" t="s">
        <v>7</v>
      </c>
      <c r="G84" s="42" t="s">
        <v>7</v>
      </c>
    </row>
    <row r="85" spans="3:7" ht="24.75" hidden="1" thickBot="1" x14ac:dyDescent="0.3">
      <c r="C85" s="1" t="s">
        <v>71</v>
      </c>
      <c r="D85" s="35"/>
      <c r="E85" s="35"/>
      <c r="F85" s="35"/>
      <c r="G85" s="35"/>
    </row>
    <row r="86" spans="3:7" ht="15.75" hidden="1" thickBot="1" x14ac:dyDescent="0.3">
      <c r="C86" s="1" t="s">
        <v>72</v>
      </c>
      <c r="D86" s="43"/>
      <c r="E86" s="35"/>
      <c r="F86" s="35"/>
      <c r="G86" s="35"/>
    </row>
    <row r="87" spans="3:7" ht="24.75" hidden="1" thickBot="1" x14ac:dyDescent="0.3">
      <c r="C87" s="24" t="s">
        <v>54</v>
      </c>
      <c r="D87" s="43">
        <f>D86+D85</f>
        <v>0</v>
      </c>
      <c r="E87" s="43">
        <f t="shared" ref="E87:G87" si="7">E86+E85</f>
        <v>0</v>
      </c>
      <c r="F87" s="43">
        <f t="shared" si="7"/>
        <v>0</v>
      </c>
      <c r="G87" s="43">
        <f t="shared" si="7"/>
        <v>0</v>
      </c>
    </row>
    <row r="88" spans="3:7" ht="15.75" hidden="1" thickBot="1" x14ac:dyDescent="0.3">
      <c r="C88" s="302" t="s">
        <v>69</v>
      </c>
      <c r="D88" s="305"/>
      <c r="E88" s="306"/>
      <c r="F88" s="306"/>
      <c r="G88" s="307"/>
    </row>
    <row r="89" spans="3:7" ht="15.75" hidden="1" thickBot="1" x14ac:dyDescent="0.3">
      <c r="C89" s="303"/>
      <c r="D89" s="308"/>
      <c r="E89" s="309"/>
      <c r="F89" s="309"/>
      <c r="G89" s="310"/>
    </row>
    <row r="90" spans="3:7" ht="15.75" hidden="1" thickBot="1" x14ac:dyDescent="0.3">
      <c r="C90" s="304"/>
      <c r="D90" s="311"/>
      <c r="E90" s="312"/>
      <c r="F90" s="312"/>
      <c r="G90" s="313"/>
    </row>
    <row r="91" spans="3:7" ht="23.25" hidden="1" thickBot="1" x14ac:dyDescent="0.3">
      <c r="C91" s="16" t="s">
        <v>41</v>
      </c>
      <c r="D91" s="290"/>
      <c r="E91" s="291"/>
      <c r="F91" s="291"/>
      <c r="G91" s="292"/>
    </row>
    <row r="92" spans="3:7" ht="15.75" hidden="1" thickBot="1" x14ac:dyDescent="0.3">
      <c r="C92" s="23" t="s">
        <v>99</v>
      </c>
      <c r="D92" s="299"/>
      <c r="E92" s="300"/>
      <c r="F92" s="300"/>
      <c r="G92" s="301"/>
    </row>
    <row r="93" spans="3:7" ht="17.25" hidden="1" customHeight="1" thickBot="1" x14ac:dyDescent="0.3">
      <c r="C93" s="2" t="s">
        <v>10</v>
      </c>
      <c r="D93" s="287" t="s">
        <v>37</v>
      </c>
      <c r="E93" s="288"/>
      <c r="F93" s="288"/>
      <c r="G93" s="289"/>
    </row>
    <row r="94" spans="3:7" ht="15.75" hidden="1" thickBot="1" x14ac:dyDescent="0.3">
      <c r="C94" s="2" t="s">
        <v>15</v>
      </c>
      <c r="D94" s="284" t="s">
        <v>37</v>
      </c>
      <c r="E94" s="285"/>
      <c r="F94" s="285"/>
      <c r="G94" s="286"/>
    </row>
    <row r="95" spans="3:7" ht="12.75" hidden="1" customHeight="1" x14ac:dyDescent="0.25">
      <c r="C95" s="282"/>
      <c r="D95" s="41">
        <v>2018</v>
      </c>
      <c r="E95" s="41">
        <v>2019</v>
      </c>
      <c r="F95" s="41">
        <v>2020</v>
      </c>
      <c r="G95" s="41">
        <v>2021</v>
      </c>
    </row>
    <row r="96" spans="3:7" ht="9" hidden="1" customHeight="1" thickBot="1" x14ac:dyDescent="0.3">
      <c r="C96" s="283"/>
      <c r="D96" s="42" t="s">
        <v>6</v>
      </c>
      <c r="E96" s="42" t="s">
        <v>7</v>
      </c>
      <c r="F96" s="42" t="s">
        <v>7</v>
      </c>
      <c r="G96" s="42" t="s">
        <v>7</v>
      </c>
    </row>
    <row r="97" spans="3:13" ht="15.75" hidden="1" thickBot="1" x14ac:dyDescent="0.3">
      <c r="C97" s="2" t="s">
        <v>9</v>
      </c>
      <c r="D97" s="32"/>
      <c r="E97" s="32"/>
      <c r="F97" s="32"/>
      <c r="G97" s="32"/>
    </row>
    <row r="98" spans="3:13" ht="15.75" hidden="1" thickBot="1" x14ac:dyDescent="0.3">
      <c r="C98" s="2" t="s">
        <v>16</v>
      </c>
      <c r="D98" s="32"/>
      <c r="E98" s="32"/>
      <c r="F98" s="32"/>
      <c r="G98" s="32"/>
    </row>
    <row r="99" spans="3:13" ht="15.75" hidden="1" thickBot="1" x14ac:dyDescent="0.3">
      <c r="C99" s="2" t="s">
        <v>24</v>
      </c>
      <c r="D99" s="32" t="e">
        <f>D98/D97</f>
        <v>#DIV/0!</v>
      </c>
      <c r="E99" s="32" t="e">
        <f t="shared" ref="E99:G99" si="8">E98/E97</f>
        <v>#DIV/0!</v>
      </c>
      <c r="F99" s="32" t="e">
        <f t="shared" si="8"/>
        <v>#DIV/0!</v>
      </c>
      <c r="G99" s="32" t="e">
        <f t="shared" si="8"/>
        <v>#DIV/0!</v>
      </c>
    </row>
    <row r="100" spans="3:13" ht="15.75" hidden="1" thickBot="1" x14ac:dyDescent="0.3">
      <c r="C100" s="2" t="s">
        <v>17</v>
      </c>
      <c r="D100" s="69" t="s">
        <v>23</v>
      </c>
      <c r="E100" s="34" t="e">
        <f>E97/D97-1</f>
        <v>#DIV/0!</v>
      </c>
      <c r="F100" s="34" t="e">
        <f t="shared" ref="F100:G102" si="9">F97/E97-1</f>
        <v>#DIV/0!</v>
      </c>
      <c r="G100" s="34" t="e">
        <f t="shared" si="9"/>
        <v>#DIV/0!</v>
      </c>
      <c r="I100" s="6"/>
      <c r="J100" s="6"/>
      <c r="K100" s="6"/>
      <c r="L100" s="6"/>
      <c r="M100" s="6"/>
    </row>
    <row r="101" spans="3:13" ht="23.25" hidden="1" thickBot="1" x14ac:dyDescent="0.3">
      <c r="C101" s="2" t="s">
        <v>18</v>
      </c>
      <c r="D101" s="69" t="s">
        <v>23</v>
      </c>
      <c r="E101" s="34" t="e">
        <f>E98/D98-1</f>
        <v>#DIV/0!</v>
      </c>
      <c r="F101" s="34" t="e">
        <f t="shared" si="9"/>
        <v>#DIV/0!</v>
      </c>
      <c r="G101" s="34" t="e">
        <f t="shared" si="9"/>
        <v>#DIV/0!</v>
      </c>
    </row>
    <row r="102" spans="3:13" ht="23.25" hidden="1" thickBot="1" x14ac:dyDescent="0.3">
      <c r="C102" s="2" t="s">
        <v>19</v>
      </c>
      <c r="D102" s="69" t="s">
        <v>23</v>
      </c>
      <c r="E102" s="34" t="e">
        <f>E99/D99-1</f>
        <v>#DIV/0!</v>
      </c>
      <c r="F102" s="34" t="e">
        <f t="shared" si="9"/>
        <v>#DIV/0!</v>
      </c>
      <c r="G102" s="34" t="e">
        <f t="shared" si="9"/>
        <v>#DIV/0!</v>
      </c>
    </row>
    <row r="103" spans="3:13" ht="15.75" hidden="1" thickBot="1" x14ac:dyDescent="0.3">
      <c r="C103" s="279" t="s">
        <v>61</v>
      </c>
      <c r="D103" s="280"/>
      <c r="E103" s="280"/>
      <c r="F103" s="280"/>
      <c r="G103" s="281"/>
    </row>
    <row r="104" spans="3:13" ht="12.75" hidden="1" customHeight="1" x14ac:dyDescent="0.25">
      <c r="C104" s="282"/>
      <c r="D104" s="41">
        <v>2018</v>
      </c>
      <c r="E104" s="41">
        <v>2019</v>
      </c>
      <c r="F104" s="41">
        <v>2020</v>
      </c>
      <c r="G104" s="41">
        <v>2021</v>
      </c>
    </row>
    <row r="105" spans="3:13" ht="9" hidden="1" customHeight="1" thickBot="1" x14ac:dyDescent="0.3">
      <c r="C105" s="283"/>
      <c r="D105" s="42" t="s">
        <v>6</v>
      </c>
      <c r="E105" s="42" t="s">
        <v>7</v>
      </c>
      <c r="F105" s="42" t="s">
        <v>7</v>
      </c>
      <c r="G105" s="42" t="s">
        <v>7</v>
      </c>
    </row>
    <row r="106" spans="3:13" ht="24.75" hidden="1" thickBot="1" x14ac:dyDescent="0.3">
      <c r="C106" s="1" t="s">
        <v>71</v>
      </c>
      <c r="D106" s="35"/>
      <c r="E106" s="35"/>
      <c r="F106" s="35"/>
      <c r="G106" s="35"/>
    </row>
    <row r="107" spans="3:13" ht="15.75" hidden="1" thickBot="1" x14ac:dyDescent="0.3">
      <c r="C107" s="1" t="s">
        <v>72</v>
      </c>
      <c r="D107" s="43"/>
      <c r="E107" s="35"/>
      <c r="F107" s="35"/>
      <c r="G107" s="35"/>
    </row>
    <row r="108" spans="3:13" ht="24.75" hidden="1" thickBot="1" x14ac:dyDescent="0.3">
      <c r="C108" s="24" t="s">
        <v>57</v>
      </c>
      <c r="D108" s="43">
        <f>D107+D106</f>
        <v>0</v>
      </c>
      <c r="E108" s="43">
        <f t="shared" ref="E108:G108" si="10">E107+E106</f>
        <v>0</v>
      </c>
      <c r="F108" s="43">
        <f t="shared" si="10"/>
        <v>0</v>
      </c>
      <c r="G108" s="43">
        <f t="shared" si="10"/>
        <v>0</v>
      </c>
    </row>
    <row r="109" spans="3:13" ht="15.75" hidden="1" thickBot="1" x14ac:dyDescent="0.3">
      <c r="C109" s="293" t="s">
        <v>67</v>
      </c>
      <c r="D109" s="294"/>
      <c r="E109" s="294"/>
      <c r="F109" s="294"/>
      <c r="G109" s="295"/>
    </row>
    <row r="110" spans="3:13" ht="15.75" hidden="1" thickBot="1" x14ac:dyDescent="0.3">
      <c r="C110" s="293" t="s">
        <v>73</v>
      </c>
      <c r="D110" s="294"/>
      <c r="E110" s="294"/>
      <c r="F110" s="294"/>
      <c r="G110" s="295"/>
    </row>
    <row r="111" spans="3:13" ht="23.25" hidden="1" thickBot="1" x14ac:dyDescent="0.3">
      <c r="C111" s="16" t="s">
        <v>41</v>
      </c>
      <c r="D111" s="290"/>
      <c r="E111" s="291"/>
      <c r="F111" s="291"/>
      <c r="G111" s="292"/>
    </row>
    <row r="112" spans="3:13" ht="15.75" hidden="1" thickBot="1" x14ac:dyDescent="0.3">
      <c r="C112" s="23" t="s">
        <v>38</v>
      </c>
      <c r="D112" s="299"/>
      <c r="E112" s="300"/>
      <c r="F112" s="300"/>
      <c r="G112" s="301"/>
    </row>
    <row r="113" spans="3:13" ht="27.75" hidden="1" customHeight="1" thickBot="1" x14ac:dyDescent="0.3">
      <c r="C113" s="2" t="s">
        <v>10</v>
      </c>
      <c r="D113" s="287"/>
      <c r="E113" s="288"/>
      <c r="F113" s="288"/>
      <c r="G113" s="289"/>
    </row>
    <row r="114" spans="3:13" ht="15.75" hidden="1" thickBot="1" x14ac:dyDescent="0.3">
      <c r="C114" s="2" t="s">
        <v>15</v>
      </c>
      <c r="D114" s="284" t="s">
        <v>37</v>
      </c>
      <c r="E114" s="285"/>
      <c r="F114" s="285"/>
      <c r="G114" s="286"/>
    </row>
    <row r="115" spans="3:13" ht="12.75" hidden="1" customHeight="1" x14ac:dyDescent="0.25">
      <c r="C115" s="282"/>
      <c r="D115" s="41">
        <v>2018</v>
      </c>
      <c r="E115" s="41">
        <v>2019</v>
      </c>
      <c r="F115" s="41">
        <v>2020</v>
      </c>
      <c r="G115" s="41">
        <v>2021</v>
      </c>
    </row>
    <row r="116" spans="3:13" ht="9" hidden="1" customHeight="1" thickBot="1" x14ac:dyDescent="0.3">
      <c r="C116" s="283"/>
      <c r="D116" s="42" t="s">
        <v>6</v>
      </c>
      <c r="E116" s="42" t="s">
        <v>7</v>
      </c>
      <c r="F116" s="42" t="s">
        <v>7</v>
      </c>
      <c r="G116" s="42" t="s">
        <v>7</v>
      </c>
    </row>
    <row r="117" spans="3:13" ht="15.75" hidden="1" thickBot="1" x14ac:dyDescent="0.3">
      <c r="C117" s="2" t="s">
        <v>9</v>
      </c>
      <c r="D117" s="32"/>
      <c r="E117" s="32"/>
      <c r="F117" s="32"/>
      <c r="G117" s="32"/>
    </row>
    <row r="118" spans="3:13" ht="15.75" hidden="1" thickBot="1" x14ac:dyDescent="0.3">
      <c r="C118" s="2" t="s">
        <v>16</v>
      </c>
      <c r="D118" s="32"/>
      <c r="E118" s="32"/>
      <c r="F118" s="32">
        <v>0</v>
      </c>
      <c r="G118" s="32">
        <v>0</v>
      </c>
    </row>
    <row r="119" spans="3:13" ht="15.75" hidden="1" thickBot="1" x14ac:dyDescent="0.3">
      <c r="C119" s="2" t="s">
        <v>24</v>
      </c>
      <c r="D119" s="32" t="e">
        <f>D118/D117</f>
        <v>#DIV/0!</v>
      </c>
      <c r="E119" s="32" t="e">
        <f t="shared" ref="E119:G119" si="11">E118/E117</f>
        <v>#DIV/0!</v>
      </c>
      <c r="F119" s="32" t="e">
        <f t="shared" si="11"/>
        <v>#DIV/0!</v>
      </c>
      <c r="G119" s="32" t="e">
        <f t="shared" si="11"/>
        <v>#DIV/0!</v>
      </c>
    </row>
    <row r="120" spans="3:13" ht="15.75" hidden="1" thickBot="1" x14ac:dyDescent="0.3">
      <c r="C120" s="2" t="s">
        <v>17</v>
      </c>
      <c r="D120" s="69" t="s">
        <v>23</v>
      </c>
      <c r="E120" s="34" t="e">
        <f>E117/D117-1</f>
        <v>#DIV/0!</v>
      </c>
      <c r="F120" s="34" t="e">
        <f t="shared" ref="F120:G122" si="12">F117/E117-1</f>
        <v>#DIV/0!</v>
      </c>
      <c r="G120" s="34" t="e">
        <f t="shared" si="12"/>
        <v>#DIV/0!</v>
      </c>
      <c r="I120" s="6"/>
      <c r="J120" s="6"/>
      <c r="K120" s="6"/>
      <c r="L120" s="6"/>
      <c r="M120" s="6"/>
    </row>
    <row r="121" spans="3:13" ht="23.25" hidden="1" thickBot="1" x14ac:dyDescent="0.3">
      <c r="C121" s="2" t="s">
        <v>18</v>
      </c>
      <c r="D121" s="69" t="s">
        <v>23</v>
      </c>
      <c r="E121" s="34" t="e">
        <f>E118/D118-1</f>
        <v>#DIV/0!</v>
      </c>
      <c r="F121" s="34" t="e">
        <f t="shared" si="12"/>
        <v>#DIV/0!</v>
      </c>
      <c r="G121" s="34" t="e">
        <f t="shared" si="12"/>
        <v>#DIV/0!</v>
      </c>
    </row>
    <row r="122" spans="3:13" ht="23.25" hidden="1" thickBot="1" x14ac:dyDescent="0.3">
      <c r="C122" s="2" t="s">
        <v>19</v>
      </c>
      <c r="D122" s="69" t="s">
        <v>23</v>
      </c>
      <c r="E122" s="34" t="e">
        <f>E119/D119-1</f>
        <v>#DIV/0!</v>
      </c>
      <c r="F122" s="34" t="e">
        <f t="shared" si="12"/>
        <v>#DIV/0!</v>
      </c>
      <c r="G122" s="34" t="e">
        <f t="shared" si="12"/>
        <v>#DIV/0!</v>
      </c>
    </row>
    <row r="123" spans="3:13" ht="15.75" hidden="1" thickBot="1" x14ac:dyDescent="0.3">
      <c r="C123" s="279" t="s">
        <v>55</v>
      </c>
      <c r="D123" s="280"/>
      <c r="E123" s="280"/>
      <c r="F123" s="280"/>
      <c r="G123" s="281"/>
    </row>
    <row r="124" spans="3:13" ht="12.75" hidden="1" customHeight="1" x14ac:dyDescent="0.25">
      <c r="C124" s="282"/>
      <c r="D124" s="41">
        <v>2018</v>
      </c>
      <c r="E124" s="41">
        <v>2019</v>
      </c>
      <c r="F124" s="41">
        <v>2020</v>
      </c>
      <c r="G124" s="41">
        <v>2021</v>
      </c>
    </row>
    <row r="125" spans="3:13" ht="9" hidden="1" customHeight="1" thickBot="1" x14ac:dyDescent="0.3">
      <c r="C125" s="283"/>
      <c r="D125" s="42" t="s">
        <v>6</v>
      </c>
      <c r="E125" s="42" t="s">
        <v>7</v>
      </c>
      <c r="F125" s="42" t="s">
        <v>7</v>
      </c>
      <c r="G125" s="42" t="s">
        <v>7</v>
      </c>
    </row>
    <row r="126" spans="3:13" ht="24.75" hidden="1" thickBot="1" x14ac:dyDescent="0.3">
      <c r="C126" s="1" t="s">
        <v>71</v>
      </c>
      <c r="D126" s="35"/>
      <c r="E126" s="35"/>
      <c r="F126" s="35"/>
      <c r="G126" s="35"/>
    </row>
    <row r="127" spans="3:13" ht="15.75" hidden="1" thickBot="1" x14ac:dyDescent="0.3">
      <c r="C127" s="1" t="s">
        <v>72</v>
      </c>
      <c r="D127" s="32"/>
      <c r="E127" s="32"/>
      <c r="F127" s="32">
        <v>0</v>
      </c>
      <c r="G127" s="32">
        <v>0</v>
      </c>
    </row>
    <row r="128" spans="3:13" ht="24.75" hidden="1" thickBot="1" x14ac:dyDescent="0.3">
      <c r="C128" s="24" t="s">
        <v>54</v>
      </c>
      <c r="D128" s="43">
        <f>D127+D126</f>
        <v>0</v>
      </c>
      <c r="E128" s="43">
        <f t="shared" ref="E128:G128" si="13">E127+E126</f>
        <v>0</v>
      </c>
      <c r="F128" s="43">
        <f t="shared" si="13"/>
        <v>0</v>
      </c>
      <c r="G128" s="43">
        <f t="shared" si="13"/>
        <v>0</v>
      </c>
    </row>
    <row r="129" spans="3:13" ht="23.25" hidden="1" thickBot="1" x14ac:dyDescent="0.3">
      <c r="C129" s="98" t="s">
        <v>41</v>
      </c>
      <c r="D129" s="290" t="s">
        <v>40</v>
      </c>
      <c r="E129" s="291"/>
      <c r="F129" s="291"/>
      <c r="G129" s="292"/>
    </row>
    <row r="130" spans="3:13" ht="15.75" hidden="1" thickBot="1" x14ac:dyDescent="0.3">
      <c r="C130" s="23" t="s">
        <v>99</v>
      </c>
      <c r="D130" s="284" t="s">
        <v>37</v>
      </c>
      <c r="E130" s="285"/>
      <c r="F130" s="285"/>
      <c r="G130" s="286"/>
    </row>
    <row r="131" spans="3:13" ht="17.25" hidden="1" customHeight="1" thickBot="1" x14ac:dyDescent="0.3">
      <c r="C131" s="2" t="s">
        <v>10</v>
      </c>
      <c r="D131" s="287" t="s">
        <v>37</v>
      </c>
      <c r="E131" s="288"/>
      <c r="F131" s="288"/>
      <c r="G131" s="289"/>
    </row>
    <row r="132" spans="3:13" ht="15.75" hidden="1" thickBot="1" x14ac:dyDescent="0.3">
      <c r="C132" s="2" t="s">
        <v>15</v>
      </c>
      <c r="D132" s="284" t="s">
        <v>37</v>
      </c>
      <c r="E132" s="285"/>
      <c r="F132" s="285"/>
      <c r="G132" s="286"/>
    </row>
    <row r="133" spans="3:13" ht="12.75" hidden="1" customHeight="1" x14ac:dyDescent="0.25">
      <c r="C133" s="282"/>
      <c r="D133" s="41">
        <v>2018</v>
      </c>
      <c r="E133" s="41">
        <v>2019</v>
      </c>
      <c r="F133" s="41">
        <v>2020</v>
      </c>
      <c r="G133" s="41">
        <v>2021</v>
      </c>
    </row>
    <row r="134" spans="3:13" ht="9" hidden="1" customHeight="1" thickBot="1" x14ac:dyDescent="0.3">
      <c r="C134" s="283"/>
      <c r="D134" s="42" t="s">
        <v>6</v>
      </c>
      <c r="E134" s="42" t="s">
        <v>7</v>
      </c>
      <c r="F134" s="42" t="s">
        <v>7</v>
      </c>
      <c r="G134" s="42" t="s">
        <v>7</v>
      </c>
    </row>
    <row r="135" spans="3:13" ht="15.75" hidden="1" thickBot="1" x14ac:dyDescent="0.3">
      <c r="C135" s="2" t="s">
        <v>9</v>
      </c>
      <c r="D135" s="32"/>
      <c r="E135" s="32"/>
      <c r="F135" s="32"/>
      <c r="G135" s="32"/>
    </row>
    <row r="136" spans="3:13" ht="15.75" hidden="1" thickBot="1" x14ac:dyDescent="0.3">
      <c r="C136" s="2" t="s">
        <v>16</v>
      </c>
      <c r="D136" s="32"/>
      <c r="E136" s="32"/>
      <c r="F136" s="32"/>
      <c r="G136" s="32"/>
    </row>
    <row r="137" spans="3:13" ht="15.75" hidden="1" thickBot="1" x14ac:dyDescent="0.3">
      <c r="C137" s="2" t="s">
        <v>24</v>
      </c>
      <c r="D137" s="32" t="e">
        <f>D136/D135</f>
        <v>#DIV/0!</v>
      </c>
      <c r="E137" s="32" t="e">
        <f t="shared" ref="E137:G137" si="14">E136/E135</f>
        <v>#DIV/0!</v>
      </c>
      <c r="F137" s="32" t="e">
        <f t="shared" si="14"/>
        <v>#DIV/0!</v>
      </c>
      <c r="G137" s="32" t="e">
        <f t="shared" si="14"/>
        <v>#DIV/0!</v>
      </c>
    </row>
    <row r="138" spans="3:13" ht="15.75" hidden="1" thickBot="1" x14ac:dyDescent="0.3">
      <c r="C138" s="2" t="s">
        <v>17</v>
      </c>
      <c r="D138" s="69" t="s">
        <v>23</v>
      </c>
      <c r="E138" s="34" t="e">
        <f>E135/D135-1</f>
        <v>#DIV/0!</v>
      </c>
      <c r="F138" s="34" t="e">
        <f t="shared" ref="F138:G140" si="15">F135/E135-1</f>
        <v>#DIV/0!</v>
      </c>
      <c r="G138" s="34" t="e">
        <f t="shared" si="15"/>
        <v>#DIV/0!</v>
      </c>
      <c r="I138" s="6"/>
      <c r="J138" s="6"/>
      <c r="K138" s="6"/>
      <c r="L138" s="6"/>
      <c r="M138" s="6"/>
    </row>
    <row r="139" spans="3:13" ht="23.25" hidden="1" thickBot="1" x14ac:dyDescent="0.3">
      <c r="C139" s="2" t="s">
        <v>18</v>
      </c>
      <c r="D139" s="69" t="s">
        <v>23</v>
      </c>
      <c r="E139" s="34" t="e">
        <f>E136/D136-1</f>
        <v>#DIV/0!</v>
      </c>
      <c r="F139" s="34" t="e">
        <f t="shared" si="15"/>
        <v>#DIV/0!</v>
      </c>
      <c r="G139" s="34" t="e">
        <f t="shared" si="15"/>
        <v>#DIV/0!</v>
      </c>
    </row>
    <row r="140" spans="3:13" ht="23.25" hidden="1" thickBot="1" x14ac:dyDescent="0.3">
      <c r="C140" s="2" t="s">
        <v>19</v>
      </c>
      <c r="D140" s="69" t="s">
        <v>23</v>
      </c>
      <c r="E140" s="34" t="e">
        <f>E137/D137-1</f>
        <v>#DIV/0!</v>
      </c>
      <c r="F140" s="34" t="e">
        <f t="shared" si="15"/>
        <v>#DIV/0!</v>
      </c>
      <c r="G140" s="34" t="e">
        <f t="shared" si="15"/>
        <v>#DIV/0!</v>
      </c>
    </row>
    <row r="141" spans="3:13" ht="15.75" hidden="1" thickBot="1" x14ac:dyDescent="0.3">
      <c r="C141" s="279" t="s">
        <v>61</v>
      </c>
      <c r="D141" s="280"/>
      <c r="E141" s="280"/>
      <c r="F141" s="280"/>
      <c r="G141" s="281"/>
    </row>
    <row r="142" spans="3:13" ht="12.75" hidden="1" customHeight="1" x14ac:dyDescent="0.25">
      <c r="C142" s="282"/>
      <c r="D142" s="41">
        <v>2018</v>
      </c>
      <c r="E142" s="41">
        <v>2019</v>
      </c>
      <c r="F142" s="41">
        <v>2020</v>
      </c>
      <c r="G142" s="41">
        <v>2021</v>
      </c>
    </row>
    <row r="143" spans="3:13" ht="9" hidden="1" customHeight="1" thickBot="1" x14ac:dyDescent="0.3">
      <c r="C143" s="283"/>
      <c r="D143" s="42" t="s">
        <v>6</v>
      </c>
      <c r="E143" s="42" t="s">
        <v>7</v>
      </c>
      <c r="F143" s="42" t="s">
        <v>7</v>
      </c>
      <c r="G143" s="42" t="s">
        <v>7</v>
      </c>
    </row>
    <row r="144" spans="3:13" ht="24.75" hidden="1" thickBot="1" x14ac:dyDescent="0.3">
      <c r="C144" s="1" t="s">
        <v>71</v>
      </c>
      <c r="D144" s="35"/>
      <c r="E144" s="35"/>
      <c r="F144" s="35"/>
      <c r="G144" s="35"/>
    </row>
    <row r="145" spans="3:7" ht="15.75" hidden="1" thickBot="1" x14ac:dyDescent="0.3">
      <c r="C145" s="1" t="s">
        <v>72</v>
      </c>
      <c r="D145" s="43"/>
      <c r="E145" s="35"/>
      <c r="F145" s="35"/>
      <c r="G145" s="35"/>
    </row>
    <row r="146" spans="3:7" ht="24.75" hidden="1" thickBot="1" x14ac:dyDescent="0.3">
      <c r="C146" s="24" t="s">
        <v>57</v>
      </c>
      <c r="D146" s="43">
        <f>D145+D144</f>
        <v>0</v>
      </c>
      <c r="E146" s="43">
        <f t="shared" ref="E146:G146" si="16">E145+E144</f>
        <v>0</v>
      </c>
      <c r="F146" s="43">
        <f t="shared" si="16"/>
        <v>0</v>
      </c>
      <c r="G146" s="43">
        <f t="shared" si="16"/>
        <v>0</v>
      </c>
    </row>
    <row r="147" spans="3:7" ht="19.5" hidden="1" customHeight="1" thickBot="1" x14ac:dyDescent="0.3">
      <c r="C147" s="99" t="s">
        <v>169</v>
      </c>
      <c r="D147" s="362" t="s">
        <v>37</v>
      </c>
      <c r="E147" s="363"/>
      <c r="F147" s="363"/>
      <c r="G147" s="364"/>
    </row>
    <row r="148" spans="3:7" ht="15.75" hidden="1" customHeight="1" thickBot="1" x14ac:dyDescent="0.3">
      <c r="C148" s="339" t="s">
        <v>153</v>
      </c>
      <c r="D148" s="340"/>
      <c r="E148" s="340"/>
      <c r="F148" s="340"/>
      <c r="G148" s="341"/>
    </row>
    <row r="149" spans="3:7" ht="15.75" hidden="1" thickBot="1" x14ac:dyDescent="0.3">
      <c r="C149" s="66" t="s">
        <v>176</v>
      </c>
      <c r="D149" s="84" t="s">
        <v>177</v>
      </c>
      <c r="E149" s="84" t="s">
        <v>178</v>
      </c>
      <c r="F149" s="84" t="s">
        <v>178</v>
      </c>
      <c r="G149" s="84" t="s">
        <v>178</v>
      </c>
    </row>
    <row r="150" spans="3:7" ht="15.75" hidden="1" customHeight="1" thickBot="1" x14ac:dyDescent="0.3">
      <c r="C150" s="2" t="s">
        <v>179</v>
      </c>
      <c r="D150" s="84" t="s">
        <v>177</v>
      </c>
      <c r="E150" s="84" t="s">
        <v>178</v>
      </c>
      <c r="F150" s="84" t="s">
        <v>178</v>
      </c>
      <c r="G150" s="84" t="s">
        <v>178</v>
      </c>
    </row>
    <row r="151" spans="3:7" ht="23.25" hidden="1" customHeight="1" thickBot="1" x14ac:dyDescent="0.3">
      <c r="C151" s="2" t="s">
        <v>180</v>
      </c>
      <c r="D151" s="84" t="s">
        <v>177</v>
      </c>
      <c r="E151" s="84" t="s">
        <v>178</v>
      </c>
      <c r="F151" s="84" t="s">
        <v>178</v>
      </c>
      <c r="G151" s="84" t="s">
        <v>178</v>
      </c>
    </row>
    <row r="152" spans="3:7" ht="23.25" hidden="1" customHeight="1" thickBot="1" x14ac:dyDescent="0.3">
      <c r="C152" s="402" t="s">
        <v>159</v>
      </c>
      <c r="D152" s="403"/>
      <c r="E152" s="403"/>
      <c r="F152" s="403"/>
      <c r="G152" s="404"/>
    </row>
    <row r="153" spans="3:7" ht="23.25" customHeight="1" thickBot="1" x14ac:dyDescent="0.3">
      <c r="C153" s="342" t="s">
        <v>66</v>
      </c>
      <c r="D153" s="343"/>
      <c r="E153" s="343"/>
      <c r="F153" s="343"/>
      <c r="G153" s="344"/>
    </row>
    <row r="154" spans="3:7" ht="12.75" customHeight="1" x14ac:dyDescent="0.25">
      <c r="C154" s="282"/>
      <c r="D154" s="41">
        <v>2018</v>
      </c>
      <c r="E154" s="41">
        <v>2019</v>
      </c>
      <c r="F154" s="41">
        <v>2020</v>
      </c>
      <c r="G154" s="41">
        <v>2021</v>
      </c>
    </row>
    <row r="155" spans="3:7" ht="17.25" customHeight="1" thickBot="1" x14ac:dyDescent="0.3">
      <c r="C155" s="283"/>
      <c r="D155" s="42" t="s">
        <v>6</v>
      </c>
      <c r="E155" s="42" t="s">
        <v>7</v>
      </c>
      <c r="F155" s="42" t="s">
        <v>7</v>
      </c>
      <c r="G155" s="42" t="s">
        <v>7</v>
      </c>
    </row>
    <row r="156" spans="3:7" ht="26.25" customHeight="1" thickBot="1" x14ac:dyDescent="0.3">
      <c r="C156" s="23" t="s">
        <v>96</v>
      </c>
      <c r="D156" s="284" t="s">
        <v>230</v>
      </c>
      <c r="E156" s="285"/>
      <c r="F156" s="285"/>
      <c r="G156" s="286"/>
    </row>
    <row r="157" spans="3:7" ht="20.25" customHeight="1" thickBot="1" x14ac:dyDescent="0.3">
      <c r="C157" s="2" t="s">
        <v>10</v>
      </c>
      <c r="D157" s="405" t="s">
        <v>206</v>
      </c>
      <c r="E157" s="406"/>
      <c r="F157" s="406"/>
      <c r="G157" s="407"/>
    </row>
    <row r="158" spans="3:7" ht="15.75" customHeight="1" thickBot="1" x14ac:dyDescent="0.3">
      <c r="C158" s="2" t="s">
        <v>15</v>
      </c>
      <c r="D158" s="284" t="s">
        <v>201</v>
      </c>
      <c r="E158" s="285"/>
      <c r="F158" s="285"/>
      <c r="G158" s="286"/>
    </row>
    <row r="159" spans="3:7" ht="12.75" customHeight="1" x14ac:dyDescent="0.25">
      <c r="C159" s="282"/>
      <c r="D159" s="41">
        <v>2018</v>
      </c>
      <c r="E159" s="41">
        <v>2019</v>
      </c>
      <c r="F159" s="41">
        <v>2020</v>
      </c>
      <c r="G159" s="41">
        <v>2021</v>
      </c>
    </row>
    <row r="160" spans="3:7" ht="9" customHeight="1" thickBot="1" x14ac:dyDescent="0.3">
      <c r="C160" s="283"/>
      <c r="D160" s="42" t="s">
        <v>6</v>
      </c>
      <c r="E160" s="42" t="s">
        <v>7</v>
      </c>
      <c r="F160" s="42" t="s">
        <v>7</v>
      </c>
      <c r="G160" s="42" t="s">
        <v>7</v>
      </c>
    </row>
    <row r="161" spans="3:7" ht="15.75" customHeight="1" thickBot="1" x14ac:dyDescent="0.3">
      <c r="C161" s="2" t="s">
        <v>9</v>
      </c>
      <c r="D161" s="4">
        <v>277</v>
      </c>
      <c r="E161" s="4">
        <v>277</v>
      </c>
      <c r="F161" s="4">
        <v>277</v>
      </c>
      <c r="G161" s="4">
        <v>277</v>
      </c>
    </row>
    <row r="162" spans="3:7" ht="15.75" thickBot="1" x14ac:dyDescent="0.3">
      <c r="C162" s="2" t="s">
        <v>16</v>
      </c>
      <c r="D162" s="32">
        <f>D172+D173+D174+D175+D176+D177+D178</f>
        <v>544250</v>
      </c>
      <c r="E162" s="32">
        <f t="shared" ref="E162:G162" si="17">E172+E173+E174+E175+E176+E177+E178</f>
        <v>546776</v>
      </c>
      <c r="F162" s="32">
        <f t="shared" si="17"/>
        <v>555476</v>
      </c>
      <c r="G162" s="32">
        <f t="shared" si="17"/>
        <v>555676</v>
      </c>
    </row>
    <row r="163" spans="3:7" ht="15.75" thickBot="1" x14ac:dyDescent="0.3">
      <c r="C163" s="2" t="s">
        <v>24</v>
      </c>
      <c r="D163" s="32">
        <f>D162/D161</f>
        <v>1964.8014440433212</v>
      </c>
      <c r="E163" s="32">
        <f t="shared" ref="E163:G163" si="18">E162/E161</f>
        <v>1973.9205776173285</v>
      </c>
      <c r="F163" s="32">
        <f t="shared" si="18"/>
        <v>2005.3285198555957</v>
      </c>
      <c r="G163" s="32">
        <f t="shared" si="18"/>
        <v>2006.0505415162454</v>
      </c>
    </row>
    <row r="164" spans="3:7" ht="15.75" thickBot="1" x14ac:dyDescent="0.3">
      <c r="C164" s="2" t="s">
        <v>17</v>
      </c>
      <c r="D164" s="69"/>
      <c r="E164" s="34">
        <f>E161/D161-1</f>
        <v>0</v>
      </c>
      <c r="F164" s="34">
        <f t="shared" ref="F164:G166" si="19">F161/E161-1</f>
        <v>0</v>
      </c>
      <c r="G164" s="34">
        <f t="shared" si="19"/>
        <v>0</v>
      </c>
    </row>
    <row r="165" spans="3:7" ht="23.25" thickBot="1" x14ac:dyDescent="0.3">
      <c r="C165" s="2" t="s">
        <v>18</v>
      </c>
      <c r="D165" s="69"/>
      <c r="E165" s="34">
        <f>E162/D162-1</f>
        <v>4.6412494258154524E-3</v>
      </c>
      <c r="F165" s="34">
        <f t="shared" si="19"/>
        <v>1.5911451855970205E-2</v>
      </c>
      <c r="G165" s="34">
        <f t="shared" si="19"/>
        <v>3.6005155938334532E-4</v>
      </c>
    </row>
    <row r="166" spans="3:7" ht="23.25" thickBot="1" x14ac:dyDescent="0.3">
      <c r="C166" s="2" t="s">
        <v>19</v>
      </c>
      <c r="D166" s="69"/>
      <c r="E166" s="34">
        <f>E163/D163-1</f>
        <v>4.6412494258154524E-3</v>
      </c>
      <c r="F166" s="34">
        <f t="shared" si="19"/>
        <v>1.5911451855970205E-2</v>
      </c>
      <c r="G166" s="34">
        <f t="shared" si="19"/>
        <v>3.6005155938334532E-4</v>
      </c>
    </row>
    <row r="167" spans="3:7" ht="12.75" customHeight="1" x14ac:dyDescent="0.25">
      <c r="C167" s="282"/>
      <c r="D167" s="41">
        <v>2018</v>
      </c>
      <c r="E167" s="41">
        <v>2019</v>
      </c>
      <c r="F167" s="41">
        <v>2020</v>
      </c>
      <c r="G167" s="41">
        <v>2021</v>
      </c>
    </row>
    <row r="168" spans="3:7" ht="9" customHeight="1" thickBot="1" x14ac:dyDescent="0.3">
      <c r="C168" s="283"/>
      <c r="D168" s="42" t="s">
        <v>6</v>
      </c>
      <c r="E168" s="42" t="s">
        <v>7</v>
      </c>
      <c r="F168" s="42" t="s">
        <v>7</v>
      </c>
      <c r="G168" s="42" t="s">
        <v>7</v>
      </c>
    </row>
    <row r="169" spans="3:7" ht="15.75" thickBot="1" x14ac:dyDescent="0.3">
      <c r="C169" s="279" t="s">
        <v>231</v>
      </c>
      <c r="D169" s="280"/>
      <c r="E169" s="280"/>
      <c r="F169" s="280"/>
      <c r="G169" s="281"/>
    </row>
    <row r="170" spans="3:7" ht="12.75" customHeight="1" x14ac:dyDescent="0.25">
      <c r="C170" s="282"/>
      <c r="D170" s="41">
        <v>2018</v>
      </c>
      <c r="E170" s="41">
        <v>2019</v>
      </c>
      <c r="F170" s="41">
        <v>2020</v>
      </c>
      <c r="G170" s="41">
        <v>2021</v>
      </c>
    </row>
    <row r="171" spans="3:7" ht="9" customHeight="1" thickBot="1" x14ac:dyDescent="0.3">
      <c r="C171" s="283"/>
      <c r="D171" s="42" t="s">
        <v>6</v>
      </c>
      <c r="E171" s="42" t="s">
        <v>7</v>
      </c>
      <c r="F171" s="42" t="s">
        <v>7</v>
      </c>
      <c r="G171" s="42" t="s">
        <v>7</v>
      </c>
    </row>
    <row r="172" spans="3:7" ht="15.75" thickBot="1" x14ac:dyDescent="0.3">
      <c r="C172" s="1" t="s">
        <v>0</v>
      </c>
      <c r="D172" s="5">
        <v>199700</v>
      </c>
      <c r="E172" s="5">
        <v>199700</v>
      </c>
      <c r="F172" s="5">
        <v>199700</v>
      </c>
      <c r="G172" s="5">
        <v>199700</v>
      </c>
    </row>
    <row r="173" spans="3:7" ht="24.75" thickBot="1" x14ac:dyDescent="0.3">
      <c r="C173" s="1" t="s">
        <v>42</v>
      </c>
      <c r="D173" s="5">
        <v>33400</v>
      </c>
      <c r="E173" s="5">
        <v>33400</v>
      </c>
      <c r="F173" s="5">
        <v>33400</v>
      </c>
      <c r="G173" s="5">
        <v>33400</v>
      </c>
    </row>
    <row r="174" spans="3:7" ht="24.75" thickBot="1" x14ac:dyDescent="0.3">
      <c r="C174" s="1" t="s">
        <v>1</v>
      </c>
      <c r="D174" s="8">
        <v>30750</v>
      </c>
      <c r="E174" s="5">
        <v>33300</v>
      </c>
      <c r="F174" s="5">
        <v>42000</v>
      </c>
      <c r="G174" s="5">
        <v>42200</v>
      </c>
    </row>
    <row r="175" spans="3:7" ht="15.75" thickBot="1" x14ac:dyDescent="0.3">
      <c r="C175" s="1" t="s">
        <v>2</v>
      </c>
      <c r="D175" s="43"/>
      <c r="E175" s="35"/>
      <c r="F175" s="35"/>
      <c r="G175" s="35"/>
    </row>
    <row r="176" spans="3:7" ht="24.75" thickBot="1" x14ac:dyDescent="0.3">
      <c r="C176" s="1" t="s">
        <v>29</v>
      </c>
      <c r="D176" s="43"/>
      <c r="E176" s="35"/>
      <c r="F176" s="35"/>
      <c r="G176" s="35"/>
    </row>
    <row r="177" spans="3:7" ht="15.75" thickBot="1" x14ac:dyDescent="0.3">
      <c r="C177" s="1" t="s">
        <v>31</v>
      </c>
      <c r="D177" s="43"/>
      <c r="E177" s="35"/>
      <c r="F177" s="35"/>
      <c r="G177" s="35"/>
    </row>
    <row r="178" spans="3:7" ht="24.75" thickBot="1" x14ac:dyDescent="0.3">
      <c r="C178" s="1" t="s">
        <v>3</v>
      </c>
      <c r="D178" s="8">
        <v>280400</v>
      </c>
      <c r="E178" s="8">
        <v>280376</v>
      </c>
      <c r="F178" s="8">
        <v>280376</v>
      </c>
      <c r="G178" s="8">
        <v>280376</v>
      </c>
    </row>
    <row r="179" spans="3:7" ht="36.75" thickBot="1" x14ac:dyDescent="0.3">
      <c r="C179" s="25" t="s">
        <v>58</v>
      </c>
      <c r="D179" s="44">
        <f>D178+D177+D176+D175+D174+D173+D172</f>
        <v>544250</v>
      </c>
      <c r="E179" s="44">
        <f>E178+E177+E176+E175+E174+E173+E172</f>
        <v>546776</v>
      </c>
      <c r="F179" s="44">
        <f>F178+F177+F176+F175+F174+F173+F172</f>
        <v>555476</v>
      </c>
      <c r="G179" s="44">
        <f>G178+G177+G176+G175+G174+G173+G172</f>
        <v>555676</v>
      </c>
    </row>
    <row r="180" spans="3:7" ht="15.75" thickBot="1" x14ac:dyDescent="0.3">
      <c r="C180" s="26" t="s">
        <v>56</v>
      </c>
      <c r="D180" s="44">
        <f>IF(D179-D162=0,0,"Error")</f>
        <v>0</v>
      </c>
      <c r="E180" s="44">
        <f>IF(E179-E162=0,0,"Error")</f>
        <v>0</v>
      </c>
      <c r="F180" s="44">
        <f>IF(F179-F162=0,0,"Error")</f>
        <v>0</v>
      </c>
      <c r="G180" s="44">
        <f>IF(G179-G162=0,0,"Error")</f>
        <v>0</v>
      </c>
    </row>
    <row r="181" spans="3:7" ht="15.75" customHeight="1" thickBot="1" x14ac:dyDescent="0.3">
      <c r="C181" s="96" t="s">
        <v>174</v>
      </c>
      <c r="D181" s="408" t="s">
        <v>208</v>
      </c>
      <c r="E181" s="409"/>
      <c r="F181" s="409"/>
      <c r="G181" s="410"/>
    </row>
    <row r="182" spans="3:7" ht="15.75" thickBot="1" x14ac:dyDescent="0.3">
      <c r="C182" s="2" t="s">
        <v>10</v>
      </c>
      <c r="D182" s="408" t="s">
        <v>209</v>
      </c>
      <c r="E182" s="409"/>
      <c r="F182" s="409"/>
      <c r="G182" s="410"/>
    </row>
    <row r="183" spans="3:7" ht="15.75" thickBot="1" x14ac:dyDescent="0.3">
      <c r="C183" s="2" t="s">
        <v>15</v>
      </c>
      <c r="D183" s="411" t="s">
        <v>201</v>
      </c>
      <c r="E183" s="412"/>
      <c r="F183" s="412"/>
      <c r="G183" s="413"/>
    </row>
    <row r="184" spans="3:7" ht="12.75" customHeight="1" x14ac:dyDescent="0.25">
      <c r="C184" s="282"/>
      <c r="D184" s="41">
        <v>2018</v>
      </c>
      <c r="E184" s="41">
        <v>2019</v>
      </c>
      <c r="F184" s="41">
        <v>2020</v>
      </c>
      <c r="G184" s="41">
        <v>2021</v>
      </c>
    </row>
    <row r="185" spans="3:7" ht="9" customHeight="1" thickBot="1" x14ac:dyDescent="0.3">
      <c r="C185" s="283"/>
      <c r="D185" s="42" t="s">
        <v>6</v>
      </c>
      <c r="E185" s="42" t="s">
        <v>7</v>
      </c>
      <c r="F185" s="42" t="s">
        <v>7</v>
      </c>
      <c r="G185" s="42" t="s">
        <v>7</v>
      </c>
    </row>
    <row r="186" spans="3:7" ht="15.75" thickBot="1" x14ac:dyDescent="0.3">
      <c r="C186" s="2" t="s">
        <v>9</v>
      </c>
      <c r="D186" s="4">
        <v>276</v>
      </c>
      <c r="E186" s="4">
        <v>276</v>
      </c>
      <c r="F186" s="4">
        <v>276</v>
      </c>
      <c r="G186" s="4">
        <v>276</v>
      </c>
    </row>
    <row r="187" spans="3:7" ht="15.75" thickBot="1" x14ac:dyDescent="0.3">
      <c r="C187" s="2" t="s">
        <v>16</v>
      </c>
      <c r="D187" s="32">
        <f>D195+D196+D197+D198+D199+D200+D201</f>
        <v>321500</v>
      </c>
      <c r="E187" s="32">
        <f t="shared" ref="E187:G187" si="20">E195+E196+E197+E198+E199+E200+E201</f>
        <v>326262</v>
      </c>
      <c r="F187" s="32">
        <f t="shared" si="20"/>
        <v>331388</v>
      </c>
      <c r="G187" s="32">
        <f t="shared" si="20"/>
        <v>337027</v>
      </c>
    </row>
    <row r="188" spans="3:7" ht="15.75" thickBot="1" x14ac:dyDescent="0.3">
      <c r="C188" s="2" t="s">
        <v>24</v>
      </c>
      <c r="D188" s="32">
        <f>D187/D186</f>
        <v>1164.855072463768</v>
      </c>
      <c r="E188" s="32">
        <f t="shared" ref="E188:G188" si="21">E187/E186</f>
        <v>1182.108695652174</v>
      </c>
      <c r="F188" s="32">
        <f t="shared" si="21"/>
        <v>1200.6811594202898</v>
      </c>
      <c r="G188" s="32">
        <f t="shared" si="21"/>
        <v>1221.1123188405797</v>
      </c>
    </row>
    <row r="189" spans="3:7" ht="15.75" thickBot="1" x14ac:dyDescent="0.3">
      <c r="C189" s="2" t="s">
        <v>17</v>
      </c>
      <c r="D189" s="69"/>
      <c r="E189" s="34">
        <f>E186/D186-1</f>
        <v>0</v>
      </c>
      <c r="F189" s="34">
        <f t="shared" ref="F189:G191" si="22">F186/E186-1</f>
        <v>0</v>
      </c>
      <c r="G189" s="34">
        <f t="shared" si="22"/>
        <v>0</v>
      </c>
    </row>
    <row r="190" spans="3:7" ht="23.25" thickBot="1" x14ac:dyDescent="0.3">
      <c r="C190" s="2" t="s">
        <v>18</v>
      </c>
      <c r="D190" s="69"/>
      <c r="E190" s="34">
        <f>E187/D187-1</f>
        <v>1.4811819595645481E-2</v>
      </c>
      <c r="F190" s="34">
        <f t="shared" si="22"/>
        <v>1.5711299507757515E-2</v>
      </c>
      <c r="G190" s="34">
        <f t="shared" si="22"/>
        <v>1.7016307168636224E-2</v>
      </c>
    </row>
    <row r="191" spans="3:7" ht="23.25" thickBot="1" x14ac:dyDescent="0.3">
      <c r="C191" s="2" t="s">
        <v>19</v>
      </c>
      <c r="D191" s="69"/>
      <c r="E191" s="34">
        <f>E188/D188-1</f>
        <v>1.4811819595645481E-2</v>
      </c>
      <c r="F191" s="34">
        <f t="shared" si="22"/>
        <v>1.5711299507757515E-2</v>
      </c>
      <c r="G191" s="34">
        <f t="shared" si="22"/>
        <v>1.7016307168636224E-2</v>
      </c>
    </row>
    <row r="192" spans="3:7" ht="15.75" thickBot="1" x14ac:dyDescent="0.3">
      <c r="C192" s="279" t="s">
        <v>232</v>
      </c>
      <c r="D192" s="280"/>
      <c r="E192" s="280"/>
      <c r="F192" s="280"/>
      <c r="G192" s="281"/>
    </row>
    <row r="193" spans="3:7" ht="12.75" customHeight="1" x14ac:dyDescent="0.25">
      <c r="C193" s="282"/>
      <c r="D193" s="41">
        <v>2018</v>
      </c>
      <c r="E193" s="41">
        <v>2019</v>
      </c>
      <c r="F193" s="41">
        <v>2020</v>
      </c>
      <c r="G193" s="41">
        <v>2021</v>
      </c>
    </row>
    <row r="194" spans="3:7" ht="9" customHeight="1" thickBot="1" x14ac:dyDescent="0.3">
      <c r="C194" s="283"/>
      <c r="D194" s="42" t="s">
        <v>6</v>
      </c>
      <c r="E194" s="42" t="s">
        <v>7</v>
      </c>
      <c r="F194" s="42" t="s">
        <v>7</v>
      </c>
      <c r="G194" s="42" t="s">
        <v>7</v>
      </c>
    </row>
    <row r="195" spans="3:7" ht="15.75" thickBot="1" x14ac:dyDescent="0.3">
      <c r="C195" s="1" t="s">
        <v>0</v>
      </c>
      <c r="D195" s="5">
        <v>231500</v>
      </c>
      <c r="E195" s="5">
        <v>231500</v>
      </c>
      <c r="F195" s="5">
        <v>231500</v>
      </c>
      <c r="G195" s="5">
        <v>231500</v>
      </c>
    </row>
    <row r="196" spans="3:7" ht="24.75" thickBot="1" x14ac:dyDescent="0.3">
      <c r="C196" s="1" t="s">
        <v>42</v>
      </c>
      <c r="D196" s="5">
        <v>39000</v>
      </c>
      <c r="E196" s="5">
        <v>39000</v>
      </c>
      <c r="F196" s="5">
        <v>39000</v>
      </c>
      <c r="G196" s="5">
        <v>39000</v>
      </c>
    </row>
    <row r="197" spans="3:7" ht="24.75" thickBot="1" x14ac:dyDescent="0.3">
      <c r="C197" s="1" t="s">
        <v>1</v>
      </c>
      <c r="D197" s="8">
        <v>48400</v>
      </c>
      <c r="E197" s="5">
        <v>53210</v>
      </c>
      <c r="F197" s="5">
        <v>58336</v>
      </c>
      <c r="G197" s="5">
        <v>63975</v>
      </c>
    </row>
    <row r="198" spans="3:7" ht="15.75" thickBot="1" x14ac:dyDescent="0.3">
      <c r="C198" s="1" t="s">
        <v>2</v>
      </c>
      <c r="D198" s="43"/>
      <c r="E198" s="35"/>
      <c r="F198" s="35"/>
      <c r="G198" s="35"/>
    </row>
    <row r="199" spans="3:7" ht="24.75" thickBot="1" x14ac:dyDescent="0.3">
      <c r="C199" s="1" t="s">
        <v>29</v>
      </c>
      <c r="D199" s="43"/>
      <c r="E199" s="35"/>
      <c r="F199" s="35"/>
      <c r="G199" s="35"/>
    </row>
    <row r="200" spans="3:7" ht="15.75" thickBot="1" x14ac:dyDescent="0.3">
      <c r="C200" s="1" t="s">
        <v>31</v>
      </c>
      <c r="D200" s="43"/>
      <c r="E200" s="35"/>
      <c r="F200" s="35"/>
      <c r="G200" s="35"/>
    </row>
    <row r="201" spans="3:7" ht="24.75" thickBot="1" x14ac:dyDescent="0.3">
      <c r="C201" s="1" t="s">
        <v>3</v>
      </c>
      <c r="D201" s="8">
        <v>2600</v>
      </c>
      <c r="E201" s="8">
        <v>2552</v>
      </c>
      <c r="F201" s="8">
        <v>2552</v>
      </c>
      <c r="G201" s="8">
        <v>2552</v>
      </c>
    </row>
    <row r="202" spans="3:7" ht="36.75" thickBot="1" x14ac:dyDescent="0.3">
      <c r="C202" s="25" t="s">
        <v>58</v>
      </c>
      <c r="D202" s="45">
        <f>D201+D199+D200+D198+D197+D196+D195</f>
        <v>321500</v>
      </c>
      <c r="E202" s="45">
        <f>E201+E199+E200+E198+E197+E196+E195</f>
        <v>326262</v>
      </c>
      <c r="F202" s="45">
        <f>F201+F199+F200+F198+F197+F196+F195</f>
        <v>331388</v>
      </c>
      <c r="G202" s="45">
        <f>G201+G199+G200+G198+G197+G196+G195</f>
        <v>337027</v>
      </c>
    </row>
    <row r="203" spans="3:7" ht="15.75" thickBot="1" x14ac:dyDescent="0.3">
      <c r="C203" s="26" t="s">
        <v>56</v>
      </c>
      <c r="D203" s="44">
        <f>IF(D202-D187=0,0,"Error")</f>
        <v>0</v>
      </c>
      <c r="E203" s="44">
        <f>IF(E202-E187=0,0,"Error")</f>
        <v>0</v>
      </c>
      <c r="F203" s="44">
        <f>IF(F202-F187=0,0,"Error")</f>
        <v>0</v>
      </c>
      <c r="G203" s="44">
        <f>IF(G202-G187=0,0,"Error")</f>
        <v>0</v>
      </c>
    </row>
    <row r="204" spans="3:7" ht="28.5" customHeight="1" thickBot="1" x14ac:dyDescent="0.3">
      <c r="C204" s="96" t="s">
        <v>160</v>
      </c>
      <c r="D204" s="414" t="s">
        <v>210</v>
      </c>
      <c r="E204" s="415"/>
      <c r="F204" s="415"/>
      <c r="G204" s="416"/>
    </row>
    <row r="205" spans="3:7" ht="39" customHeight="1" thickBot="1" x14ac:dyDescent="0.3">
      <c r="C205" s="2" t="s">
        <v>10</v>
      </c>
      <c r="D205" s="399" t="s">
        <v>211</v>
      </c>
      <c r="E205" s="400"/>
      <c r="F205" s="400"/>
      <c r="G205" s="401"/>
    </row>
    <row r="206" spans="3:7" ht="15.75" thickBot="1" x14ac:dyDescent="0.3">
      <c r="C206" s="2" t="s">
        <v>15</v>
      </c>
      <c r="D206" s="411" t="s">
        <v>201</v>
      </c>
      <c r="E206" s="412"/>
      <c r="F206" s="412"/>
      <c r="G206" s="413"/>
    </row>
    <row r="207" spans="3:7" ht="12.75" customHeight="1" x14ac:dyDescent="0.25">
      <c r="C207" s="282"/>
      <c r="D207" s="41">
        <v>2018</v>
      </c>
      <c r="E207" s="41">
        <v>2019</v>
      </c>
      <c r="F207" s="41">
        <v>2020</v>
      </c>
      <c r="G207" s="41">
        <v>2021</v>
      </c>
    </row>
    <row r="208" spans="3:7" ht="9" customHeight="1" thickBot="1" x14ac:dyDescent="0.3">
      <c r="C208" s="283"/>
      <c r="D208" s="42" t="s">
        <v>6</v>
      </c>
      <c r="E208" s="42" t="s">
        <v>7</v>
      </c>
      <c r="F208" s="42" t="s">
        <v>7</v>
      </c>
      <c r="G208" s="42" t="s">
        <v>7</v>
      </c>
    </row>
    <row r="209" spans="3:7" ht="15.75" thickBot="1" x14ac:dyDescent="0.3">
      <c r="C209" s="2" t="s">
        <v>9</v>
      </c>
      <c r="D209" s="4">
        <v>485</v>
      </c>
      <c r="E209" s="4">
        <v>485</v>
      </c>
      <c r="F209" s="4">
        <v>485</v>
      </c>
      <c r="G209" s="4">
        <v>485</v>
      </c>
    </row>
    <row r="210" spans="3:7" ht="15.75" thickBot="1" x14ac:dyDescent="0.3">
      <c r="C210" s="2" t="s">
        <v>16</v>
      </c>
      <c r="D210" s="32">
        <f>D218+D219+D220+D221+D222+D223+D224</f>
        <v>428400</v>
      </c>
      <c r="E210" s="32">
        <f t="shared" ref="E210:G210" si="23">E218+E219+E220+E221+E222+E223+E224</f>
        <v>436729</v>
      </c>
      <c r="F210" s="32">
        <f t="shared" si="23"/>
        <v>437954</v>
      </c>
      <c r="G210" s="32">
        <f t="shared" si="23"/>
        <v>442674</v>
      </c>
    </row>
    <row r="211" spans="3:7" ht="15.75" thickBot="1" x14ac:dyDescent="0.3">
      <c r="C211" s="2" t="s">
        <v>24</v>
      </c>
      <c r="D211" s="32">
        <f>D210/D209</f>
        <v>883.29896907216494</v>
      </c>
      <c r="E211" s="32">
        <f t="shared" ref="E211:G211" si="24">E210/E209</f>
        <v>900.47216494845361</v>
      </c>
      <c r="F211" s="32">
        <f t="shared" si="24"/>
        <v>902.99793814432985</v>
      </c>
      <c r="G211" s="32">
        <f t="shared" si="24"/>
        <v>912.72989690721647</v>
      </c>
    </row>
    <row r="212" spans="3:7" ht="15.75" thickBot="1" x14ac:dyDescent="0.3">
      <c r="C212" s="2" t="s">
        <v>17</v>
      </c>
      <c r="D212" s="69"/>
      <c r="E212" s="34">
        <f>E209/D209-1</f>
        <v>0</v>
      </c>
      <c r="F212" s="34">
        <f t="shared" ref="F212:G214" si="25">F209/E209-1</f>
        <v>0</v>
      </c>
      <c r="G212" s="34">
        <f t="shared" si="25"/>
        <v>0</v>
      </c>
    </row>
    <row r="213" spans="3:7" ht="23.25" thickBot="1" x14ac:dyDescent="0.3">
      <c r="C213" s="2" t="s">
        <v>18</v>
      </c>
      <c r="D213" s="69"/>
      <c r="E213" s="34">
        <f>E210/D210-1</f>
        <v>1.944211017740427E-2</v>
      </c>
      <c r="F213" s="34">
        <f t="shared" si="25"/>
        <v>2.8049431111742962E-3</v>
      </c>
      <c r="G213" s="34">
        <f t="shared" si="25"/>
        <v>1.0777387579517406E-2</v>
      </c>
    </row>
    <row r="214" spans="3:7" ht="23.25" thickBot="1" x14ac:dyDescent="0.3">
      <c r="C214" s="2" t="s">
        <v>19</v>
      </c>
      <c r="D214" s="69"/>
      <c r="E214" s="34">
        <f>E211/D211-1</f>
        <v>1.944211017740427E-2</v>
      </c>
      <c r="F214" s="34">
        <f t="shared" si="25"/>
        <v>2.8049431111740741E-3</v>
      </c>
      <c r="G214" s="34">
        <f t="shared" si="25"/>
        <v>1.0777387579517406E-2</v>
      </c>
    </row>
    <row r="215" spans="3:7" ht="15.75" thickBot="1" x14ac:dyDescent="0.3">
      <c r="C215" s="279" t="s">
        <v>233</v>
      </c>
      <c r="D215" s="280"/>
      <c r="E215" s="280"/>
      <c r="F215" s="280"/>
      <c r="G215" s="281"/>
    </row>
    <row r="216" spans="3:7" ht="12.75" customHeight="1" x14ac:dyDescent="0.25">
      <c r="C216" s="282"/>
      <c r="D216" s="41">
        <v>2018</v>
      </c>
      <c r="E216" s="41">
        <v>2019</v>
      </c>
      <c r="F216" s="41">
        <v>2020</v>
      </c>
      <c r="G216" s="41">
        <v>2021</v>
      </c>
    </row>
    <row r="217" spans="3:7" ht="15" customHeight="1" thickBot="1" x14ac:dyDescent="0.3">
      <c r="C217" s="283"/>
      <c r="D217" s="42" t="s">
        <v>6</v>
      </c>
      <c r="E217" s="42" t="s">
        <v>7</v>
      </c>
      <c r="F217" s="42" t="s">
        <v>7</v>
      </c>
      <c r="G217" s="42" t="s">
        <v>7</v>
      </c>
    </row>
    <row r="218" spans="3:7" ht="15.75" thickBot="1" x14ac:dyDescent="0.3">
      <c r="C218" s="1" t="s">
        <v>0</v>
      </c>
      <c r="D218" s="93">
        <v>302000</v>
      </c>
      <c r="E218" s="93">
        <v>302000</v>
      </c>
      <c r="F218" s="93">
        <v>302000</v>
      </c>
      <c r="G218" s="93">
        <v>302000</v>
      </c>
    </row>
    <row r="219" spans="3:7" ht="24.75" thickBot="1" x14ac:dyDescent="0.3">
      <c r="C219" s="1" t="s">
        <v>42</v>
      </c>
      <c r="D219" s="5">
        <v>50100</v>
      </c>
      <c r="E219" s="5">
        <v>50100</v>
      </c>
      <c r="F219" s="5">
        <v>50100</v>
      </c>
      <c r="G219" s="5">
        <v>50100</v>
      </c>
    </row>
    <row r="220" spans="3:7" ht="24.75" thickBot="1" x14ac:dyDescent="0.3">
      <c r="C220" s="1" t="s">
        <v>1</v>
      </c>
      <c r="D220" s="8">
        <v>69500</v>
      </c>
      <c r="E220" s="5">
        <v>77949</v>
      </c>
      <c r="F220" s="5">
        <v>79174</v>
      </c>
      <c r="G220" s="5">
        <v>83894</v>
      </c>
    </row>
    <row r="221" spans="3:7" ht="15.75" thickBot="1" x14ac:dyDescent="0.3">
      <c r="C221" s="1" t="s">
        <v>2</v>
      </c>
      <c r="D221" s="43"/>
      <c r="E221" s="35"/>
      <c r="F221" s="35"/>
      <c r="G221" s="35"/>
    </row>
    <row r="222" spans="3:7" ht="24.75" thickBot="1" x14ac:dyDescent="0.3">
      <c r="C222" s="1" t="s">
        <v>29</v>
      </c>
      <c r="D222" s="43"/>
      <c r="E222" s="35"/>
      <c r="F222" s="35"/>
      <c r="G222" s="35"/>
    </row>
    <row r="223" spans="3:7" ht="15.75" thickBot="1" x14ac:dyDescent="0.3">
      <c r="C223" s="1" t="s">
        <v>31</v>
      </c>
      <c r="D223" s="43"/>
      <c r="E223" s="35"/>
      <c r="F223" s="35"/>
      <c r="G223" s="35"/>
    </row>
    <row r="224" spans="3:7" ht="24.75" thickBot="1" x14ac:dyDescent="0.3">
      <c r="C224" s="1" t="s">
        <v>3</v>
      </c>
      <c r="D224" s="8">
        <v>6800</v>
      </c>
      <c r="E224" s="8">
        <v>6680</v>
      </c>
      <c r="F224" s="8">
        <v>6680</v>
      </c>
      <c r="G224" s="8">
        <v>6680</v>
      </c>
    </row>
    <row r="225" spans="3:7" ht="36.75" thickBot="1" x14ac:dyDescent="0.3">
      <c r="C225" s="25" t="s">
        <v>58</v>
      </c>
      <c r="D225" s="45">
        <f>D224+D222+D223+D221+D220+D219+D218</f>
        <v>428400</v>
      </c>
      <c r="E225" s="45">
        <f>E224+E222+E223+E221+E220+E219+E218</f>
        <v>436729</v>
      </c>
      <c r="F225" s="45">
        <f>F224+F222+F223+F221+F220+F219+F218</f>
        <v>437954</v>
      </c>
      <c r="G225" s="45">
        <f>G224+G222+G223+G221+G220+G219+G218</f>
        <v>442674</v>
      </c>
    </row>
    <row r="226" spans="3:7" ht="15.75" thickBot="1" x14ac:dyDescent="0.3">
      <c r="C226" s="26" t="s">
        <v>56</v>
      </c>
      <c r="D226" s="44">
        <f>IF(D225-D210=0,0,"Error")</f>
        <v>0</v>
      </c>
      <c r="E226" s="44">
        <f>IF(E225-E210=0,0,"Error")</f>
        <v>0</v>
      </c>
      <c r="F226" s="44">
        <f>IF(F225-F210=0,0,"Error")</f>
        <v>0</v>
      </c>
      <c r="G226" s="44">
        <f>IF(G225-G210=0,0,"Error")</f>
        <v>0</v>
      </c>
    </row>
    <row r="227" spans="3:7" ht="28.5" customHeight="1" thickBot="1" x14ac:dyDescent="0.3">
      <c r="C227" s="96" t="s">
        <v>212</v>
      </c>
      <c r="D227" s="420" t="s">
        <v>213</v>
      </c>
      <c r="E227" s="421"/>
      <c r="F227" s="421"/>
      <c r="G227" s="422"/>
    </row>
    <row r="228" spans="3:7" ht="39" customHeight="1" thickBot="1" x14ac:dyDescent="0.3">
      <c r="C228" s="2" t="s">
        <v>10</v>
      </c>
      <c r="D228" s="417" t="s">
        <v>214</v>
      </c>
      <c r="E228" s="418"/>
      <c r="F228" s="418"/>
      <c r="G228" s="419"/>
    </row>
    <row r="229" spans="3:7" ht="15.75" thickBot="1" x14ac:dyDescent="0.3">
      <c r="C229" s="2" t="s">
        <v>15</v>
      </c>
      <c r="D229" s="411" t="s">
        <v>201</v>
      </c>
      <c r="E229" s="412"/>
      <c r="F229" s="412"/>
      <c r="G229" s="413"/>
    </row>
    <row r="230" spans="3:7" ht="12.75" customHeight="1" x14ac:dyDescent="0.25">
      <c r="C230" s="282"/>
      <c r="D230" s="41">
        <v>2018</v>
      </c>
      <c r="E230" s="41">
        <v>2019</v>
      </c>
      <c r="F230" s="41">
        <v>2020</v>
      </c>
      <c r="G230" s="41">
        <v>2021</v>
      </c>
    </row>
    <row r="231" spans="3:7" ht="9" customHeight="1" thickBot="1" x14ac:dyDescent="0.3">
      <c r="C231" s="283"/>
      <c r="D231" s="42" t="s">
        <v>6</v>
      </c>
      <c r="E231" s="42" t="s">
        <v>7</v>
      </c>
      <c r="F231" s="42" t="s">
        <v>7</v>
      </c>
      <c r="G231" s="42" t="s">
        <v>7</v>
      </c>
    </row>
    <row r="232" spans="3:7" ht="15.75" thickBot="1" x14ac:dyDescent="0.3">
      <c r="C232" s="2" t="s">
        <v>9</v>
      </c>
      <c r="D232" s="4">
        <v>300</v>
      </c>
      <c r="E232" s="4">
        <v>300</v>
      </c>
      <c r="F232" s="4">
        <v>300</v>
      </c>
      <c r="G232" s="4">
        <v>300</v>
      </c>
    </row>
    <row r="233" spans="3:7" ht="15.75" thickBot="1" x14ac:dyDescent="0.3">
      <c r="C233" s="2" t="s">
        <v>16</v>
      </c>
      <c r="D233" s="32">
        <f>D241+D242+D243+D244+D245+D246+D247</f>
        <v>346300</v>
      </c>
      <c r="E233" s="32">
        <f t="shared" ref="E233:G233" si="26">E241+E242+E243+E244+E245+E246+E247</f>
        <v>359832</v>
      </c>
      <c r="F233" s="32">
        <f>F241+F242+F243+F247</f>
        <v>360165</v>
      </c>
      <c r="G233" s="32">
        <f t="shared" si="26"/>
        <v>360511</v>
      </c>
    </row>
    <row r="234" spans="3:7" ht="15.75" thickBot="1" x14ac:dyDescent="0.3">
      <c r="C234" s="2" t="s">
        <v>24</v>
      </c>
      <c r="D234" s="32">
        <f>D233/D232</f>
        <v>1154.3333333333333</v>
      </c>
      <c r="E234" s="32">
        <f t="shared" ref="E234:G234" si="27">E233/E232</f>
        <v>1199.44</v>
      </c>
      <c r="F234" s="32">
        <f t="shared" si="27"/>
        <v>1200.55</v>
      </c>
      <c r="G234" s="32">
        <f t="shared" si="27"/>
        <v>1201.7033333333334</v>
      </c>
    </row>
    <row r="235" spans="3:7" ht="15.75" thickBot="1" x14ac:dyDescent="0.3">
      <c r="C235" s="2" t="s">
        <v>17</v>
      </c>
      <c r="D235" s="69"/>
      <c r="E235" s="34">
        <f>E232/D232-1</f>
        <v>0</v>
      </c>
      <c r="F235" s="34">
        <f t="shared" ref="F235:G237" si="28">F232/E232-1</f>
        <v>0</v>
      </c>
      <c r="G235" s="34">
        <f t="shared" si="28"/>
        <v>0</v>
      </c>
    </row>
    <row r="236" spans="3:7" ht="23.25" thickBot="1" x14ac:dyDescent="0.3">
      <c r="C236" s="2" t="s">
        <v>18</v>
      </c>
      <c r="D236" s="69"/>
      <c r="E236" s="34">
        <f>E233/D233-1</f>
        <v>3.9075945711810611E-2</v>
      </c>
      <c r="F236" s="34">
        <f t="shared" si="28"/>
        <v>9.2543186820526202E-4</v>
      </c>
      <c r="G236" s="34">
        <f t="shared" si="28"/>
        <v>9.6067080365935809E-4</v>
      </c>
    </row>
    <row r="237" spans="3:7" ht="23.25" thickBot="1" x14ac:dyDescent="0.3">
      <c r="C237" s="2" t="s">
        <v>19</v>
      </c>
      <c r="D237" s="69"/>
      <c r="E237" s="34">
        <f>E234/D234-1</f>
        <v>3.9075945711810611E-2</v>
      </c>
      <c r="F237" s="34">
        <f t="shared" si="28"/>
        <v>9.2543186820503998E-4</v>
      </c>
      <c r="G237" s="34">
        <f t="shared" si="28"/>
        <v>9.6067080365958013E-4</v>
      </c>
    </row>
    <row r="238" spans="3:7" ht="15.75" thickBot="1" x14ac:dyDescent="0.3">
      <c r="C238" s="279" t="s">
        <v>234</v>
      </c>
      <c r="D238" s="280"/>
      <c r="E238" s="280"/>
      <c r="F238" s="280"/>
      <c r="G238" s="281"/>
    </row>
    <row r="239" spans="3:7" ht="12.75" customHeight="1" x14ac:dyDescent="0.25">
      <c r="C239" s="282"/>
      <c r="D239" s="41">
        <v>2018</v>
      </c>
      <c r="E239" s="41">
        <v>2019</v>
      </c>
      <c r="F239" s="41">
        <v>2020</v>
      </c>
      <c r="G239" s="41">
        <v>2021</v>
      </c>
    </row>
    <row r="240" spans="3:7" ht="15" customHeight="1" thickBot="1" x14ac:dyDescent="0.3">
      <c r="C240" s="283"/>
      <c r="D240" s="42" t="s">
        <v>6</v>
      </c>
      <c r="E240" s="42" t="s">
        <v>7</v>
      </c>
      <c r="F240" s="42" t="s">
        <v>7</v>
      </c>
      <c r="G240" s="42" t="s">
        <v>7</v>
      </c>
    </row>
    <row r="241" spans="3:13" ht="15.75" thickBot="1" x14ac:dyDescent="0.3">
      <c r="C241" s="1" t="s">
        <v>0</v>
      </c>
      <c r="D241" s="93">
        <v>204000</v>
      </c>
      <c r="E241" s="93">
        <v>204000</v>
      </c>
      <c r="F241" s="93">
        <v>204000</v>
      </c>
      <c r="G241" s="93">
        <v>204000</v>
      </c>
    </row>
    <row r="242" spans="3:13" ht="24.75" thickBot="1" x14ac:dyDescent="0.3">
      <c r="C242" s="1" t="s">
        <v>42</v>
      </c>
      <c r="D242" s="5">
        <v>34200</v>
      </c>
      <c r="E242" s="5">
        <v>34200</v>
      </c>
      <c r="F242" s="5">
        <v>34200</v>
      </c>
      <c r="G242" s="5">
        <v>34200</v>
      </c>
    </row>
    <row r="243" spans="3:13" ht="24.75" thickBot="1" x14ac:dyDescent="0.3">
      <c r="C243" s="1" t="s">
        <v>1</v>
      </c>
      <c r="D243" s="8">
        <v>106000</v>
      </c>
      <c r="E243" s="8">
        <v>119556</v>
      </c>
      <c r="F243" s="8">
        <v>119889</v>
      </c>
      <c r="G243" s="8">
        <v>120235</v>
      </c>
    </row>
    <row r="244" spans="3:13" ht="15.75" thickBot="1" x14ac:dyDescent="0.3">
      <c r="C244" s="1" t="s">
        <v>2</v>
      </c>
      <c r="D244" s="43"/>
      <c r="E244" s="35"/>
      <c r="F244" s="35"/>
      <c r="G244" s="35"/>
    </row>
    <row r="245" spans="3:13" ht="24.75" thickBot="1" x14ac:dyDescent="0.3">
      <c r="C245" s="1" t="s">
        <v>29</v>
      </c>
      <c r="D245" s="43"/>
      <c r="E245" s="35"/>
      <c r="F245" s="35"/>
      <c r="G245" s="35"/>
    </row>
    <row r="246" spans="3:13" ht="15.75" thickBot="1" x14ac:dyDescent="0.3">
      <c r="C246" s="1" t="s">
        <v>31</v>
      </c>
      <c r="D246" s="43"/>
      <c r="E246" s="35"/>
      <c r="F246" s="35" t="s">
        <v>235</v>
      </c>
      <c r="G246" s="35"/>
    </row>
    <row r="247" spans="3:13" ht="24.75" thickBot="1" x14ac:dyDescent="0.3">
      <c r="C247" s="1" t="s">
        <v>3</v>
      </c>
      <c r="D247" s="8">
        <v>2100</v>
      </c>
      <c r="E247" s="8">
        <v>2076</v>
      </c>
      <c r="F247" s="8">
        <v>2076</v>
      </c>
      <c r="G247" s="8">
        <v>2076</v>
      </c>
    </row>
    <row r="248" spans="3:13" ht="36.75" thickBot="1" x14ac:dyDescent="0.3">
      <c r="C248" s="25" t="s">
        <v>58</v>
      </c>
      <c r="D248" s="45">
        <f>D247+D245+D246+D244+D243+D242+D241</f>
        <v>346300</v>
      </c>
      <c r="E248" s="45">
        <f>E247+E245+E246+E244+E243+E242+E241</f>
        <v>359832</v>
      </c>
      <c r="F248" s="45">
        <f>F247+F243+F242+F241</f>
        <v>360165</v>
      </c>
      <c r="G248" s="45">
        <f>G247+G245+G246+G244+G243+G242+G241</f>
        <v>360511</v>
      </c>
    </row>
    <row r="249" spans="3:13" ht="15.75" thickBot="1" x14ac:dyDescent="0.3">
      <c r="C249" s="26" t="s">
        <v>56</v>
      </c>
      <c r="D249" s="44">
        <f>IF(D248-D233=0,0,"Error")</f>
        <v>0</v>
      </c>
      <c r="E249" s="44">
        <f>IF(E248-E233=0,0,"Error")</f>
        <v>0</v>
      </c>
      <c r="F249" s="44">
        <f>IF(F248-F233=0,0,"Error")</f>
        <v>0</v>
      </c>
      <c r="G249" s="44">
        <f>IF(G248-G233=0,0,"Error")</f>
        <v>0</v>
      </c>
    </row>
    <row r="250" spans="3:13" ht="15.75" hidden="1" thickBot="1" x14ac:dyDescent="0.3">
      <c r="C250" s="2" t="s">
        <v>15</v>
      </c>
      <c r="D250" s="411"/>
      <c r="E250" s="412"/>
      <c r="F250" s="412"/>
      <c r="G250" s="413"/>
    </row>
    <row r="251" spans="3:13" ht="12.75" hidden="1" customHeight="1" x14ac:dyDescent="0.25">
      <c r="C251" s="282"/>
      <c r="D251" s="41">
        <v>2018</v>
      </c>
      <c r="E251" s="41">
        <v>2019</v>
      </c>
      <c r="F251" s="41">
        <v>2020</v>
      </c>
      <c r="G251" s="41">
        <v>2021</v>
      </c>
    </row>
    <row r="252" spans="3:13" ht="9" hidden="1" customHeight="1" thickBot="1" x14ac:dyDescent="0.3">
      <c r="C252" s="283"/>
      <c r="D252" s="42" t="s">
        <v>6</v>
      </c>
      <c r="E252" s="42" t="s">
        <v>7</v>
      </c>
      <c r="F252" s="42" t="s">
        <v>7</v>
      </c>
      <c r="G252" s="42" t="s">
        <v>7</v>
      </c>
    </row>
    <row r="253" spans="3:13" ht="15.75" hidden="1" thickBot="1" x14ac:dyDescent="0.3">
      <c r="C253" s="2" t="s">
        <v>9</v>
      </c>
      <c r="D253" s="32"/>
      <c r="E253" s="32"/>
      <c r="F253" s="32"/>
      <c r="G253" s="32"/>
    </row>
    <row r="254" spans="3:13" ht="15.75" hidden="1" thickBot="1" x14ac:dyDescent="0.3">
      <c r="C254" s="2" t="s">
        <v>16</v>
      </c>
      <c r="D254" s="32"/>
      <c r="E254" s="32"/>
      <c r="F254" s="32"/>
      <c r="G254" s="32"/>
    </row>
    <row r="255" spans="3:13" ht="15.75" hidden="1" thickBot="1" x14ac:dyDescent="0.3">
      <c r="C255" s="2" t="s">
        <v>24</v>
      </c>
      <c r="D255" s="32" t="e">
        <f>D254/D253</f>
        <v>#DIV/0!</v>
      </c>
      <c r="E255" s="32" t="e">
        <f t="shared" ref="E255:G255" si="29">E254/E253</f>
        <v>#DIV/0!</v>
      </c>
      <c r="F255" s="32" t="e">
        <f t="shared" si="29"/>
        <v>#DIV/0!</v>
      </c>
      <c r="G255" s="32" t="e">
        <f t="shared" si="29"/>
        <v>#DIV/0!</v>
      </c>
    </row>
    <row r="256" spans="3:13" ht="15.75" hidden="1" thickBot="1" x14ac:dyDescent="0.3">
      <c r="C256" s="2" t="s">
        <v>17</v>
      </c>
      <c r="D256" s="69" t="s">
        <v>23</v>
      </c>
      <c r="E256" s="34" t="e">
        <f>E253/D253-1</f>
        <v>#DIV/0!</v>
      </c>
      <c r="F256" s="34" t="e">
        <f t="shared" ref="F256:G258" si="30">F253/E253-1</f>
        <v>#DIV/0!</v>
      </c>
      <c r="G256" s="34" t="e">
        <f t="shared" si="30"/>
        <v>#DIV/0!</v>
      </c>
      <c r="I256" s="6"/>
      <c r="J256" s="6"/>
      <c r="K256" s="6"/>
      <c r="L256" s="6"/>
      <c r="M256" s="6"/>
    </row>
    <row r="257" spans="3:7" ht="23.25" hidden="1" thickBot="1" x14ac:dyDescent="0.3">
      <c r="C257" s="2" t="s">
        <v>18</v>
      </c>
      <c r="D257" s="69" t="s">
        <v>23</v>
      </c>
      <c r="E257" s="34" t="e">
        <f>E254/D254-1</f>
        <v>#DIV/0!</v>
      </c>
      <c r="F257" s="34" t="e">
        <f t="shared" si="30"/>
        <v>#DIV/0!</v>
      </c>
      <c r="G257" s="34" t="e">
        <f t="shared" si="30"/>
        <v>#DIV/0!</v>
      </c>
    </row>
    <row r="258" spans="3:7" ht="23.25" hidden="1" thickBot="1" x14ac:dyDescent="0.3">
      <c r="C258" s="2" t="s">
        <v>19</v>
      </c>
      <c r="D258" s="69" t="s">
        <v>23</v>
      </c>
      <c r="E258" s="34" t="e">
        <f>E255/D255-1</f>
        <v>#DIV/0!</v>
      </c>
      <c r="F258" s="34" t="e">
        <f t="shared" si="30"/>
        <v>#DIV/0!</v>
      </c>
      <c r="G258" s="34" t="e">
        <f t="shared" si="30"/>
        <v>#DIV/0!</v>
      </c>
    </row>
    <row r="259" spans="3:7" ht="15.75" hidden="1" thickBot="1" x14ac:dyDescent="0.3">
      <c r="C259" s="279" t="s">
        <v>61</v>
      </c>
      <c r="D259" s="280"/>
      <c r="E259" s="280"/>
      <c r="F259" s="280"/>
      <c r="G259" s="281"/>
    </row>
    <row r="260" spans="3:7" ht="12.75" hidden="1" customHeight="1" x14ac:dyDescent="0.25">
      <c r="C260" s="282"/>
      <c r="D260" s="41">
        <v>2018</v>
      </c>
      <c r="E260" s="41">
        <v>2019</v>
      </c>
      <c r="F260" s="41">
        <v>2020</v>
      </c>
      <c r="G260" s="41">
        <v>2021</v>
      </c>
    </row>
    <row r="261" spans="3:7" ht="9" hidden="1" customHeight="1" thickBot="1" x14ac:dyDescent="0.3">
      <c r="C261" s="283"/>
      <c r="D261" s="42" t="s">
        <v>6</v>
      </c>
      <c r="E261" s="42" t="s">
        <v>7</v>
      </c>
      <c r="F261" s="42" t="s">
        <v>7</v>
      </c>
      <c r="G261" s="42" t="s">
        <v>7</v>
      </c>
    </row>
    <row r="262" spans="3:7" ht="24.75" hidden="1" thickBot="1" x14ac:dyDescent="0.3">
      <c r="C262" s="1" t="s">
        <v>71</v>
      </c>
      <c r="D262" s="35"/>
      <c r="E262" s="35"/>
      <c r="F262" s="35"/>
      <c r="G262" s="35"/>
    </row>
    <row r="263" spans="3:7" ht="15.75" hidden="1" thickBot="1" x14ac:dyDescent="0.3">
      <c r="C263" s="1" t="s">
        <v>72</v>
      </c>
      <c r="D263" s="43"/>
      <c r="E263" s="35"/>
      <c r="F263" s="35"/>
      <c r="G263" s="35"/>
    </row>
    <row r="264" spans="3:7" ht="24.75" hidden="1" thickBot="1" x14ac:dyDescent="0.3">
      <c r="C264" s="24" t="s">
        <v>57</v>
      </c>
      <c r="D264" s="43">
        <f>D263+D262</f>
        <v>0</v>
      </c>
      <c r="E264" s="43">
        <f t="shared" ref="E264:G264" si="31">E263+E262</f>
        <v>0</v>
      </c>
      <c r="F264" s="43">
        <f t="shared" si="31"/>
        <v>0</v>
      </c>
      <c r="G264" s="43">
        <f t="shared" si="31"/>
        <v>0</v>
      </c>
    </row>
    <row r="265" spans="3:7" ht="15.75" thickBot="1" x14ac:dyDescent="0.3">
      <c r="C265" s="293" t="s">
        <v>67</v>
      </c>
      <c r="D265" s="294"/>
      <c r="E265" s="294"/>
      <c r="F265" s="294"/>
      <c r="G265" s="295"/>
    </row>
    <row r="266" spans="3:7" ht="15.75" thickBot="1" x14ac:dyDescent="0.3">
      <c r="C266" s="293" t="s">
        <v>236</v>
      </c>
      <c r="D266" s="294"/>
      <c r="E266" s="294"/>
      <c r="F266" s="294"/>
      <c r="G266" s="295"/>
    </row>
    <row r="267" spans="3:7" ht="23.25" thickBot="1" x14ac:dyDescent="0.3">
      <c r="C267" s="16" t="s">
        <v>41</v>
      </c>
      <c r="D267" s="423" t="s">
        <v>237</v>
      </c>
      <c r="E267" s="424"/>
      <c r="F267" s="424"/>
      <c r="G267" s="425"/>
    </row>
    <row r="268" spans="3:7" ht="15.75" customHeight="1" thickBot="1" x14ac:dyDescent="0.3">
      <c r="C268" s="23" t="s">
        <v>212</v>
      </c>
      <c r="D268" s="423" t="s">
        <v>215</v>
      </c>
      <c r="E268" s="424"/>
      <c r="F268" s="424"/>
      <c r="G268" s="425"/>
    </row>
    <row r="269" spans="3:7" ht="24" customHeight="1" thickBot="1" x14ac:dyDescent="0.3">
      <c r="C269" s="2" t="s">
        <v>10</v>
      </c>
      <c r="D269" s="426" t="s">
        <v>216</v>
      </c>
      <c r="E269" s="427"/>
      <c r="F269" s="427"/>
      <c r="G269" s="428"/>
    </row>
    <row r="270" spans="3:7" ht="15.75" thickBot="1" x14ac:dyDescent="0.3">
      <c r="C270" s="2" t="s">
        <v>15</v>
      </c>
      <c r="D270" s="411" t="s">
        <v>217</v>
      </c>
      <c r="E270" s="412"/>
      <c r="F270" s="412"/>
      <c r="G270" s="413"/>
    </row>
    <row r="271" spans="3:7" ht="12.75" customHeight="1" x14ac:dyDescent="0.25">
      <c r="C271" s="282"/>
      <c r="D271" s="41">
        <v>2018</v>
      </c>
      <c r="E271" s="41">
        <v>2019</v>
      </c>
      <c r="F271" s="41">
        <v>2020</v>
      </c>
      <c r="G271" s="41">
        <v>2021</v>
      </c>
    </row>
    <row r="272" spans="3:7" ht="9" customHeight="1" thickBot="1" x14ac:dyDescent="0.3">
      <c r="C272" s="283"/>
      <c r="D272" s="42" t="s">
        <v>6</v>
      </c>
      <c r="E272" s="42" t="s">
        <v>7</v>
      </c>
      <c r="F272" s="42" t="s">
        <v>7</v>
      </c>
      <c r="G272" s="42" t="s">
        <v>7</v>
      </c>
    </row>
    <row r="273" spans="3:13" ht="15.75" thickBot="1" x14ac:dyDescent="0.3">
      <c r="C273" s="2" t="s">
        <v>9</v>
      </c>
      <c r="D273" s="4">
        <v>400</v>
      </c>
      <c r="E273" s="4"/>
      <c r="F273" s="4"/>
      <c r="G273" s="4"/>
    </row>
    <row r="274" spans="3:13" ht="15.75" thickBot="1" x14ac:dyDescent="0.3">
      <c r="C274" s="2" t="s">
        <v>16</v>
      </c>
      <c r="D274" s="32">
        <f>D284</f>
        <v>35000</v>
      </c>
      <c r="E274" s="32">
        <f t="shared" ref="E274:F274" si="32">E284</f>
        <v>0</v>
      </c>
      <c r="F274" s="32">
        <f t="shared" si="32"/>
        <v>0</v>
      </c>
      <c r="G274" s="32">
        <f>G284</f>
        <v>0</v>
      </c>
    </row>
    <row r="275" spans="3:13" ht="15.75" thickBot="1" x14ac:dyDescent="0.3">
      <c r="C275" s="2" t="s">
        <v>24</v>
      </c>
      <c r="D275" s="32">
        <f>D274/D273</f>
        <v>87.5</v>
      </c>
      <c r="E275" s="32" t="e">
        <f t="shared" ref="E275:G275" si="33">E274/E273</f>
        <v>#DIV/0!</v>
      </c>
      <c r="F275" s="32" t="e">
        <f t="shared" si="33"/>
        <v>#DIV/0!</v>
      </c>
      <c r="G275" s="32" t="e">
        <f t="shared" si="33"/>
        <v>#DIV/0!</v>
      </c>
    </row>
    <row r="276" spans="3:13" ht="15.75" thickBot="1" x14ac:dyDescent="0.3">
      <c r="C276" s="2" t="s">
        <v>17</v>
      </c>
      <c r="D276" s="69" t="s">
        <v>23</v>
      </c>
      <c r="E276" s="34">
        <f>E273/D273-1</f>
        <v>-1</v>
      </c>
      <c r="F276" s="34" t="e">
        <f t="shared" ref="F276:G278" si="34">F273/E273-1</f>
        <v>#DIV/0!</v>
      </c>
      <c r="G276" s="34" t="e">
        <f t="shared" si="34"/>
        <v>#DIV/0!</v>
      </c>
      <c r="I276" s="6"/>
      <c r="J276" s="6"/>
      <c r="K276" s="6"/>
      <c r="L276" s="6"/>
      <c r="M276" s="6"/>
    </row>
    <row r="277" spans="3:13" ht="23.25" thickBot="1" x14ac:dyDescent="0.3">
      <c r="C277" s="2" t="s">
        <v>18</v>
      </c>
      <c r="D277" s="69" t="s">
        <v>23</v>
      </c>
      <c r="E277" s="34">
        <f>E274/D274-1</f>
        <v>-1</v>
      </c>
      <c r="F277" s="34" t="e">
        <f t="shared" si="34"/>
        <v>#DIV/0!</v>
      </c>
      <c r="G277" s="34" t="e">
        <f t="shared" si="34"/>
        <v>#DIV/0!</v>
      </c>
    </row>
    <row r="278" spans="3:13" ht="23.25" thickBot="1" x14ac:dyDescent="0.3">
      <c r="C278" s="2" t="s">
        <v>19</v>
      </c>
      <c r="D278" s="69" t="s">
        <v>23</v>
      </c>
      <c r="E278" s="34" t="e">
        <f>E275/D275-1</f>
        <v>#DIV/0!</v>
      </c>
      <c r="F278" s="34" t="e">
        <f t="shared" si="34"/>
        <v>#DIV/0!</v>
      </c>
      <c r="G278" s="34" t="e">
        <f t="shared" si="34"/>
        <v>#DIV/0!</v>
      </c>
    </row>
    <row r="279" spans="3:13" ht="15.75" thickBot="1" x14ac:dyDescent="0.3">
      <c r="C279" s="279" t="s">
        <v>55</v>
      </c>
      <c r="D279" s="280"/>
      <c r="E279" s="280"/>
      <c r="F279" s="280"/>
      <c r="G279" s="281"/>
    </row>
    <row r="280" spans="3:13" ht="12.75" customHeight="1" x14ac:dyDescent="0.25">
      <c r="C280" s="282"/>
      <c r="D280" s="41">
        <v>2018</v>
      </c>
      <c r="E280" s="41">
        <v>2019</v>
      </c>
      <c r="F280" s="41">
        <v>2020</v>
      </c>
      <c r="G280" s="41">
        <v>2021</v>
      </c>
    </row>
    <row r="281" spans="3:13" ht="9" customHeight="1" thickBot="1" x14ac:dyDescent="0.3">
      <c r="C281" s="283"/>
      <c r="D281" s="42" t="s">
        <v>6</v>
      </c>
      <c r="E281" s="42" t="s">
        <v>7</v>
      </c>
      <c r="F281" s="42" t="s">
        <v>7</v>
      </c>
      <c r="G281" s="42" t="s">
        <v>7</v>
      </c>
    </row>
    <row r="282" spans="3:13" ht="24.75" thickBot="1" x14ac:dyDescent="0.3">
      <c r="C282" s="1" t="s">
        <v>71</v>
      </c>
      <c r="D282" s="35"/>
      <c r="E282" s="35"/>
      <c r="F282" s="35"/>
      <c r="G282" s="35"/>
    </row>
    <row r="283" spans="3:13" ht="15.75" thickBot="1" x14ac:dyDescent="0.3">
      <c r="C283" s="1" t="s">
        <v>72</v>
      </c>
      <c r="D283" s="8">
        <v>35000</v>
      </c>
      <c r="E283" s="35"/>
      <c r="F283" s="35"/>
      <c r="G283" s="35"/>
    </row>
    <row r="284" spans="3:13" ht="24.75" thickBot="1" x14ac:dyDescent="0.3">
      <c r="C284" s="24" t="s">
        <v>218</v>
      </c>
      <c r="D284" s="43">
        <f>D283+D282</f>
        <v>35000</v>
      </c>
      <c r="E284" s="43">
        <f t="shared" ref="E284:G284" si="35">E283+E282</f>
        <v>0</v>
      </c>
      <c r="F284" s="43">
        <f t="shared" si="35"/>
        <v>0</v>
      </c>
      <c r="G284" s="43">
        <f t="shared" si="35"/>
        <v>0</v>
      </c>
    </row>
    <row r="285" spans="3:13" ht="23.25" thickBot="1" x14ac:dyDescent="0.3">
      <c r="C285" s="16" t="s">
        <v>41</v>
      </c>
      <c r="D285" s="423" t="s">
        <v>238</v>
      </c>
      <c r="E285" s="424"/>
      <c r="F285" s="424"/>
      <c r="G285" s="425"/>
    </row>
    <row r="286" spans="3:13" ht="44.25" customHeight="1" thickBot="1" x14ac:dyDescent="0.3">
      <c r="C286" s="23" t="s">
        <v>70</v>
      </c>
      <c r="D286" s="423" t="s">
        <v>239</v>
      </c>
      <c r="E286" s="424"/>
      <c r="F286" s="424"/>
      <c r="G286" s="425"/>
    </row>
    <row r="287" spans="3:13" ht="17.25" customHeight="1" thickBot="1" x14ac:dyDescent="0.3">
      <c r="C287" s="2" t="s">
        <v>10</v>
      </c>
      <c r="D287" s="423" t="s">
        <v>239</v>
      </c>
      <c r="E287" s="424"/>
      <c r="F287" s="424"/>
      <c r="G287" s="425"/>
    </row>
    <row r="288" spans="3:13" ht="15.75" thickBot="1" x14ac:dyDescent="0.3">
      <c r="C288" s="2" t="s">
        <v>15</v>
      </c>
      <c r="D288" s="284" t="s">
        <v>240</v>
      </c>
      <c r="E288" s="285"/>
      <c r="F288" s="285"/>
      <c r="G288" s="286"/>
    </row>
    <row r="289" spans="3:13" ht="12.75" customHeight="1" x14ac:dyDescent="0.25">
      <c r="C289" s="282"/>
      <c r="D289" s="41">
        <v>2018</v>
      </c>
      <c r="E289" s="41">
        <v>2019</v>
      </c>
      <c r="F289" s="41">
        <v>2020</v>
      </c>
      <c r="G289" s="41">
        <v>2021</v>
      </c>
    </row>
    <row r="290" spans="3:13" ht="9" customHeight="1" thickBot="1" x14ac:dyDescent="0.3">
      <c r="C290" s="283"/>
      <c r="D290" s="42" t="s">
        <v>6</v>
      </c>
      <c r="E290" s="42" t="s">
        <v>7</v>
      </c>
      <c r="F290" s="42" t="s">
        <v>7</v>
      </c>
      <c r="G290" s="42" t="s">
        <v>7</v>
      </c>
    </row>
    <row r="291" spans="3:13" ht="15.75" thickBot="1" x14ac:dyDescent="0.3">
      <c r="C291" s="2" t="s">
        <v>9</v>
      </c>
      <c r="D291" s="32">
        <v>20</v>
      </c>
      <c r="E291" s="32"/>
      <c r="F291" s="32"/>
      <c r="G291" s="32"/>
    </row>
    <row r="292" spans="3:13" ht="15.75" thickBot="1" x14ac:dyDescent="0.3">
      <c r="C292" s="2" t="s">
        <v>16</v>
      </c>
      <c r="D292" s="32">
        <v>8000</v>
      </c>
      <c r="E292" s="32">
        <f t="shared" ref="E292:G292" si="36">E302</f>
        <v>0</v>
      </c>
      <c r="F292" s="32">
        <f t="shared" si="36"/>
        <v>0</v>
      </c>
      <c r="G292" s="32">
        <f t="shared" si="36"/>
        <v>0</v>
      </c>
    </row>
    <row r="293" spans="3:13" ht="15.75" thickBot="1" x14ac:dyDescent="0.3">
      <c r="C293" s="2" t="s">
        <v>24</v>
      </c>
      <c r="D293" s="32">
        <f>D292/D291</f>
        <v>400</v>
      </c>
      <c r="E293" s="32" t="e">
        <f t="shared" ref="E293:G293" si="37">E292/E291</f>
        <v>#DIV/0!</v>
      </c>
      <c r="F293" s="32" t="e">
        <f t="shared" si="37"/>
        <v>#DIV/0!</v>
      </c>
      <c r="G293" s="32" t="e">
        <f t="shared" si="37"/>
        <v>#DIV/0!</v>
      </c>
    </row>
    <row r="294" spans="3:13" ht="15.75" thickBot="1" x14ac:dyDescent="0.3">
      <c r="C294" s="2" t="s">
        <v>17</v>
      </c>
      <c r="D294" s="69" t="s">
        <v>23</v>
      </c>
      <c r="E294" s="34">
        <f>E291/D291-1</f>
        <v>-1</v>
      </c>
      <c r="F294" s="34" t="e">
        <f t="shared" ref="F294:G296" si="38">F291/E291-1</f>
        <v>#DIV/0!</v>
      </c>
      <c r="G294" s="34" t="e">
        <f t="shared" si="38"/>
        <v>#DIV/0!</v>
      </c>
      <c r="I294" s="6"/>
      <c r="J294" s="6"/>
      <c r="K294" s="6"/>
      <c r="L294" s="6"/>
      <c r="M294" s="6"/>
    </row>
    <row r="295" spans="3:13" ht="23.25" thickBot="1" x14ac:dyDescent="0.3">
      <c r="C295" s="2" t="s">
        <v>18</v>
      </c>
      <c r="D295" s="69" t="s">
        <v>23</v>
      </c>
      <c r="E295" s="34">
        <f>E292/D292-1</f>
        <v>-1</v>
      </c>
      <c r="F295" s="34" t="e">
        <f t="shared" si="38"/>
        <v>#DIV/0!</v>
      </c>
      <c r="G295" s="34" t="e">
        <f t="shared" si="38"/>
        <v>#DIV/0!</v>
      </c>
    </row>
    <row r="296" spans="3:13" ht="23.25" thickBot="1" x14ac:dyDescent="0.3">
      <c r="C296" s="2" t="s">
        <v>19</v>
      </c>
      <c r="D296" s="69" t="s">
        <v>23</v>
      </c>
      <c r="E296" s="34" t="e">
        <f>E293/D293-1</f>
        <v>#DIV/0!</v>
      </c>
      <c r="F296" s="34" t="e">
        <f t="shared" si="38"/>
        <v>#DIV/0!</v>
      </c>
      <c r="G296" s="34" t="e">
        <f t="shared" si="38"/>
        <v>#DIV/0!</v>
      </c>
    </row>
    <row r="297" spans="3:13" ht="15.75" thickBot="1" x14ac:dyDescent="0.3">
      <c r="C297" s="279" t="s">
        <v>61</v>
      </c>
      <c r="D297" s="280"/>
      <c r="E297" s="280"/>
      <c r="F297" s="280"/>
      <c r="G297" s="281"/>
    </row>
    <row r="298" spans="3:13" ht="12.75" customHeight="1" x14ac:dyDescent="0.25">
      <c r="C298" s="282"/>
      <c r="D298" s="41">
        <v>2018</v>
      </c>
      <c r="E298" s="41">
        <v>2019</v>
      </c>
      <c r="F298" s="41">
        <v>2020</v>
      </c>
      <c r="G298" s="41">
        <v>2021</v>
      </c>
    </row>
    <row r="299" spans="3:13" ht="9" customHeight="1" thickBot="1" x14ac:dyDescent="0.3">
      <c r="C299" s="283"/>
      <c r="D299" s="42" t="s">
        <v>6</v>
      </c>
      <c r="E299" s="42" t="s">
        <v>7</v>
      </c>
      <c r="F299" s="42" t="s">
        <v>7</v>
      </c>
      <c r="G299" s="42" t="s">
        <v>7</v>
      </c>
    </row>
    <row r="300" spans="3:13" ht="24.75" thickBot="1" x14ac:dyDescent="0.3">
      <c r="C300" s="1" t="s">
        <v>71</v>
      </c>
      <c r="D300" s="35"/>
      <c r="E300" s="35"/>
      <c r="F300" s="35"/>
      <c r="G300" s="35"/>
    </row>
    <row r="301" spans="3:13" ht="15.75" thickBot="1" x14ac:dyDescent="0.3">
      <c r="C301" s="1" t="s">
        <v>72</v>
      </c>
      <c r="D301" s="8">
        <v>8000</v>
      </c>
      <c r="E301" s="35"/>
      <c r="F301" s="35"/>
      <c r="G301" s="35"/>
    </row>
    <row r="302" spans="3:13" ht="24.75" thickBot="1" x14ac:dyDescent="0.3">
      <c r="C302" s="24" t="s">
        <v>218</v>
      </c>
      <c r="D302" s="43">
        <f>D301+D300</f>
        <v>8000</v>
      </c>
      <c r="E302" s="43">
        <f t="shared" ref="E302:G302" si="39">E301+E300</f>
        <v>0</v>
      </c>
      <c r="F302" s="43">
        <f t="shared" si="39"/>
        <v>0</v>
      </c>
      <c r="G302" s="43">
        <f t="shared" si="39"/>
        <v>0</v>
      </c>
    </row>
    <row r="303" spans="3:13" ht="28.5" customHeight="1" thickBot="1" x14ac:dyDescent="0.3">
      <c r="C303" s="96" t="s">
        <v>241</v>
      </c>
      <c r="D303" s="429" t="s">
        <v>219</v>
      </c>
      <c r="E303" s="430"/>
      <c r="F303" s="430"/>
      <c r="G303" s="431"/>
    </row>
    <row r="304" spans="3:13" ht="39" customHeight="1" thickBot="1" x14ac:dyDescent="0.3">
      <c r="C304" s="2" t="s">
        <v>10</v>
      </c>
      <c r="D304" s="399" t="s">
        <v>220</v>
      </c>
      <c r="E304" s="400"/>
      <c r="F304" s="400"/>
      <c r="G304" s="401"/>
    </row>
    <row r="305" spans="3:7" ht="15.75" thickBot="1" x14ac:dyDescent="0.3">
      <c r="C305" s="2" t="s">
        <v>15</v>
      </c>
      <c r="D305" s="411" t="s">
        <v>201</v>
      </c>
      <c r="E305" s="412"/>
      <c r="F305" s="412"/>
      <c r="G305" s="413"/>
    </row>
    <row r="306" spans="3:7" ht="12.75" customHeight="1" x14ac:dyDescent="0.25">
      <c r="C306" s="282"/>
      <c r="D306" s="41">
        <v>2018</v>
      </c>
      <c r="E306" s="41">
        <v>2019</v>
      </c>
      <c r="F306" s="41">
        <v>2020</v>
      </c>
      <c r="G306" s="41">
        <v>2021</v>
      </c>
    </row>
    <row r="307" spans="3:7" ht="9" customHeight="1" thickBot="1" x14ac:dyDescent="0.3">
      <c r="C307" s="283"/>
      <c r="D307" s="42" t="s">
        <v>6</v>
      </c>
      <c r="E307" s="42" t="s">
        <v>7</v>
      </c>
      <c r="F307" s="42" t="s">
        <v>7</v>
      </c>
      <c r="G307" s="42" t="s">
        <v>7</v>
      </c>
    </row>
    <row r="308" spans="3:7" ht="15.75" thickBot="1" x14ac:dyDescent="0.3">
      <c r="C308" s="2" t="s">
        <v>9</v>
      </c>
      <c r="D308" s="4">
        <v>612</v>
      </c>
      <c r="E308" s="4">
        <v>612</v>
      </c>
      <c r="F308" s="4">
        <v>612</v>
      </c>
      <c r="G308" s="4">
        <v>612</v>
      </c>
    </row>
    <row r="309" spans="3:7" ht="15.75" thickBot="1" x14ac:dyDescent="0.3">
      <c r="C309" s="2" t="s">
        <v>16</v>
      </c>
      <c r="D309" s="32">
        <f>D317+D318+D319+D320+D321+D322+D323</f>
        <v>563500</v>
      </c>
      <c r="E309" s="32">
        <f t="shared" ref="E309:G309" si="40">E317+E318+E319+E320+E321+E322+E323</f>
        <v>567295</v>
      </c>
      <c r="F309" s="32">
        <f t="shared" si="40"/>
        <v>571018</v>
      </c>
      <c r="G309" s="32">
        <f t="shared" si="40"/>
        <v>574834</v>
      </c>
    </row>
    <row r="310" spans="3:7" ht="15.75" thickBot="1" x14ac:dyDescent="0.3">
      <c r="C310" s="2" t="s">
        <v>24</v>
      </c>
      <c r="D310" s="32">
        <f>D309/D308</f>
        <v>920.75163398692814</v>
      </c>
      <c r="E310" s="32">
        <f t="shared" ref="E310:G310" si="41">E309/E308</f>
        <v>926.95261437908493</v>
      </c>
      <c r="F310" s="32">
        <f t="shared" si="41"/>
        <v>933.03594771241831</v>
      </c>
      <c r="G310" s="32">
        <f t="shared" si="41"/>
        <v>939.27124183006538</v>
      </c>
    </row>
    <row r="311" spans="3:7" ht="15.75" thickBot="1" x14ac:dyDescent="0.3">
      <c r="C311" s="2" t="s">
        <v>17</v>
      </c>
      <c r="D311" s="69"/>
      <c r="E311" s="34">
        <f>E308/D308-1</f>
        <v>0</v>
      </c>
      <c r="F311" s="34">
        <f t="shared" ref="F311:G313" si="42">F308/E308-1</f>
        <v>0</v>
      </c>
      <c r="G311" s="34">
        <f t="shared" si="42"/>
        <v>0</v>
      </c>
    </row>
    <row r="312" spans="3:7" ht="23.25" thickBot="1" x14ac:dyDescent="0.3">
      <c r="C312" s="2" t="s">
        <v>18</v>
      </c>
      <c r="D312" s="69"/>
      <c r="E312" s="34">
        <f>E309/D309-1</f>
        <v>6.7346938775509901E-3</v>
      </c>
      <c r="F312" s="34">
        <f t="shared" si="42"/>
        <v>6.5627230982117091E-3</v>
      </c>
      <c r="G312" s="34">
        <f t="shared" si="42"/>
        <v>6.6828015929445428E-3</v>
      </c>
    </row>
    <row r="313" spans="3:7" ht="23.25" thickBot="1" x14ac:dyDescent="0.3">
      <c r="C313" s="2" t="s">
        <v>19</v>
      </c>
      <c r="D313" s="69"/>
      <c r="E313" s="34">
        <f>E310/D310-1</f>
        <v>6.7346938775509901E-3</v>
      </c>
      <c r="F313" s="34">
        <f t="shared" si="42"/>
        <v>6.5627230982117091E-3</v>
      </c>
      <c r="G313" s="34">
        <f t="shared" si="42"/>
        <v>6.6828015929445428E-3</v>
      </c>
    </row>
    <row r="314" spans="3:7" ht="15.75" thickBot="1" x14ac:dyDescent="0.3">
      <c r="C314" s="279" t="s">
        <v>242</v>
      </c>
      <c r="D314" s="280"/>
      <c r="E314" s="280"/>
      <c r="F314" s="280"/>
      <c r="G314" s="281"/>
    </row>
    <row r="315" spans="3:7" ht="12.75" customHeight="1" x14ac:dyDescent="0.25">
      <c r="C315" s="282"/>
      <c r="D315" s="41">
        <v>2018</v>
      </c>
      <c r="E315" s="41">
        <v>2019</v>
      </c>
      <c r="F315" s="41">
        <v>2020</v>
      </c>
      <c r="G315" s="41">
        <v>2021</v>
      </c>
    </row>
    <row r="316" spans="3:7" ht="15" customHeight="1" thickBot="1" x14ac:dyDescent="0.3">
      <c r="C316" s="283"/>
      <c r="D316" s="42" t="s">
        <v>6</v>
      </c>
      <c r="E316" s="42" t="s">
        <v>7</v>
      </c>
      <c r="F316" s="42" t="s">
        <v>7</v>
      </c>
      <c r="G316" s="42" t="s">
        <v>7</v>
      </c>
    </row>
    <row r="317" spans="3:7" ht="15.75" thickBot="1" x14ac:dyDescent="0.3">
      <c r="C317" s="1" t="s">
        <v>0</v>
      </c>
      <c r="D317" s="93">
        <v>355000</v>
      </c>
      <c r="E317" s="93">
        <v>355000</v>
      </c>
      <c r="F317" s="93">
        <v>355000</v>
      </c>
      <c r="G317" s="93">
        <v>355000</v>
      </c>
    </row>
    <row r="318" spans="3:7" ht="24.75" thickBot="1" x14ac:dyDescent="0.3">
      <c r="C318" s="1" t="s">
        <v>42</v>
      </c>
      <c r="D318" s="5">
        <v>60000</v>
      </c>
      <c r="E318" s="5">
        <v>60000</v>
      </c>
      <c r="F318" s="5">
        <v>60000</v>
      </c>
      <c r="G318" s="5">
        <v>60000</v>
      </c>
    </row>
    <row r="319" spans="3:7" ht="24.75" thickBot="1" x14ac:dyDescent="0.3">
      <c r="C319" s="1" t="s">
        <v>1</v>
      </c>
      <c r="D319" s="8">
        <v>145000</v>
      </c>
      <c r="E319" s="5">
        <v>148915</v>
      </c>
      <c r="F319" s="5">
        <v>152638</v>
      </c>
      <c r="G319" s="5">
        <v>156454</v>
      </c>
    </row>
    <row r="320" spans="3:7" ht="15.75" thickBot="1" x14ac:dyDescent="0.3">
      <c r="C320" s="1" t="s">
        <v>2</v>
      </c>
      <c r="D320" s="43"/>
      <c r="E320" s="35"/>
      <c r="F320" s="35"/>
      <c r="G320" s="35"/>
    </row>
    <row r="321" spans="3:13" ht="24.75" thickBot="1" x14ac:dyDescent="0.3">
      <c r="C321" s="1" t="s">
        <v>29</v>
      </c>
      <c r="D321" s="43"/>
      <c r="E321" s="35"/>
      <c r="F321" s="35"/>
      <c r="G321" s="35"/>
    </row>
    <row r="322" spans="3:13" ht="15.75" thickBot="1" x14ac:dyDescent="0.3">
      <c r="C322" s="1" t="s">
        <v>31</v>
      </c>
      <c r="D322" s="43"/>
      <c r="E322" s="35"/>
      <c r="F322" s="35"/>
      <c r="G322" s="35"/>
    </row>
    <row r="323" spans="3:13" ht="24.75" thickBot="1" x14ac:dyDescent="0.3">
      <c r="C323" s="1" t="s">
        <v>3</v>
      </c>
      <c r="D323" s="8">
        <v>3500</v>
      </c>
      <c r="E323" s="8">
        <v>3380</v>
      </c>
      <c r="F323" s="8">
        <v>3380</v>
      </c>
      <c r="G323" s="8">
        <v>3380</v>
      </c>
    </row>
    <row r="324" spans="3:13" ht="36.75" thickBot="1" x14ac:dyDescent="0.3">
      <c r="C324" s="25" t="s">
        <v>58</v>
      </c>
      <c r="D324" s="45">
        <f>D323+D321+D322+D320+D319+D318+D317</f>
        <v>563500</v>
      </c>
      <c r="E324" s="45">
        <f>E323+E321+E322+E320+E319+E318+E317</f>
        <v>567295</v>
      </c>
      <c r="F324" s="45">
        <f>F323+F321+F322+F320+F319+F318+F317</f>
        <v>571018</v>
      </c>
      <c r="G324" s="45">
        <f>G323+G321+G322+G320+G319+G318+G317</f>
        <v>574834</v>
      </c>
    </row>
    <row r="325" spans="3:13" ht="15.75" thickBot="1" x14ac:dyDescent="0.3">
      <c r="C325" s="26" t="s">
        <v>56</v>
      </c>
      <c r="D325" s="44">
        <f>IF(D324-D309=0,0,"Error")</f>
        <v>0</v>
      </c>
      <c r="E325" s="44">
        <f>IF(E324-E309=0,0,"Error")</f>
        <v>0</v>
      </c>
      <c r="F325" s="44">
        <f>IF(F324-F309=0,0,"Error")</f>
        <v>0</v>
      </c>
      <c r="G325" s="44">
        <f>IF(G324-G309=0,0,"Error")</f>
        <v>0</v>
      </c>
    </row>
    <row r="326" spans="3:13" ht="15.75" hidden="1" thickBot="1" x14ac:dyDescent="0.3">
      <c r="C326" s="2" t="s">
        <v>15</v>
      </c>
      <c r="D326" s="411"/>
      <c r="E326" s="412"/>
      <c r="F326" s="412"/>
      <c r="G326" s="413"/>
    </row>
    <row r="327" spans="3:13" ht="12.75" hidden="1" customHeight="1" thickBot="1" x14ac:dyDescent="0.3">
      <c r="C327" s="282"/>
      <c r="D327" s="41">
        <v>2018</v>
      </c>
      <c r="E327" s="41">
        <v>2019</v>
      </c>
      <c r="F327" s="41">
        <v>2020</v>
      </c>
      <c r="G327" s="41">
        <v>2021</v>
      </c>
    </row>
    <row r="328" spans="3:13" ht="9" hidden="1" customHeight="1" thickBot="1" x14ac:dyDescent="0.3">
      <c r="C328" s="283"/>
      <c r="D328" s="42" t="s">
        <v>6</v>
      </c>
      <c r="E328" s="42" t="s">
        <v>7</v>
      </c>
      <c r="F328" s="42" t="s">
        <v>7</v>
      </c>
      <c r="G328" s="42" t="s">
        <v>7</v>
      </c>
    </row>
    <row r="329" spans="3:13" ht="15.75" hidden="1" thickBot="1" x14ac:dyDescent="0.3">
      <c r="C329" s="2" t="s">
        <v>9</v>
      </c>
      <c r="D329" s="32"/>
      <c r="E329" s="32"/>
      <c r="F329" s="32"/>
      <c r="G329" s="32"/>
    </row>
    <row r="330" spans="3:13" ht="15.75" hidden="1" thickBot="1" x14ac:dyDescent="0.3">
      <c r="C330" s="2" t="s">
        <v>16</v>
      </c>
      <c r="D330" s="32"/>
      <c r="E330" s="32"/>
      <c r="F330" s="32"/>
      <c r="G330" s="32"/>
    </row>
    <row r="331" spans="3:13" ht="15.75" hidden="1" thickBot="1" x14ac:dyDescent="0.3">
      <c r="C331" s="2" t="s">
        <v>24</v>
      </c>
      <c r="D331" s="32" t="e">
        <f>D330/D329</f>
        <v>#DIV/0!</v>
      </c>
      <c r="E331" s="32" t="e">
        <f t="shared" ref="E331:G331" si="43">E330/E329</f>
        <v>#DIV/0!</v>
      </c>
      <c r="F331" s="32" t="e">
        <f t="shared" si="43"/>
        <v>#DIV/0!</v>
      </c>
      <c r="G331" s="32" t="e">
        <f t="shared" si="43"/>
        <v>#DIV/0!</v>
      </c>
    </row>
    <row r="332" spans="3:13" ht="15.75" hidden="1" thickBot="1" x14ac:dyDescent="0.3">
      <c r="C332" s="2" t="s">
        <v>17</v>
      </c>
      <c r="D332" s="69" t="s">
        <v>23</v>
      </c>
      <c r="E332" s="34" t="e">
        <f>E329/D329-1</f>
        <v>#DIV/0!</v>
      </c>
      <c r="F332" s="34" t="e">
        <f t="shared" ref="F332:G334" si="44">F329/E329-1</f>
        <v>#DIV/0!</v>
      </c>
      <c r="G332" s="34" t="e">
        <f t="shared" si="44"/>
        <v>#DIV/0!</v>
      </c>
      <c r="I332" s="6"/>
      <c r="J332" s="6"/>
      <c r="K332" s="6"/>
      <c r="L332" s="6"/>
      <c r="M332" s="6"/>
    </row>
    <row r="333" spans="3:13" ht="23.25" hidden="1" thickBot="1" x14ac:dyDescent="0.3">
      <c r="C333" s="2" t="s">
        <v>18</v>
      </c>
      <c r="D333" s="69" t="s">
        <v>23</v>
      </c>
      <c r="E333" s="34" t="e">
        <f>E330/D330-1</f>
        <v>#DIV/0!</v>
      </c>
      <c r="F333" s="34" t="e">
        <f t="shared" si="44"/>
        <v>#DIV/0!</v>
      </c>
      <c r="G333" s="34" t="e">
        <f t="shared" si="44"/>
        <v>#DIV/0!</v>
      </c>
    </row>
    <row r="334" spans="3:13" ht="23.25" hidden="1" thickBot="1" x14ac:dyDescent="0.3">
      <c r="C334" s="2" t="s">
        <v>19</v>
      </c>
      <c r="D334" s="69" t="s">
        <v>23</v>
      </c>
      <c r="E334" s="34" t="e">
        <f>E331/D331-1</f>
        <v>#DIV/0!</v>
      </c>
      <c r="F334" s="34" t="e">
        <f t="shared" si="44"/>
        <v>#DIV/0!</v>
      </c>
      <c r="G334" s="34" t="e">
        <f t="shared" si="44"/>
        <v>#DIV/0!</v>
      </c>
    </row>
    <row r="335" spans="3:13" ht="15.75" hidden="1" thickBot="1" x14ac:dyDescent="0.3">
      <c r="C335" s="279" t="s">
        <v>61</v>
      </c>
      <c r="D335" s="280"/>
      <c r="E335" s="280"/>
      <c r="F335" s="280"/>
      <c r="G335" s="281"/>
    </row>
    <row r="336" spans="3:13" ht="12.75" hidden="1" customHeight="1" thickBot="1" x14ac:dyDescent="0.3">
      <c r="C336" s="282"/>
      <c r="D336" s="41">
        <v>2018</v>
      </c>
      <c r="E336" s="41">
        <v>2019</v>
      </c>
      <c r="F336" s="41">
        <v>2020</v>
      </c>
      <c r="G336" s="41">
        <v>2021</v>
      </c>
    </row>
    <row r="337" spans="3:13" ht="9" hidden="1" customHeight="1" thickBot="1" x14ac:dyDescent="0.3">
      <c r="C337" s="283"/>
      <c r="D337" s="42" t="s">
        <v>6</v>
      </c>
      <c r="E337" s="42" t="s">
        <v>7</v>
      </c>
      <c r="F337" s="42" t="s">
        <v>7</v>
      </c>
      <c r="G337" s="42" t="s">
        <v>7</v>
      </c>
    </row>
    <row r="338" spans="3:13" ht="24.75" hidden="1" thickBot="1" x14ac:dyDescent="0.3">
      <c r="C338" s="1" t="s">
        <v>71</v>
      </c>
      <c r="D338" s="35"/>
      <c r="E338" s="35"/>
      <c r="F338" s="35"/>
      <c r="G338" s="35"/>
    </row>
    <row r="339" spans="3:13" ht="15.75" hidden="1" thickBot="1" x14ac:dyDescent="0.3">
      <c r="C339" s="1" t="s">
        <v>72</v>
      </c>
      <c r="D339" s="43"/>
      <c r="E339" s="35"/>
      <c r="F339" s="35"/>
      <c r="G339" s="35"/>
    </row>
    <row r="340" spans="3:13" ht="24.75" hidden="1" thickBot="1" x14ac:dyDescent="0.3">
      <c r="C340" s="24" t="s">
        <v>57</v>
      </c>
      <c r="D340" s="43">
        <f>D339+D338</f>
        <v>0</v>
      </c>
      <c r="E340" s="43">
        <f t="shared" ref="E340:G340" si="45">E339+E338</f>
        <v>0</v>
      </c>
      <c r="F340" s="43">
        <f t="shared" si="45"/>
        <v>0</v>
      </c>
      <c r="G340" s="43">
        <f t="shared" si="45"/>
        <v>0</v>
      </c>
    </row>
    <row r="341" spans="3:13" ht="15.75" thickBot="1" x14ac:dyDescent="0.3">
      <c r="C341" s="293" t="s">
        <v>67</v>
      </c>
      <c r="D341" s="294"/>
      <c r="E341" s="294"/>
      <c r="F341" s="294"/>
      <c r="G341" s="295"/>
    </row>
    <row r="342" spans="3:13" ht="15.75" thickBot="1" x14ac:dyDescent="0.3">
      <c r="C342" s="293" t="s">
        <v>73</v>
      </c>
      <c r="D342" s="294"/>
      <c r="E342" s="294"/>
      <c r="F342" s="294"/>
      <c r="G342" s="295"/>
    </row>
    <row r="343" spans="3:13" ht="23.25" thickBot="1" x14ac:dyDescent="0.3">
      <c r="C343" s="16" t="s">
        <v>41</v>
      </c>
      <c r="D343" s="423" t="s">
        <v>221</v>
      </c>
      <c r="E343" s="424"/>
      <c r="F343" s="424"/>
      <c r="G343" s="425"/>
    </row>
    <row r="344" spans="3:13" ht="15.75" thickBot="1" x14ac:dyDescent="0.3">
      <c r="C344" s="23" t="s">
        <v>241</v>
      </c>
      <c r="D344" s="429" t="s">
        <v>222</v>
      </c>
      <c r="E344" s="430"/>
      <c r="F344" s="430"/>
      <c r="G344" s="431"/>
    </row>
    <row r="345" spans="3:13" ht="24" customHeight="1" thickBot="1" x14ac:dyDescent="0.3">
      <c r="C345" s="2" t="s">
        <v>10</v>
      </c>
      <c r="D345" s="339" t="s">
        <v>223</v>
      </c>
      <c r="E345" s="340"/>
      <c r="F345" s="340"/>
      <c r="G345" s="341"/>
    </row>
    <row r="346" spans="3:13" ht="15.75" thickBot="1" x14ac:dyDescent="0.3">
      <c r="C346" s="2" t="s">
        <v>15</v>
      </c>
      <c r="D346" s="411" t="s">
        <v>224</v>
      </c>
      <c r="E346" s="412"/>
      <c r="F346" s="412"/>
      <c r="G346" s="413"/>
    </row>
    <row r="347" spans="3:13" ht="12.75" customHeight="1" x14ac:dyDescent="0.25">
      <c r="C347" s="282"/>
      <c r="D347" s="41">
        <v>2018</v>
      </c>
      <c r="E347" s="41">
        <v>2019</v>
      </c>
      <c r="F347" s="41">
        <v>2020</v>
      </c>
      <c r="G347" s="41">
        <v>2021</v>
      </c>
    </row>
    <row r="348" spans="3:13" ht="9" customHeight="1" thickBot="1" x14ac:dyDescent="0.3">
      <c r="C348" s="283"/>
      <c r="D348" s="42" t="s">
        <v>6</v>
      </c>
      <c r="E348" s="42" t="s">
        <v>7</v>
      </c>
      <c r="F348" s="42" t="s">
        <v>7</v>
      </c>
      <c r="G348" s="42" t="s">
        <v>7</v>
      </c>
    </row>
    <row r="349" spans="3:13" ht="15.75" thickBot="1" x14ac:dyDescent="0.3">
      <c r="C349" s="2" t="s">
        <v>9</v>
      </c>
      <c r="D349" s="4">
        <v>3000</v>
      </c>
      <c r="E349" s="4">
        <v>1500</v>
      </c>
      <c r="F349" s="4"/>
      <c r="G349" s="4"/>
    </row>
    <row r="350" spans="3:13" ht="15.75" thickBot="1" x14ac:dyDescent="0.3">
      <c r="C350" s="2" t="s">
        <v>16</v>
      </c>
      <c r="D350" s="32">
        <f>D360</f>
        <v>20000</v>
      </c>
      <c r="E350" s="32">
        <f t="shared" ref="E350:G350" si="46">E360</f>
        <v>10000</v>
      </c>
      <c r="F350" s="32">
        <f t="shared" si="46"/>
        <v>0</v>
      </c>
      <c r="G350" s="32">
        <f t="shared" si="46"/>
        <v>0</v>
      </c>
    </row>
    <row r="351" spans="3:13" ht="15.75" thickBot="1" x14ac:dyDescent="0.3">
      <c r="C351" s="2" t="s">
        <v>24</v>
      </c>
      <c r="D351" s="32">
        <f>D350/D349</f>
        <v>6.666666666666667</v>
      </c>
      <c r="E351" s="32">
        <f t="shared" ref="E351:G351" si="47">E350/E349</f>
        <v>6.666666666666667</v>
      </c>
      <c r="F351" s="32" t="e">
        <f t="shared" si="47"/>
        <v>#DIV/0!</v>
      </c>
      <c r="G351" s="32" t="e">
        <f t="shared" si="47"/>
        <v>#DIV/0!</v>
      </c>
    </row>
    <row r="352" spans="3:13" ht="15.75" thickBot="1" x14ac:dyDescent="0.3">
      <c r="C352" s="2" t="s">
        <v>17</v>
      </c>
      <c r="D352" s="69" t="s">
        <v>23</v>
      </c>
      <c r="E352" s="34">
        <f>E349/D349-1</f>
        <v>-0.5</v>
      </c>
      <c r="F352" s="34">
        <f t="shared" ref="F352:G354" si="48">F349/E349-1</f>
        <v>-1</v>
      </c>
      <c r="G352" s="34" t="e">
        <f t="shared" si="48"/>
        <v>#DIV/0!</v>
      </c>
      <c r="I352" s="6"/>
      <c r="J352" s="6"/>
      <c r="K352" s="6"/>
      <c r="L352" s="6"/>
      <c r="M352" s="6"/>
    </row>
    <row r="353" spans="3:7" ht="23.25" thickBot="1" x14ac:dyDescent="0.3">
      <c r="C353" s="2" t="s">
        <v>18</v>
      </c>
      <c r="D353" s="69" t="s">
        <v>23</v>
      </c>
      <c r="E353" s="34">
        <f>E350/D350-1</f>
        <v>-0.5</v>
      </c>
      <c r="F353" s="34">
        <f t="shared" si="48"/>
        <v>-1</v>
      </c>
      <c r="G353" s="34" t="e">
        <f t="shared" si="48"/>
        <v>#DIV/0!</v>
      </c>
    </row>
    <row r="354" spans="3:7" ht="23.25" thickBot="1" x14ac:dyDescent="0.3">
      <c r="C354" s="2" t="s">
        <v>19</v>
      </c>
      <c r="D354" s="69" t="s">
        <v>23</v>
      </c>
      <c r="E354" s="34">
        <f>E351/D351-1</f>
        <v>0</v>
      </c>
      <c r="F354" s="34" t="e">
        <f t="shared" si="48"/>
        <v>#DIV/0!</v>
      </c>
      <c r="G354" s="34" t="e">
        <f t="shared" si="48"/>
        <v>#DIV/0!</v>
      </c>
    </row>
    <row r="355" spans="3:7" ht="15.75" thickBot="1" x14ac:dyDescent="0.3">
      <c r="C355" s="279" t="s">
        <v>55</v>
      </c>
      <c r="D355" s="280"/>
      <c r="E355" s="280"/>
      <c r="F355" s="280"/>
      <c r="G355" s="281"/>
    </row>
    <row r="356" spans="3:7" ht="12.75" customHeight="1" x14ac:dyDescent="0.25">
      <c r="C356" s="282"/>
      <c r="D356" s="41">
        <v>2018</v>
      </c>
      <c r="E356" s="41">
        <v>2019</v>
      </c>
      <c r="F356" s="41">
        <v>2020</v>
      </c>
      <c r="G356" s="41">
        <v>2021</v>
      </c>
    </row>
    <row r="357" spans="3:7" ht="9" customHeight="1" thickBot="1" x14ac:dyDescent="0.3">
      <c r="C357" s="283"/>
      <c r="D357" s="42" t="s">
        <v>6</v>
      </c>
      <c r="E357" s="42" t="s">
        <v>7</v>
      </c>
      <c r="F357" s="42" t="s">
        <v>7</v>
      </c>
      <c r="G357" s="42" t="s">
        <v>7</v>
      </c>
    </row>
    <row r="358" spans="3:7" ht="24.75" thickBot="1" x14ac:dyDescent="0.3">
      <c r="C358" s="1" t="s">
        <v>71</v>
      </c>
      <c r="D358" s="35"/>
      <c r="E358" s="35"/>
      <c r="F358" s="35"/>
      <c r="G358" s="35"/>
    </row>
    <row r="359" spans="3:7" ht="15.75" thickBot="1" x14ac:dyDescent="0.3">
      <c r="C359" s="1" t="s">
        <v>72</v>
      </c>
      <c r="D359" s="8">
        <v>20000</v>
      </c>
      <c r="E359" s="8">
        <v>10000</v>
      </c>
      <c r="F359" s="35"/>
      <c r="G359" s="35"/>
    </row>
    <row r="360" spans="3:7" ht="24.75" thickBot="1" x14ac:dyDescent="0.3">
      <c r="C360" s="24" t="s">
        <v>225</v>
      </c>
      <c r="D360" s="43">
        <f>D359+D358</f>
        <v>20000</v>
      </c>
      <c r="E360" s="43">
        <f t="shared" ref="E360:G360" si="49">E359+E358</f>
        <v>10000</v>
      </c>
      <c r="F360" s="43">
        <f t="shared" si="49"/>
        <v>0</v>
      </c>
      <c r="G360" s="43">
        <f t="shared" si="49"/>
        <v>0</v>
      </c>
    </row>
    <row r="361" spans="3:7" ht="28.5" customHeight="1" thickBot="1" x14ac:dyDescent="0.3">
      <c r="C361" s="96" t="s">
        <v>226</v>
      </c>
      <c r="D361" s="429" t="s">
        <v>227</v>
      </c>
      <c r="E361" s="430"/>
      <c r="F361" s="430"/>
      <c r="G361" s="431"/>
    </row>
    <row r="362" spans="3:7" ht="39" customHeight="1" thickBot="1" x14ac:dyDescent="0.3">
      <c r="C362" s="2" t="s">
        <v>10</v>
      </c>
      <c r="D362" s="429" t="s">
        <v>228</v>
      </c>
      <c r="E362" s="430"/>
      <c r="F362" s="430"/>
      <c r="G362" s="431"/>
    </row>
    <row r="363" spans="3:7" ht="15.75" thickBot="1" x14ac:dyDescent="0.3">
      <c r="C363" s="2" t="s">
        <v>15</v>
      </c>
      <c r="D363" s="411" t="s">
        <v>201</v>
      </c>
      <c r="E363" s="412"/>
      <c r="F363" s="412"/>
      <c r="G363" s="413"/>
    </row>
    <row r="364" spans="3:7" ht="12.75" customHeight="1" x14ac:dyDescent="0.25">
      <c r="C364" s="282"/>
      <c r="D364" s="41">
        <v>2018</v>
      </c>
      <c r="E364" s="41">
        <v>2019</v>
      </c>
      <c r="F364" s="41">
        <v>2020</v>
      </c>
      <c r="G364" s="41">
        <v>2021</v>
      </c>
    </row>
    <row r="365" spans="3:7" ht="9" customHeight="1" thickBot="1" x14ac:dyDescent="0.3">
      <c r="C365" s="283"/>
      <c r="D365" s="42" t="s">
        <v>6</v>
      </c>
      <c r="E365" s="42" t="s">
        <v>7</v>
      </c>
      <c r="F365" s="42" t="s">
        <v>7</v>
      </c>
      <c r="G365" s="42" t="s">
        <v>7</v>
      </c>
    </row>
    <row r="366" spans="3:7" ht="15.75" thickBot="1" x14ac:dyDescent="0.3">
      <c r="C366" s="2" t="s">
        <v>9</v>
      </c>
      <c r="D366" s="4"/>
      <c r="E366" s="4">
        <v>26</v>
      </c>
      <c r="F366" s="4">
        <v>26</v>
      </c>
      <c r="G366" s="4">
        <v>26</v>
      </c>
    </row>
    <row r="367" spans="3:7" ht="15.75" thickBot="1" x14ac:dyDescent="0.3">
      <c r="C367" s="2" t="s">
        <v>16</v>
      </c>
      <c r="D367" s="32"/>
      <c r="E367" s="4">
        <v>624</v>
      </c>
      <c r="F367" s="4">
        <v>624</v>
      </c>
      <c r="G367" s="4">
        <v>624</v>
      </c>
    </row>
    <row r="368" spans="3:7" ht="15.75" thickBot="1" x14ac:dyDescent="0.3">
      <c r="C368" s="2" t="s">
        <v>24</v>
      </c>
      <c r="D368" s="32" t="e">
        <f>D367/D366</f>
        <v>#DIV/0!</v>
      </c>
      <c r="E368" s="32">
        <f t="shared" ref="E368:G368" si="50">E367/E366</f>
        <v>24</v>
      </c>
      <c r="F368" s="32">
        <f t="shared" si="50"/>
        <v>24</v>
      </c>
      <c r="G368" s="32">
        <f t="shared" si="50"/>
        <v>24</v>
      </c>
    </row>
    <row r="369" spans="3:7" ht="15.75" thickBot="1" x14ac:dyDescent="0.3">
      <c r="C369" s="2" t="s">
        <v>17</v>
      </c>
      <c r="D369" s="69"/>
      <c r="E369" s="34" t="e">
        <f>E366/D366-1</f>
        <v>#DIV/0!</v>
      </c>
      <c r="F369" s="34">
        <f t="shared" ref="F369:G371" si="51">F366/E366-1</f>
        <v>0</v>
      </c>
      <c r="G369" s="34">
        <f t="shared" si="51"/>
        <v>0</v>
      </c>
    </row>
    <row r="370" spans="3:7" ht="23.25" thickBot="1" x14ac:dyDescent="0.3">
      <c r="C370" s="2" t="s">
        <v>18</v>
      </c>
      <c r="D370" s="69"/>
      <c r="E370" s="34" t="e">
        <f>E367/D367-1</f>
        <v>#DIV/0!</v>
      </c>
      <c r="F370" s="34">
        <f t="shared" si="51"/>
        <v>0</v>
      </c>
      <c r="G370" s="34">
        <f t="shared" si="51"/>
        <v>0</v>
      </c>
    </row>
    <row r="371" spans="3:7" ht="23.25" thickBot="1" x14ac:dyDescent="0.3">
      <c r="C371" s="2" t="s">
        <v>19</v>
      </c>
      <c r="D371" s="69"/>
      <c r="E371" s="34" t="e">
        <f>E368/D368-1</f>
        <v>#DIV/0!</v>
      </c>
      <c r="F371" s="34">
        <f t="shared" si="51"/>
        <v>0</v>
      </c>
      <c r="G371" s="34">
        <f t="shared" si="51"/>
        <v>0</v>
      </c>
    </row>
    <row r="372" spans="3:7" ht="15.75" thickBot="1" x14ac:dyDescent="0.3">
      <c r="C372" s="279" t="s">
        <v>242</v>
      </c>
      <c r="D372" s="280"/>
      <c r="E372" s="280"/>
      <c r="F372" s="280"/>
      <c r="G372" s="281"/>
    </row>
    <row r="373" spans="3:7" ht="12.75" customHeight="1" x14ac:dyDescent="0.25">
      <c r="C373" s="282"/>
      <c r="D373" s="41">
        <v>2018</v>
      </c>
      <c r="E373" s="41">
        <v>2019</v>
      </c>
      <c r="F373" s="41">
        <v>2020</v>
      </c>
      <c r="G373" s="41">
        <v>2021</v>
      </c>
    </row>
    <row r="374" spans="3:7" ht="15" customHeight="1" thickBot="1" x14ac:dyDescent="0.3">
      <c r="C374" s="283"/>
      <c r="D374" s="42" t="s">
        <v>6</v>
      </c>
      <c r="E374" s="42" t="s">
        <v>7</v>
      </c>
      <c r="F374" s="42" t="s">
        <v>7</v>
      </c>
      <c r="G374" s="42" t="s">
        <v>7</v>
      </c>
    </row>
    <row r="375" spans="3:7" ht="15.75" thickBot="1" x14ac:dyDescent="0.3">
      <c r="C375" s="1" t="s">
        <v>0</v>
      </c>
      <c r="D375" s="93"/>
      <c r="E375" s="93"/>
      <c r="F375" s="93"/>
      <c r="G375" s="93"/>
    </row>
    <row r="376" spans="3:7" ht="24.75" thickBot="1" x14ac:dyDescent="0.3">
      <c r="C376" s="1" t="s">
        <v>42</v>
      </c>
      <c r="D376" s="5"/>
      <c r="E376" s="5"/>
      <c r="F376" s="5"/>
      <c r="G376" s="5"/>
    </row>
    <row r="377" spans="3:7" ht="24.75" thickBot="1" x14ac:dyDescent="0.3">
      <c r="C377" s="1" t="s">
        <v>1</v>
      </c>
      <c r="D377" s="8"/>
      <c r="E377" s="5"/>
      <c r="F377" s="5"/>
      <c r="G377" s="5"/>
    </row>
    <row r="378" spans="3:7" ht="15.75" thickBot="1" x14ac:dyDescent="0.3">
      <c r="C378" s="1" t="s">
        <v>2</v>
      </c>
      <c r="D378" s="43"/>
      <c r="E378" s="35"/>
      <c r="F378" s="35"/>
      <c r="G378" s="35"/>
    </row>
    <row r="379" spans="3:7" ht="24.75" thickBot="1" x14ac:dyDescent="0.3">
      <c r="C379" s="1" t="s">
        <v>29</v>
      </c>
      <c r="D379" s="43"/>
      <c r="E379" s="35"/>
      <c r="F379" s="35"/>
      <c r="G379" s="35"/>
    </row>
    <row r="380" spans="3:7" ht="15.75" thickBot="1" x14ac:dyDescent="0.3">
      <c r="C380" s="1" t="s">
        <v>31</v>
      </c>
      <c r="D380" s="43"/>
      <c r="E380" s="35"/>
      <c r="F380" s="35"/>
      <c r="G380" s="35"/>
    </row>
    <row r="381" spans="3:7" ht="24.75" thickBot="1" x14ac:dyDescent="0.3">
      <c r="C381" s="1" t="s">
        <v>3</v>
      </c>
      <c r="D381" s="8"/>
      <c r="E381" s="4">
        <v>624</v>
      </c>
      <c r="F381" s="4">
        <v>624</v>
      </c>
      <c r="G381" s="4">
        <v>624</v>
      </c>
    </row>
    <row r="382" spans="3:7" ht="36.75" thickBot="1" x14ac:dyDescent="0.3">
      <c r="C382" s="25" t="s">
        <v>58</v>
      </c>
      <c r="D382" s="45">
        <f>D381+D379+D380+D378+D377+D376+D375</f>
        <v>0</v>
      </c>
      <c r="E382" s="45">
        <f>E381+E379+E380+E378+E377+E376+E375</f>
        <v>624</v>
      </c>
      <c r="F382" s="45">
        <f>F381+F379+F380+F378+F377+F376+F375</f>
        <v>624</v>
      </c>
      <c r="G382" s="45">
        <f>G381+G379+G380+G378+G377+G376+G375</f>
        <v>624</v>
      </c>
    </row>
    <row r="383" spans="3:7" ht="15.75" thickBot="1" x14ac:dyDescent="0.3">
      <c r="C383" s="26" t="s">
        <v>56</v>
      </c>
      <c r="D383" s="26">
        <f>IF(D382-D367=0,0,"Error")</f>
        <v>0</v>
      </c>
      <c r="E383" s="26">
        <f>IF(E382-E367=0,0,"Error")</f>
        <v>0</v>
      </c>
      <c r="F383" s="26">
        <f>IF(F382-F367=0,0,"Error")</f>
        <v>0</v>
      </c>
      <c r="G383" s="26">
        <f>IF(G382-G367=0,0,"Error")</f>
        <v>0</v>
      </c>
    </row>
    <row r="384" spans="3:7" ht="15.75" thickBot="1" x14ac:dyDescent="0.3">
      <c r="C384" s="28"/>
      <c r="D384" s="28"/>
      <c r="E384" s="28"/>
      <c r="F384" s="28"/>
      <c r="G384" s="28"/>
    </row>
    <row r="385" spans="3:7" ht="34.5" customHeight="1" thickBot="1" x14ac:dyDescent="0.3">
      <c r="C385" s="14" t="s">
        <v>84</v>
      </c>
      <c r="D385" s="44">
        <f>D28+D51+D162+D187+D210+D233+D274+D292+D309+D350</f>
        <v>4798290</v>
      </c>
      <c r="E385" s="44">
        <f>E28+E51+E162+E187+E210+E233+E274+E292+E309+E350+E367</f>
        <v>5833410</v>
      </c>
      <c r="F385" s="44">
        <f>F28+F51+F162+F187+F210+F233+F274+F292+F309+F350+F367</f>
        <v>6181999.9299999997</v>
      </c>
      <c r="G385" s="44">
        <f>G28+G51+G162+G187+G210+G233+G274+G292+G309+G350+G367</f>
        <v>7081999.5978999995</v>
      </c>
    </row>
    <row r="386" spans="3:7" ht="36.75" thickBot="1" x14ac:dyDescent="0.3">
      <c r="C386" s="14" t="s">
        <v>85</v>
      </c>
      <c r="D386" s="44">
        <f>D388+D390+D392+D400+D404</f>
        <v>4798290</v>
      </c>
      <c r="E386" s="44">
        <f t="shared" ref="E386:G386" si="52">E388+E390+E392+E400+E404</f>
        <v>5833410</v>
      </c>
      <c r="F386" s="44">
        <f t="shared" si="52"/>
        <v>6181999.9299999997</v>
      </c>
      <c r="G386" s="44">
        <f t="shared" si="52"/>
        <v>7081999.5978999995</v>
      </c>
    </row>
    <row r="387" spans="3:7" ht="36.75" thickBot="1" x14ac:dyDescent="0.3">
      <c r="C387" s="10" t="s">
        <v>25</v>
      </c>
      <c r="D387" s="45"/>
      <c r="E387" s="46">
        <f>E386/D386-1</f>
        <v>0.21572685269127123</v>
      </c>
      <c r="F387" s="46">
        <f t="shared" ref="F387:G387" si="53">F386/E386-1</f>
        <v>5.9757488330153263E-2</v>
      </c>
      <c r="G387" s="46">
        <f t="shared" si="53"/>
        <v>0.14558390134113108</v>
      </c>
    </row>
    <row r="388" spans="3:7" ht="15.75" thickBot="1" x14ac:dyDescent="0.3">
      <c r="C388" s="1" t="s">
        <v>0</v>
      </c>
      <c r="D388" s="35">
        <f>D36+D59+D172+D195+D218+D241+D317</f>
        <v>2123024</v>
      </c>
      <c r="E388" s="35">
        <f t="shared" ref="E388:G388" si="54">E36+E59+E172+E195+E218+E241+E317</f>
        <v>2123024</v>
      </c>
      <c r="F388" s="35">
        <f t="shared" si="54"/>
        <v>2123024</v>
      </c>
      <c r="G388" s="35">
        <f t="shared" si="54"/>
        <v>2123024</v>
      </c>
    </row>
    <row r="389" spans="3:7" ht="15.75" thickBot="1" x14ac:dyDescent="0.3">
      <c r="C389" s="7" t="s">
        <v>26</v>
      </c>
      <c r="D389" s="43"/>
      <c r="E389" s="36">
        <f>E388/D388-1</f>
        <v>0</v>
      </c>
      <c r="F389" s="36">
        <f t="shared" ref="F389:G389" si="55">F388/E388-1</f>
        <v>0</v>
      </c>
      <c r="G389" s="36">
        <f t="shared" si="55"/>
        <v>0</v>
      </c>
    </row>
    <row r="390" spans="3:7" ht="24.75" thickBot="1" x14ac:dyDescent="0.3">
      <c r="C390" s="1" t="s">
        <v>42</v>
      </c>
      <c r="D390" s="35">
        <f>D37+D60+D173+D196+D219+D242+D318</f>
        <v>338366</v>
      </c>
      <c r="E390" s="35">
        <f t="shared" ref="E390:G390" si="56">E37+E60+E173+E196+E219+E242+E318</f>
        <v>338366</v>
      </c>
      <c r="F390" s="35">
        <f t="shared" si="56"/>
        <v>338366</v>
      </c>
      <c r="G390" s="35">
        <f t="shared" si="56"/>
        <v>338366</v>
      </c>
    </row>
    <row r="391" spans="3:7" ht="24.75" thickBot="1" x14ac:dyDescent="0.3">
      <c r="C391" s="7" t="s">
        <v>43</v>
      </c>
      <c r="D391" s="43"/>
      <c r="E391" s="36">
        <f>E390/D390-1</f>
        <v>0</v>
      </c>
      <c r="F391" s="36">
        <f t="shared" ref="F391:G391" si="57">F390/E390-1</f>
        <v>0</v>
      </c>
      <c r="G391" s="36">
        <f t="shared" si="57"/>
        <v>0</v>
      </c>
    </row>
    <row r="392" spans="3:7" ht="24.75" thickBot="1" x14ac:dyDescent="0.3">
      <c r="C392" s="1" t="s">
        <v>1</v>
      </c>
      <c r="D392" s="35">
        <f>D38+D61+D174+D197+D220+D243+D319</f>
        <v>1954400</v>
      </c>
      <c r="E392" s="35">
        <f t="shared" ref="E392:F392" si="58">E38+E61+E174+E197+E220+E243+E319</f>
        <v>3042520</v>
      </c>
      <c r="F392" s="35">
        <f t="shared" si="58"/>
        <v>3401109.93</v>
      </c>
      <c r="G392" s="35">
        <f>G38+G61+G174+G197+G220+G243+G319</f>
        <v>4301109.5978999995</v>
      </c>
    </row>
    <row r="393" spans="3:7" ht="24.75" thickBot="1" x14ac:dyDescent="0.3">
      <c r="C393" s="7" t="s">
        <v>27</v>
      </c>
      <c r="D393" s="43"/>
      <c r="E393" s="36">
        <f>E392/D392-1</f>
        <v>0.55675399099467859</v>
      </c>
      <c r="F393" s="36">
        <f t="shared" ref="F393:G393" si="59">F392/E392-1</f>
        <v>0.11785951448141674</v>
      </c>
      <c r="G393" s="36">
        <f t="shared" si="59"/>
        <v>0.26461939967344694</v>
      </c>
    </row>
    <row r="394" spans="3:7" ht="15.75" thickBot="1" x14ac:dyDescent="0.3">
      <c r="C394" s="1" t="s">
        <v>2</v>
      </c>
      <c r="D394" s="35">
        <f>D198+D175+D62+D39</f>
        <v>0</v>
      </c>
      <c r="E394" s="35">
        <f>E198+E175+E62+E39</f>
        <v>0</v>
      </c>
      <c r="F394" s="35">
        <f>F198+F175+F62+F39</f>
        <v>0</v>
      </c>
      <c r="G394" s="35">
        <f>G198+G175+G62+G39</f>
        <v>0</v>
      </c>
    </row>
    <row r="395" spans="3:7" ht="24.75" thickBot="1" x14ac:dyDescent="0.3">
      <c r="C395" s="7" t="s">
        <v>28</v>
      </c>
      <c r="D395" s="43"/>
      <c r="E395" s="36" t="e">
        <f>E394/D394-1</f>
        <v>#DIV/0!</v>
      </c>
      <c r="F395" s="36" t="e">
        <f t="shared" ref="F395:G395" si="60">F394/E394-1</f>
        <v>#DIV/0!</v>
      </c>
      <c r="G395" s="36" t="e">
        <f t="shared" si="60"/>
        <v>#DIV/0!</v>
      </c>
    </row>
    <row r="396" spans="3:7" ht="24.75" thickBot="1" x14ac:dyDescent="0.3">
      <c r="C396" s="1" t="s">
        <v>29</v>
      </c>
      <c r="D396" s="35">
        <f>D199+D176+D63+D40</f>
        <v>0</v>
      </c>
      <c r="E396" s="35">
        <f>E199+E176+E63+E40</f>
        <v>0</v>
      </c>
      <c r="F396" s="35">
        <f>F199+F176+F63+F40</f>
        <v>0</v>
      </c>
      <c r="G396" s="35">
        <f>G199+G176+G63+G40</f>
        <v>0</v>
      </c>
    </row>
    <row r="397" spans="3:7" ht="24.75" thickBot="1" x14ac:dyDescent="0.3">
      <c r="C397" s="7" t="s">
        <v>30</v>
      </c>
      <c r="D397" s="43"/>
      <c r="E397" s="36" t="e">
        <f>E396/D396-1</f>
        <v>#DIV/0!</v>
      </c>
      <c r="F397" s="36" t="e">
        <f t="shared" ref="F397:G397" si="61">F396/E396-1</f>
        <v>#DIV/0!</v>
      </c>
      <c r="G397" s="36" t="e">
        <f t="shared" si="61"/>
        <v>#DIV/0!</v>
      </c>
    </row>
    <row r="398" spans="3:7" ht="15.75" thickBot="1" x14ac:dyDescent="0.3">
      <c r="C398" s="1" t="s">
        <v>31</v>
      </c>
      <c r="D398" s="35">
        <f>D200+D177+D64+D41</f>
        <v>0</v>
      </c>
      <c r="E398" s="35">
        <f>E200+E177+E64+E41</f>
        <v>0</v>
      </c>
      <c r="F398" s="35">
        <f>F200+F177+F64+F41</f>
        <v>0</v>
      </c>
      <c r="G398" s="35">
        <f>G200+G177+G64+G41</f>
        <v>0</v>
      </c>
    </row>
    <row r="399" spans="3:7" ht="24.75" thickBot="1" x14ac:dyDescent="0.3">
      <c r="C399" s="7" t="s">
        <v>32</v>
      </c>
      <c r="D399" s="43"/>
      <c r="E399" s="36" t="e">
        <f>E398/D398-1</f>
        <v>#DIV/0!</v>
      </c>
      <c r="F399" s="36" t="e">
        <f t="shared" ref="F399:G399" si="62">F398/E398-1</f>
        <v>#DIV/0!</v>
      </c>
      <c r="G399" s="36" t="e">
        <f t="shared" si="62"/>
        <v>#DIV/0!</v>
      </c>
    </row>
    <row r="400" spans="3:7" ht="24.75" thickBot="1" x14ac:dyDescent="0.3">
      <c r="C400" s="1" t="s">
        <v>3</v>
      </c>
      <c r="D400" s="35">
        <f>D42+D65+D178+D201+D224+D247+D323</f>
        <v>319500</v>
      </c>
      <c r="E400" s="35">
        <f>E42+E65+E178+E201+E224+E247+E323+E381</f>
        <v>319500</v>
      </c>
      <c r="F400" s="35">
        <f>F42+F65+F178+F201+F224+F247+F323+F381</f>
        <v>319500</v>
      </c>
      <c r="G400" s="35">
        <f>G42+G65+G178+G201+G224+G247+G323+G381</f>
        <v>319500</v>
      </c>
    </row>
    <row r="401" spans="3:7" ht="36.75" thickBot="1" x14ac:dyDescent="0.3">
      <c r="C401" s="7" t="s">
        <v>33</v>
      </c>
      <c r="D401" s="43"/>
      <c r="E401" s="36">
        <f>E400/D400-1</f>
        <v>0</v>
      </c>
      <c r="F401" s="36">
        <f t="shared" ref="F401:G401" si="63">F400/E400-1</f>
        <v>0</v>
      </c>
      <c r="G401" s="36">
        <f t="shared" si="63"/>
        <v>0</v>
      </c>
    </row>
    <row r="402" spans="3:7" ht="24.75" thickBot="1" x14ac:dyDescent="0.3">
      <c r="C402" s="1" t="s">
        <v>20</v>
      </c>
      <c r="D402" s="35">
        <f>D85+D106+D126+D144+D244+D262+D282+D300</f>
        <v>0</v>
      </c>
      <c r="E402" s="35">
        <f>E85+E106+E126+E144+E244+E262+E282+E300</f>
        <v>0</v>
      </c>
      <c r="F402" s="35">
        <f>F85+F106+F126+F144+F244+F262+F282+F300</f>
        <v>0</v>
      </c>
      <c r="G402" s="35">
        <f>G85+G106+G126+G144+G244+G262+G282+G300</f>
        <v>0</v>
      </c>
    </row>
    <row r="403" spans="3:7" ht="24.75" thickBot="1" x14ac:dyDescent="0.3">
      <c r="C403" s="7" t="s">
        <v>34</v>
      </c>
      <c r="D403" s="43"/>
      <c r="E403" s="36" t="e">
        <f>E402/D402-1</f>
        <v>#DIV/0!</v>
      </c>
      <c r="F403" s="36" t="e">
        <f t="shared" ref="F403:G403" si="64">F402/E402-1</f>
        <v>#DIV/0!</v>
      </c>
      <c r="G403" s="36" t="e">
        <f t="shared" si="64"/>
        <v>#DIV/0!</v>
      </c>
    </row>
    <row r="404" spans="3:7" ht="15.75" thickBot="1" x14ac:dyDescent="0.3">
      <c r="C404" s="1" t="s">
        <v>21</v>
      </c>
      <c r="D404" s="35">
        <f>D359+D301+D283</f>
        <v>63000</v>
      </c>
      <c r="E404" s="35">
        <f t="shared" ref="E404:G404" si="65">E359+E301+E283</f>
        <v>10000</v>
      </c>
      <c r="F404" s="35">
        <f t="shared" si="65"/>
        <v>0</v>
      </c>
      <c r="G404" s="35">
        <f t="shared" si="65"/>
        <v>0</v>
      </c>
    </row>
    <row r="405" spans="3:7" ht="24.75" thickBot="1" x14ac:dyDescent="0.3">
      <c r="C405" s="7" t="s">
        <v>35</v>
      </c>
      <c r="D405" s="43"/>
      <c r="E405" s="36">
        <f>E404/D404-1</f>
        <v>-0.84126984126984128</v>
      </c>
      <c r="F405" s="36">
        <f t="shared" ref="F405:G405" si="66">F404/E404-1</f>
        <v>-1</v>
      </c>
      <c r="G405" s="36" t="e">
        <f t="shared" si="66"/>
        <v>#DIV/0!</v>
      </c>
    </row>
    <row r="406" spans="3:7" ht="15.75" thickBot="1" x14ac:dyDescent="0.3">
      <c r="C406" s="26" t="s">
        <v>56</v>
      </c>
      <c r="D406" s="44">
        <f>IF(D386-D385=0,0,"Error")</f>
        <v>0</v>
      </c>
      <c r="E406" s="44">
        <f t="shared" ref="E406:G406" si="67">IF(E386-E385=0,0,"Error")</f>
        <v>0</v>
      </c>
      <c r="F406" s="44">
        <f t="shared" si="67"/>
        <v>0</v>
      </c>
      <c r="G406" s="44">
        <f t="shared" si="67"/>
        <v>0</v>
      </c>
    </row>
    <row r="407" spans="3:7" ht="36.75" thickBot="1" x14ac:dyDescent="0.3">
      <c r="C407" s="20" t="s">
        <v>46</v>
      </c>
      <c r="D407" s="5"/>
      <c r="E407" s="5"/>
      <c r="F407" s="5"/>
      <c r="G407" s="5"/>
    </row>
    <row r="408" spans="3:7" ht="36.75" thickBot="1" x14ac:dyDescent="0.3">
      <c r="C408" s="20" t="s">
        <v>52</v>
      </c>
      <c r="D408" s="35" t="s">
        <v>23</v>
      </c>
      <c r="E408" s="35" t="s">
        <v>23</v>
      </c>
      <c r="F408" s="35" t="s">
        <v>23</v>
      </c>
      <c r="G408" s="35" t="s">
        <v>23</v>
      </c>
    </row>
    <row r="409" spans="3:7" ht="15.75" thickBot="1" x14ac:dyDescent="0.3">
      <c r="C409" s="23"/>
      <c r="D409" s="380"/>
      <c r="E409" s="381"/>
      <c r="F409" s="381"/>
      <c r="G409" s="382"/>
    </row>
  </sheetData>
  <mergeCells count="134">
    <mergeCell ref="C372:G372"/>
    <mergeCell ref="C373:C374"/>
    <mergeCell ref="D409:G409"/>
    <mergeCell ref="C355:G355"/>
    <mergeCell ref="C356:C357"/>
    <mergeCell ref="D361:G361"/>
    <mergeCell ref="D362:G362"/>
    <mergeCell ref="D363:G363"/>
    <mergeCell ref="C364:C365"/>
    <mergeCell ref="C342:G342"/>
    <mergeCell ref="D343:G343"/>
    <mergeCell ref="D344:G344"/>
    <mergeCell ref="D345:G345"/>
    <mergeCell ref="D346:G346"/>
    <mergeCell ref="C347:C348"/>
    <mergeCell ref="C315:C316"/>
    <mergeCell ref="D326:G326"/>
    <mergeCell ref="C327:C328"/>
    <mergeCell ref="C335:G335"/>
    <mergeCell ref="C336:C337"/>
    <mergeCell ref="C341:G341"/>
    <mergeCell ref="C298:C299"/>
    <mergeCell ref="D303:G303"/>
    <mergeCell ref="D304:G304"/>
    <mergeCell ref="D305:G305"/>
    <mergeCell ref="C306:C307"/>
    <mergeCell ref="C314:G314"/>
    <mergeCell ref="D285:G285"/>
    <mergeCell ref="D286:G286"/>
    <mergeCell ref="D287:G287"/>
    <mergeCell ref="D288:G288"/>
    <mergeCell ref="C289:C290"/>
    <mergeCell ref="C297:G297"/>
    <mergeCell ref="D268:G268"/>
    <mergeCell ref="D269:G269"/>
    <mergeCell ref="D270:G270"/>
    <mergeCell ref="C271:C272"/>
    <mergeCell ref="C279:G279"/>
    <mergeCell ref="C280:C281"/>
    <mergeCell ref="C251:C252"/>
    <mergeCell ref="C259:G259"/>
    <mergeCell ref="C260:C261"/>
    <mergeCell ref="C265:G265"/>
    <mergeCell ref="C266:G266"/>
    <mergeCell ref="D267:G267"/>
    <mergeCell ref="D228:G228"/>
    <mergeCell ref="D229:G229"/>
    <mergeCell ref="C230:C231"/>
    <mergeCell ref="C238:G238"/>
    <mergeCell ref="C239:C240"/>
    <mergeCell ref="D250:G250"/>
    <mergeCell ref="D205:G205"/>
    <mergeCell ref="D206:G206"/>
    <mergeCell ref="C207:C208"/>
    <mergeCell ref="C215:G215"/>
    <mergeCell ref="C216:C217"/>
    <mergeCell ref="D227:G227"/>
    <mergeCell ref="D182:G182"/>
    <mergeCell ref="D183:G183"/>
    <mergeCell ref="C184:C185"/>
    <mergeCell ref="C192:G192"/>
    <mergeCell ref="C193:C194"/>
    <mergeCell ref="D204:G204"/>
    <mergeCell ref="D158:G158"/>
    <mergeCell ref="C159:C160"/>
    <mergeCell ref="C167:C168"/>
    <mergeCell ref="C169:G169"/>
    <mergeCell ref="C170:C171"/>
    <mergeCell ref="D181:G181"/>
    <mergeCell ref="C148:G148"/>
    <mergeCell ref="C152:G152"/>
    <mergeCell ref="C153:G153"/>
    <mergeCell ref="C154:C155"/>
    <mergeCell ref="D156:G156"/>
    <mergeCell ref="D157:G157"/>
    <mergeCell ref="D131:G131"/>
    <mergeCell ref="D132:G132"/>
    <mergeCell ref="C133:C134"/>
    <mergeCell ref="C141:G141"/>
    <mergeCell ref="C142:C143"/>
    <mergeCell ref="D147:G147"/>
    <mergeCell ref="D114:G114"/>
    <mergeCell ref="C115:C116"/>
    <mergeCell ref="C123:G123"/>
    <mergeCell ref="C124:C125"/>
    <mergeCell ref="D129:G129"/>
    <mergeCell ref="D130:G130"/>
    <mergeCell ref="C104:C105"/>
    <mergeCell ref="C109:G109"/>
    <mergeCell ref="C110:G110"/>
    <mergeCell ref="D111:G111"/>
    <mergeCell ref="D112:G112"/>
    <mergeCell ref="D113:G113"/>
    <mergeCell ref="D91:G91"/>
    <mergeCell ref="D92:G92"/>
    <mergeCell ref="D93:G93"/>
    <mergeCell ref="D94:G94"/>
    <mergeCell ref="C95:C96"/>
    <mergeCell ref="C103:G103"/>
    <mergeCell ref="D73:G73"/>
    <mergeCell ref="C74:C75"/>
    <mergeCell ref="C82:G82"/>
    <mergeCell ref="C83:C84"/>
    <mergeCell ref="C88:C90"/>
    <mergeCell ref="D88:G90"/>
    <mergeCell ref="C68:G68"/>
    <mergeCell ref="C69:G69"/>
    <mergeCell ref="D70:G70"/>
    <mergeCell ref="D71:G71"/>
    <mergeCell ref="D72:G72"/>
    <mergeCell ref="C34:C35"/>
    <mergeCell ref="D45:G45"/>
    <mergeCell ref="D46:G46"/>
    <mergeCell ref="D47:G47"/>
    <mergeCell ref="C49:C50"/>
    <mergeCell ref="C56:G56"/>
    <mergeCell ref="C25:C26"/>
    <mergeCell ref="C33:G33"/>
    <mergeCell ref="C8:G10"/>
    <mergeCell ref="D11:G11"/>
    <mergeCell ref="C12:C13"/>
    <mergeCell ref="D16:G16"/>
    <mergeCell ref="C17:G17"/>
    <mergeCell ref="C20:G20"/>
    <mergeCell ref="C57:C58"/>
    <mergeCell ref="A2:H2"/>
    <mergeCell ref="D4:G4"/>
    <mergeCell ref="D5:G5"/>
    <mergeCell ref="D6:G6"/>
    <mergeCell ref="C7:G7"/>
    <mergeCell ref="C21:G21"/>
    <mergeCell ref="D22:G22"/>
    <mergeCell ref="D23:G23"/>
    <mergeCell ref="D24:G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rowBreaks count="6" manualBreakCount="6">
    <brk id="32" max="8" man="1"/>
    <brk id="152" max="8" man="1"/>
    <brk id="197" max="8" man="1"/>
    <brk id="246" max="8" man="1"/>
    <brk id="296" max="8" man="1"/>
    <brk id="38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376"/>
  <sheetViews>
    <sheetView topLeftCell="A371" zoomScale="130" zoomScaleNormal="130" workbookViewId="0">
      <selection activeCell="H387" sqref="H387"/>
    </sheetView>
  </sheetViews>
  <sheetFormatPr defaultRowHeight="15" x14ac:dyDescent="0.25"/>
  <cols>
    <col min="2" max="2" width="41.7109375" customWidth="1"/>
    <col min="3" max="3" width="13.28515625" customWidth="1"/>
    <col min="4" max="4" width="11.5703125" customWidth="1"/>
    <col min="5" max="5" width="10.7109375" customWidth="1"/>
    <col min="6" max="6" width="11.7109375" customWidth="1"/>
    <col min="7" max="7" width="11" customWidth="1"/>
    <col min="8" max="8" width="11" bestFit="1" customWidth="1"/>
  </cols>
  <sheetData>
    <row r="1" spans="2:6" ht="13.5" customHeight="1" x14ac:dyDescent="0.25">
      <c r="B1" s="379" t="s">
        <v>255</v>
      </c>
      <c r="C1" s="379"/>
      <c r="D1" s="379"/>
      <c r="E1" s="379"/>
      <c r="F1" s="379"/>
    </row>
    <row r="2" spans="2:6" ht="15.75" customHeight="1" x14ac:dyDescent="0.25">
      <c r="B2" s="432" t="s">
        <v>89</v>
      </c>
      <c r="C2" s="432"/>
      <c r="D2" s="432"/>
      <c r="E2" s="432"/>
      <c r="F2" s="432"/>
    </row>
    <row r="3" spans="2:6" ht="12.75" customHeight="1" thickBot="1" x14ac:dyDescent="0.3"/>
    <row r="4" spans="2:6" ht="15.75" thickBot="1" x14ac:dyDescent="0.3">
      <c r="B4" s="106" t="s">
        <v>22</v>
      </c>
      <c r="C4" s="107"/>
      <c r="D4" s="108" t="s">
        <v>256</v>
      </c>
      <c r="E4" s="108"/>
      <c r="F4" s="109"/>
    </row>
    <row r="5" spans="2:6" ht="15.75" thickBot="1" x14ac:dyDescent="0.3">
      <c r="B5" s="19" t="s">
        <v>4</v>
      </c>
      <c r="C5" s="433" t="s">
        <v>257</v>
      </c>
      <c r="D5" s="434"/>
      <c r="E5" s="434"/>
      <c r="F5" s="434"/>
    </row>
    <row r="6" spans="2:6" ht="15.75" thickBot="1" x14ac:dyDescent="0.3">
      <c r="B6" s="19" t="s">
        <v>36</v>
      </c>
      <c r="C6" s="330" t="s">
        <v>5</v>
      </c>
      <c r="D6" s="331"/>
      <c r="E6" s="331"/>
      <c r="F6" s="332"/>
    </row>
    <row r="7" spans="2:6" ht="15.75" thickBot="1" x14ac:dyDescent="0.3">
      <c r="B7" s="333" t="s">
        <v>8</v>
      </c>
      <c r="C7" s="334"/>
      <c r="D7" s="334"/>
      <c r="E7" s="334"/>
      <c r="F7" s="335"/>
    </row>
    <row r="8" spans="2:6" x14ac:dyDescent="0.25">
      <c r="B8" s="435" t="s">
        <v>243</v>
      </c>
      <c r="C8" s="436"/>
      <c r="D8" s="436"/>
      <c r="E8" s="436"/>
      <c r="F8" s="437"/>
    </row>
    <row r="9" spans="2:6" ht="36.75" customHeight="1" x14ac:dyDescent="0.25">
      <c r="B9" s="438"/>
      <c r="C9" s="439"/>
      <c r="D9" s="439"/>
      <c r="E9" s="439"/>
      <c r="F9" s="440"/>
    </row>
    <row r="10" spans="2:6" ht="125.25" customHeight="1" thickBot="1" x14ac:dyDescent="0.3">
      <c r="B10" s="441"/>
      <c r="C10" s="442"/>
      <c r="D10" s="442"/>
      <c r="E10" s="442"/>
      <c r="F10" s="443"/>
    </row>
    <row r="11" spans="2:6" ht="78.75" customHeight="1" thickBot="1" x14ac:dyDescent="0.3">
      <c r="B11" s="18" t="s">
        <v>11</v>
      </c>
      <c r="C11" s="447" t="s">
        <v>258</v>
      </c>
      <c r="D11" s="448"/>
      <c r="E11" s="448"/>
      <c r="F11" s="449"/>
    </row>
    <row r="12" spans="2:6" ht="23.25" customHeight="1" x14ac:dyDescent="0.25">
      <c r="B12" s="282" t="s">
        <v>86</v>
      </c>
      <c r="C12" s="67">
        <v>2018</v>
      </c>
      <c r="D12" s="67">
        <v>2019</v>
      </c>
      <c r="E12" s="67">
        <v>2020</v>
      </c>
      <c r="F12" s="67">
        <v>2021</v>
      </c>
    </row>
    <row r="13" spans="2:6" ht="15.75" thickBot="1" x14ac:dyDescent="0.3">
      <c r="B13" s="283"/>
      <c r="C13" s="68" t="s">
        <v>6</v>
      </c>
      <c r="D13" s="68" t="s">
        <v>7</v>
      </c>
      <c r="E13" s="68" t="s">
        <v>7</v>
      </c>
      <c r="F13" s="68" t="s">
        <v>7</v>
      </c>
    </row>
    <row r="14" spans="2:6" ht="15.75" thickBot="1" x14ac:dyDescent="0.3">
      <c r="B14" s="66" t="s">
        <v>176</v>
      </c>
      <c r="C14" s="110" t="s">
        <v>177</v>
      </c>
      <c r="D14" s="256" t="s">
        <v>178</v>
      </c>
      <c r="E14" s="256" t="s">
        <v>178</v>
      </c>
      <c r="F14" s="256" t="s">
        <v>178</v>
      </c>
    </row>
    <row r="15" spans="2:6" ht="15.75" thickBot="1" x14ac:dyDescent="0.3">
      <c r="B15" s="2" t="s">
        <v>179</v>
      </c>
      <c r="C15" s="110" t="s">
        <v>177</v>
      </c>
      <c r="D15" s="256" t="s">
        <v>178</v>
      </c>
      <c r="E15" s="256" t="s">
        <v>178</v>
      </c>
      <c r="F15" s="256" t="s">
        <v>178</v>
      </c>
    </row>
    <row r="16" spans="2:6" ht="15.75" thickBot="1" x14ac:dyDescent="0.3">
      <c r="B16" s="2" t="s">
        <v>180</v>
      </c>
      <c r="C16" s="110" t="s">
        <v>177</v>
      </c>
      <c r="D16" s="256" t="s">
        <v>178</v>
      </c>
      <c r="E16" s="256" t="s">
        <v>178</v>
      </c>
      <c r="F16" s="256" t="s">
        <v>178</v>
      </c>
    </row>
    <row r="17" spans="2:10" ht="15.75" thickBot="1" x14ac:dyDescent="0.3">
      <c r="B17" s="14" t="s">
        <v>13</v>
      </c>
      <c r="C17" s="296" t="s">
        <v>37</v>
      </c>
      <c r="D17" s="297"/>
      <c r="E17" s="297"/>
      <c r="F17" s="298"/>
    </row>
    <row r="18" spans="2:10" ht="23.25" customHeight="1" thickBot="1" x14ac:dyDescent="0.3">
      <c r="B18" s="339" t="s">
        <v>87</v>
      </c>
      <c r="C18" s="340"/>
      <c r="D18" s="340"/>
      <c r="E18" s="340"/>
      <c r="F18" s="341"/>
      <c r="G18" s="3"/>
      <c r="I18" s="3"/>
    </row>
    <row r="19" spans="2:10" ht="15.75" thickBot="1" x14ac:dyDescent="0.3">
      <c r="B19" s="66" t="s">
        <v>176</v>
      </c>
      <c r="C19" s="110" t="s">
        <v>177</v>
      </c>
      <c r="D19" s="110" t="s">
        <v>178</v>
      </c>
      <c r="E19" s="256" t="s">
        <v>178</v>
      </c>
      <c r="F19" s="256" t="s">
        <v>178</v>
      </c>
    </row>
    <row r="20" spans="2:10" ht="15.75" thickBot="1" x14ac:dyDescent="0.3">
      <c r="B20" s="2" t="s">
        <v>179</v>
      </c>
      <c r="C20" s="110" t="s">
        <v>177</v>
      </c>
      <c r="D20" s="110" t="s">
        <v>178</v>
      </c>
      <c r="E20" s="256" t="s">
        <v>178</v>
      </c>
      <c r="F20" s="256" t="s">
        <v>178</v>
      </c>
    </row>
    <row r="21" spans="2:10" ht="25.5" customHeight="1" thickBot="1" x14ac:dyDescent="0.3">
      <c r="B21" s="2" t="s">
        <v>180</v>
      </c>
      <c r="C21" s="110" t="s">
        <v>177</v>
      </c>
      <c r="D21" s="110" t="s">
        <v>178</v>
      </c>
      <c r="E21" s="256" t="s">
        <v>178</v>
      </c>
      <c r="F21" s="256" t="s">
        <v>178</v>
      </c>
    </row>
    <row r="22" spans="2:10" ht="15.75" thickBot="1" x14ac:dyDescent="0.3">
      <c r="B22" s="314" t="s">
        <v>53</v>
      </c>
      <c r="C22" s="315"/>
      <c r="D22" s="315"/>
      <c r="E22" s="315"/>
      <c r="F22" s="316"/>
    </row>
    <row r="23" spans="2:10" ht="15.75" thickBot="1" x14ac:dyDescent="0.3">
      <c r="B23" s="293" t="s">
        <v>88</v>
      </c>
      <c r="C23" s="294"/>
      <c r="D23" s="294"/>
      <c r="E23" s="294"/>
      <c r="F23" s="295"/>
    </row>
    <row r="24" spans="2:10" ht="15.75" thickBot="1" x14ac:dyDescent="0.3">
      <c r="B24" s="23" t="s">
        <v>39</v>
      </c>
      <c r="C24" s="444" t="s">
        <v>259</v>
      </c>
      <c r="D24" s="445"/>
      <c r="E24" s="445"/>
      <c r="F24" s="446"/>
    </row>
    <row r="25" spans="2:10" ht="59.25" customHeight="1" thickBot="1" x14ac:dyDescent="0.3">
      <c r="B25" s="2" t="s">
        <v>10</v>
      </c>
      <c r="C25" s="420" t="s">
        <v>260</v>
      </c>
      <c r="D25" s="421"/>
      <c r="E25" s="421"/>
      <c r="F25" s="422"/>
    </row>
    <row r="26" spans="2:10" ht="15.75" thickBot="1" x14ac:dyDescent="0.3">
      <c r="B26" s="2" t="s">
        <v>15</v>
      </c>
      <c r="C26" s="444" t="s">
        <v>247</v>
      </c>
      <c r="D26" s="445"/>
      <c r="E26" s="445"/>
      <c r="F26" s="446"/>
    </row>
    <row r="27" spans="2:10" ht="12.75" customHeight="1" x14ac:dyDescent="0.25">
      <c r="B27" s="282"/>
      <c r="C27" s="21">
        <v>2018</v>
      </c>
      <c r="D27" s="21">
        <v>2019</v>
      </c>
      <c r="E27" s="21">
        <v>2020</v>
      </c>
      <c r="F27" s="21">
        <v>2021</v>
      </c>
    </row>
    <row r="28" spans="2:10" ht="15" customHeight="1" thickBot="1" x14ac:dyDescent="0.3">
      <c r="B28" s="283"/>
      <c r="C28" s="22" t="s">
        <v>6</v>
      </c>
      <c r="D28" s="22" t="s">
        <v>7</v>
      </c>
      <c r="E28" s="22" t="s">
        <v>7</v>
      </c>
      <c r="F28" s="22" t="s">
        <v>7</v>
      </c>
    </row>
    <row r="29" spans="2:10" ht="15.75" thickBot="1" x14ac:dyDescent="0.3">
      <c r="B29" s="2" t="s">
        <v>9</v>
      </c>
      <c r="C29" s="111">
        <v>906</v>
      </c>
      <c r="D29" s="111">
        <v>910</v>
      </c>
      <c r="E29" s="111">
        <v>915</v>
      </c>
      <c r="F29" s="111">
        <v>920</v>
      </c>
    </row>
    <row r="30" spans="2:10" ht="15.75" thickBot="1" x14ac:dyDescent="0.3">
      <c r="B30" s="2" t="s">
        <v>16</v>
      </c>
      <c r="C30" s="4">
        <f>C45</f>
        <v>143160</v>
      </c>
      <c r="D30" s="4">
        <f t="shared" ref="D30:F30" si="0">D45</f>
        <v>143160</v>
      </c>
      <c r="E30" s="4">
        <f t="shared" si="0"/>
        <v>143160</v>
      </c>
      <c r="F30" s="4">
        <f t="shared" si="0"/>
        <v>143160</v>
      </c>
    </row>
    <row r="31" spans="2:10" ht="15.75" thickBot="1" x14ac:dyDescent="0.3">
      <c r="B31" s="2" t="s">
        <v>24</v>
      </c>
      <c r="C31" s="4">
        <f>C30/C29</f>
        <v>158.01324503311258</v>
      </c>
      <c r="D31" s="4">
        <f t="shared" ref="D31:F31" si="1">D30/D29</f>
        <v>157.31868131868131</v>
      </c>
      <c r="E31" s="4">
        <f t="shared" si="1"/>
        <v>156.45901639344262</v>
      </c>
      <c r="F31" s="4">
        <f t="shared" si="1"/>
        <v>155.60869565217391</v>
      </c>
    </row>
    <row r="32" spans="2:10" ht="15.75" thickBot="1" x14ac:dyDescent="0.3">
      <c r="B32" s="2" t="s">
        <v>17</v>
      </c>
      <c r="C32" s="65" t="s">
        <v>23</v>
      </c>
      <c r="D32" s="91">
        <f>D29/C29-1</f>
        <v>4.4150110375276164E-3</v>
      </c>
      <c r="E32" s="91">
        <f t="shared" ref="E32:F34" si="2">E29/D29-1</f>
        <v>5.494505494505475E-3</v>
      </c>
      <c r="F32" s="91">
        <f t="shared" si="2"/>
        <v>5.464480874316946E-3</v>
      </c>
      <c r="G32" s="6"/>
      <c r="H32" s="6"/>
      <c r="I32" s="6"/>
      <c r="J32" s="6"/>
    </row>
    <row r="33" spans="2:6" ht="15.75" thickBot="1" x14ac:dyDescent="0.3">
      <c r="B33" s="2" t="s">
        <v>18</v>
      </c>
      <c r="C33" s="65" t="s">
        <v>23</v>
      </c>
      <c r="D33" s="91">
        <f>D30/C30-1</f>
        <v>0</v>
      </c>
      <c r="E33" s="91">
        <f t="shared" si="2"/>
        <v>0</v>
      </c>
      <c r="F33" s="91">
        <f t="shared" si="2"/>
        <v>0</v>
      </c>
    </row>
    <row r="34" spans="2:6" ht="15.75" thickBot="1" x14ac:dyDescent="0.3">
      <c r="B34" s="2" t="s">
        <v>19</v>
      </c>
      <c r="C34" s="65" t="s">
        <v>23</v>
      </c>
      <c r="D34" s="91">
        <f>D31/C31-1</f>
        <v>-4.39560439560438E-3</v>
      </c>
      <c r="E34" s="91">
        <f t="shared" si="2"/>
        <v>-5.464480874316946E-3</v>
      </c>
      <c r="F34" s="91">
        <f t="shared" si="2"/>
        <v>-5.4347826086956763E-3</v>
      </c>
    </row>
    <row r="35" spans="2:6" ht="15.75" thickBot="1" x14ac:dyDescent="0.3">
      <c r="B35" s="279" t="s">
        <v>55</v>
      </c>
      <c r="C35" s="280"/>
      <c r="D35" s="280"/>
      <c r="E35" s="280"/>
      <c r="F35" s="281"/>
    </row>
    <row r="36" spans="2:6" ht="12.75" customHeight="1" x14ac:dyDescent="0.25">
      <c r="B36" s="282"/>
      <c r="C36" s="21">
        <v>2018</v>
      </c>
      <c r="D36" s="21">
        <v>2019</v>
      </c>
      <c r="E36" s="21">
        <v>2020</v>
      </c>
      <c r="F36" s="21">
        <v>2021</v>
      </c>
    </row>
    <row r="37" spans="2:6" ht="9" customHeight="1" thickBot="1" x14ac:dyDescent="0.3">
      <c r="B37" s="283"/>
      <c r="C37" s="22" t="s">
        <v>6</v>
      </c>
      <c r="D37" s="22" t="s">
        <v>7</v>
      </c>
      <c r="E37" s="22" t="s">
        <v>7</v>
      </c>
      <c r="F37" s="22" t="s">
        <v>7</v>
      </c>
    </row>
    <row r="38" spans="2:6" ht="15.75" thickBot="1" x14ac:dyDescent="0.3">
      <c r="B38" s="1" t="s">
        <v>0</v>
      </c>
      <c r="C38" s="5">
        <v>99450</v>
      </c>
      <c r="D38" s="5">
        <v>99450</v>
      </c>
      <c r="E38" s="5">
        <v>99450</v>
      </c>
      <c r="F38" s="5">
        <v>99450</v>
      </c>
    </row>
    <row r="39" spans="2:6" ht="15.75" thickBot="1" x14ac:dyDescent="0.3">
      <c r="B39" s="1" t="s">
        <v>42</v>
      </c>
      <c r="C39" s="5">
        <v>16690</v>
      </c>
      <c r="D39" s="5">
        <v>16690</v>
      </c>
      <c r="E39" s="5">
        <v>16690</v>
      </c>
      <c r="F39" s="5">
        <v>16690</v>
      </c>
    </row>
    <row r="40" spans="2:6" ht="15.75" thickBot="1" x14ac:dyDescent="0.3">
      <c r="B40" s="1" t="s">
        <v>1</v>
      </c>
      <c r="C40" s="8">
        <v>19820</v>
      </c>
      <c r="D40" s="8">
        <v>19820</v>
      </c>
      <c r="E40" s="8">
        <v>19820</v>
      </c>
      <c r="F40" s="8">
        <v>19820</v>
      </c>
    </row>
    <row r="41" spans="2:6" ht="15.75" thickBot="1" x14ac:dyDescent="0.3">
      <c r="B41" s="1" t="s">
        <v>2</v>
      </c>
      <c r="C41" s="8">
        <v>0</v>
      </c>
      <c r="D41" s="8">
        <v>0</v>
      </c>
      <c r="E41" s="8">
        <v>0</v>
      </c>
      <c r="F41" s="8">
        <v>0</v>
      </c>
    </row>
    <row r="42" spans="2:6" ht="15.75" thickBot="1" x14ac:dyDescent="0.3">
      <c r="B42" s="1" t="s">
        <v>29</v>
      </c>
      <c r="C42" s="8">
        <v>0</v>
      </c>
      <c r="D42" s="8">
        <v>0</v>
      </c>
      <c r="E42" s="8">
        <v>0</v>
      </c>
      <c r="F42" s="8">
        <v>0</v>
      </c>
    </row>
    <row r="43" spans="2:6" ht="15.75" thickBot="1" x14ac:dyDescent="0.3">
      <c r="B43" s="1" t="s">
        <v>31</v>
      </c>
      <c r="C43" s="8">
        <v>0</v>
      </c>
      <c r="D43" s="8">
        <v>0</v>
      </c>
      <c r="E43" s="8">
        <v>0</v>
      </c>
      <c r="F43" s="8">
        <v>0</v>
      </c>
    </row>
    <row r="44" spans="2:6" ht="15.75" thickBot="1" x14ac:dyDescent="0.3">
      <c r="B44" s="1" t="s">
        <v>3</v>
      </c>
      <c r="C44" s="8">
        <v>7200</v>
      </c>
      <c r="D44" s="8">
        <v>7200</v>
      </c>
      <c r="E44" s="8">
        <v>7200</v>
      </c>
      <c r="F44" s="8">
        <v>7200</v>
      </c>
    </row>
    <row r="45" spans="2:6" ht="15.75" thickBot="1" x14ac:dyDescent="0.3">
      <c r="B45" s="24" t="s">
        <v>54</v>
      </c>
      <c r="C45" s="8">
        <f>C44+C43+C42+C41+C40+C39+C38</f>
        <v>143160</v>
      </c>
      <c r="D45" s="8">
        <f>D44+D43+D42+D41+D40+D39+D38</f>
        <v>143160</v>
      </c>
      <c r="E45" s="8">
        <f>E44+E43+E42+E41+E40+E39+E38</f>
        <v>143160</v>
      </c>
      <c r="F45" s="8">
        <f>F44+F43+F42+F41+F40+F39+F38</f>
        <v>143160</v>
      </c>
    </row>
    <row r="46" spans="2:6" ht="15.75" thickBot="1" x14ac:dyDescent="0.3">
      <c r="B46" s="112" t="s">
        <v>56</v>
      </c>
      <c r="C46" s="27">
        <f>IF(C45-C30=0,0,"Error")</f>
        <v>0</v>
      </c>
      <c r="D46" s="27">
        <f>IF(D45-D30=0,0,"Error")</f>
        <v>0</v>
      </c>
      <c r="E46" s="27">
        <f>IF(E45-E30=0,0,"Error")</f>
        <v>0</v>
      </c>
      <c r="F46" s="27">
        <f>IF(F45-F30=0,0,"Error")</f>
        <v>0</v>
      </c>
    </row>
    <row r="47" spans="2:6" ht="15.75" thickBot="1" x14ac:dyDescent="0.3">
      <c r="B47" s="17" t="s">
        <v>261</v>
      </c>
      <c r="C47" s="296" t="s">
        <v>262</v>
      </c>
      <c r="D47" s="297"/>
      <c r="E47" s="297"/>
      <c r="F47" s="298"/>
    </row>
    <row r="48" spans="2:6" ht="36" customHeight="1" thickBot="1" x14ac:dyDescent="0.3">
      <c r="B48" s="2" t="s">
        <v>10</v>
      </c>
      <c r="C48" s="420" t="s">
        <v>248</v>
      </c>
      <c r="D48" s="421"/>
      <c r="E48" s="421"/>
      <c r="F48" s="422"/>
    </row>
    <row r="49" spans="2:6" ht="15.75" thickBot="1" x14ac:dyDescent="0.3">
      <c r="B49" s="2" t="s">
        <v>15</v>
      </c>
      <c r="C49" s="444" t="s">
        <v>249</v>
      </c>
      <c r="D49" s="445"/>
      <c r="E49" s="445"/>
      <c r="F49" s="446"/>
    </row>
    <row r="50" spans="2:6" ht="15.75" thickBot="1" x14ac:dyDescent="0.3">
      <c r="B50" s="2" t="s">
        <v>9</v>
      </c>
      <c r="C50" s="100">
        <v>307</v>
      </c>
      <c r="D50" s="100">
        <v>307</v>
      </c>
      <c r="E50" s="100">
        <v>307</v>
      </c>
      <c r="F50" s="100">
        <v>307</v>
      </c>
    </row>
    <row r="51" spans="2:6" ht="12.75" customHeight="1" x14ac:dyDescent="0.25">
      <c r="B51" s="282"/>
      <c r="C51" s="21">
        <v>2018</v>
      </c>
      <c r="D51" s="21">
        <v>2019</v>
      </c>
      <c r="E51" s="21">
        <v>2020</v>
      </c>
      <c r="F51" s="21">
        <v>2021</v>
      </c>
    </row>
    <row r="52" spans="2:6" ht="16.5" customHeight="1" thickBot="1" x14ac:dyDescent="0.3">
      <c r="B52" s="283"/>
      <c r="C52" s="22" t="s">
        <v>6</v>
      </c>
      <c r="D52" s="22" t="s">
        <v>7</v>
      </c>
      <c r="E52" s="22" t="s">
        <v>7</v>
      </c>
      <c r="F52" s="22" t="s">
        <v>7</v>
      </c>
    </row>
    <row r="53" spans="2:6" ht="15.75" thickBot="1" x14ac:dyDescent="0.3">
      <c r="B53" s="2" t="s">
        <v>16</v>
      </c>
      <c r="C53" s="4">
        <f>C68</f>
        <v>51000</v>
      </c>
      <c r="D53" s="4">
        <f t="shared" ref="D53:F53" si="3">D68</f>
        <v>51000</v>
      </c>
      <c r="E53" s="4">
        <f t="shared" si="3"/>
        <v>51000</v>
      </c>
      <c r="F53" s="4">
        <f t="shared" si="3"/>
        <v>51000</v>
      </c>
    </row>
    <row r="54" spans="2:6" ht="15.75" thickBot="1" x14ac:dyDescent="0.3">
      <c r="B54" s="2" t="s">
        <v>24</v>
      </c>
      <c r="C54" s="4">
        <f>C53/C50</f>
        <v>166.12377850162866</v>
      </c>
      <c r="D54" s="4">
        <f>D53/D50</f>
        <v>166.12377850162866</v>
      </c>
      <c r="E54" s="4">
        <f>E53/E50</f>
        <v>166.12377850162866</v>
      </c>
      <c r="F54" s="4">
        <f>F53/F50</f>
        <v>166.12377850162866</v>
      </c>
    </row>
    <row r="55" spans="2:6" ht="15.75" thickBot="1" x14ac:dyDescent="0.3">
      <c r="B55" s="2" t="s">
        <v>17</v>
      </c>
      <c r="C55" s="65"/>
      <c r="D55" s="91">
        <f>D50/C50-1</f>
        <v>0</v>
      </c>
      <c r="E55" s="91">
        <f>E50/D50-1</f>
        <v>0</v>
      </c>
      <c r="F55" s="91">
        <f>F50/E50-1</f>
        <v>0</v>
      </c>
    </row>
    <row r="56" spans="2:6" ht="15.75" thickBot="1" x14ac:dyDescent="0.3">
      <c r="B56" s="2" t="s">
        <v>18</v>
      </c>
      <c r="C56" s="65"/>
      <c r="D56" s="91">
        <f>D53/C53-1</f>
        <v>0</v>
      </c>
      <c r="E56" s="91">
        <f t="shared" ref="E56:F57" si="4">E53/D53-1</f>
        <v>0</v>
      </c>
      <c r="F56" s="91">
        <f t="shared" si="4"/>
        <v>0</v>
      </c>
    </row>
    <row r="57" spans="2:6" ht="15.75" thickBot="1" x14ac:dyDescent="0.3">
      <c r="B57" s="2" t="s">
        <v>19</v>
      </c>
      <c r="C57" s="65"/>
      <c r="D57" s="91">
        <f>D54/C54-1</f>
        <v>0</v>
      </c>
      <c r="E57" s="91">
        <f t="shared" si="4"/>
        <v>0</v>
      </c>
      <c r="F57" s="91">
        <f t="shared" si="4"/>
        <v>0</v>
      </c>
    </row>
    <row r="58" spans="2:6" ht="24.75" customHeight="1" thickBot="1" x14ac:dyDescent="0.3">
      <c r="B58" s="279" t="s">
        <v>263</v>
      </c>
      <c r="C58" s="280"/>
      <c r="D58" s="280"/>
      <c r="E58" s="280"/>
      <c r="F58" s="281"/>
    </row>
    <row r="59" spans="2:6" ht="12.75" customHeight="1" x14ac:dyDescent="0.25">
      <c r="B59" s="282"/>
      <c r="C59" s="21">
        <v>2018</v>
      </c>
      <c r="D59" s="21">
        <v>2019</v>
      </c>
      <c r="E59" s="21">
        <v>2020</v>
      </c>
      <c r="F59" s="21">
        <v>2021</v>
      </c>
    </row>
    <row r="60" spans="2:6" ht="18" customHeight="1" thickBot="1" x14ac:dyDescent="0.3">
      <c r="B60" s="283"/>
      <c r="C60" s="22" t="s">
        <v>6</v>
      </c>
      <c r="D60" s="22" t="s">
        <v>7</v>
      </c>
      <c r="E60" s="22" t="s">
        <v>7</v>
      </c>
      <c r="F60" s="22" t="s">
        <v>7</v>
      </c>
    </row>
    <row r="61" spans="2:6" ht="24.75" customHeight="1" thickBot="1" x14ac:dyDescent="0.3">
      <c r="B61" s="1" t="s">
        <v>0</v>
      </c>
      <c r="C61" s="5">
        <v>38500</v>
      </c>
      <c r="D61" s="5">
        <v>38500</v>
      </c>
      <c r="E61" s="5">
        <v>38500</v>
      </c>
      <c r="F61" s="5">
        <v>38500</v>
      </c>
    </row>
    <row r="62" spans="2:6" ht="24.75" customHeight="1" thickBot="1" x14ac:dyDescent="0.3">
      <c r="B62" s="1" t="s">
        <v>42</v>
      </c>
      <c r="C62" s="5">
        <v>6500</v>
      </c>
      <c r="D62" s="5">
        <v>6500</v>
      </c>
      <c r="E62" s="5">
        <v>6500</v>
      </c>
      <c r="F62" s="5">
        <v>6500</v>
      </c>
    </row>
    <row r="63" spans="2:6" ht="24.75" customHeight="1" thickBot="1" x14ac:dyDescent="0.3">
      <c r="B63" s="1" t="s">
        <v>1</v>
      </c>
      <c r="C63" s="8">
        <v>6000</v>
      </c>
      <c r="D63" s="8">
        <v>6000</v>
      </c>
      <c r="E63" s="8">
        <v>6000</v>
      </c>
      <c r="F63" s="8">
        <v>6000</v>
      </c>
    </row>
    <row r="64" spans="2:6" ht="15.75" thickBot="1" x14ac:dyDescent="0.3">
      <c r="B64" s="1" t="s">
        <v>2</v>
      </c>
      <c r="C64" s="8">
        <v>0</v>
      </c>
      <c r="D64" s="8">
        <v>0</v>
      </c>
      <c r="E64" s="8">
        <v>0</v>
      </c>
      <c r="F64" s="8">
        <v>0</v>
      </c>
    </row>
    <row r="65" spans="2:6" ht="15.75" thickBot="1" x14ac:dyDescent="0.3">
      <c r="B65" s="1" t="s">
        <v>29</v>
      </c>
      <c r="C65" s="8">
        <v>0</v>
      </c>
      <c r="D65" s="8">
        <v>0</v>
      </c>
      <c r="E65" s="8">
        <v>0</v>
      </c>
      <c r="F65" s="8">
        <v>0</v>
      </c>
    </row>
    <row r="66" spans="2:6" ht="15.75" thickBot="1" x14ac:dyDescent="0.3">
      <c r="B66" s="1" t="s">
        <v>31</v>
      </c>
      <c r="C66" s="8">
        <v>0</v>
      </c>
      <c r="D66" s="8">
        <v>0</v>
      </c>
      <c r="E66" s="8">
        <v>0</v>
      </c>
      <c r="F66" s="8">
        <v>0</v>
      </c>
    </row>
    <row r="67" spans="2:6" ht="15.75" thickBot="1" x14ac:dyDescent="0.3">
      <c r="B67" s="1" t="s">
        <v>3</v>
      </c>
      <c r="C67" s="8">
        <v>0</v>
      </c>
      <c r="D67" s="8">
        <v>0</v>
      </c>
      <c r="E67" s="8">
        <v>0</v>
      </c>
      <c r="F67" s="8">
        <v>0</v>
      </c>
    </row>
    <row r="68" spans="2:6" ht="15.75" thickBot="1" x14ac:dyDescent="0.3">
      <c r="B68" s="97" t="s">
        <v>140</v>
      </c>
      <c r="C68" s="113">
        <f>C67+C66+C65+C64+C63+C62+C61</f>
        <v>51000</v>
      </c>
      <c r="D68" s="113">
        <f>D67+D66+D65+D64+D63+D62+D61</f>
        <v>51000</v>
      </c>
      <c r="E68" s="113">
        <f>E67+E66+E65+E64+E63+E62+E61</f>
        <v>51000</v>
      </c>
      <c r="F68" s="113">
        <f>F67+F66+F65+F64+F63+F62+F61</f>
        <v>51000</v>
      </c>
    </row>
    <row r="69" spans="2:6" ht="17.25" customHeight="1" thickBot="1" x14ac:dyDescent="0.3">
      <c r="B69" s="114" t="s">
        <v>56</v>
      </c>
      <c r="C69" s="115">
        <f>IF(C68-C53=0,0,"Error")</f>
        <v>0</v>
      </c>
      <c r="D69" s="115">
        <f>IF(D68-D53=0,0,"Error")</f>
        <v>0</v>
      </c>
      <c r="E69" s="115">
        <f>IF(E68-E53=0,0,"Error")</f>
        <v>0</v>
      </c>
      <c r="F69" s="116">
        <f>IF(F68-F53=0,0,"Error")</f>
        <v>0</v>
      </c>
    </row>
    <row r="70" spans="2:6" ht="33.75" customHeight="1" thickBot="1" x14ac:dyDescent="0.3">
      <c r="B70" s="96" t="s">
        <v>96</v>
      </c>
      <c r="C70" s="450" t="s">
        <v>244</v>
      </c>
      <c r="D70" s="451"/>
      <c r="E70" s="451"/>
      <c r="F70" s="452"/>
    </row>
    <row r="71" spans="2:6" ht="36" customHeight="1" thickBot="1" x14ac:dyDescent="0.3">
      <c r="B71" s="2" t="s">
        <v>10</v>
      </c>
      <c r="C71" s="420" t="s">
        <v>250</v>
      </c>
      <c r="D71" s="421"/>
      <c r="E71" s="421"/>
      <c r="F71" s="422"/>
    </row>
    <row r="72" spans="2:6" ht="15.75" thickBot="1" x14ac:dyDescent="0.3">
      <c r="B72" s="2" t="s">
        <v>15</v>
      </c>
      <c r="C72" s="444" t="s">
        <v>249</v>
      </c>
      <c r="D72" s="445"/>
      <c r="E72" s="445"/>
      <c r="F72" s="446"/>
    </row>
    <row r="73" spans="2:6" ht="15.75" thickBot="1" x14ac:dyDescent="0.3">
      <c r="B73" s="2" t="s">
        <v>9</v>
      </c>
      <c r="C73" s="100">
        <v>221</v>
      </c>
      <c r="D73" s="100">
        <v>221</v>
      </c>
      <c r="E73" s="100">
        <v>225</v>
      </c>
      <c r="F73" s="100">
        <v>230</v>
      </c>
    </row>
    <row r="74" spans="2:6" ht="12.75" customHeight="1" x14ac:dyDescent="0.25">
      <c r="B74" s="282"/>
      <c r="C74" s="21">
        <v>2018</v>
      </c>
      <c r="D74" s="21">
        <v>2019</v>
      </c>
      <c r="E74" s="21">
        <v>2020</v>
      </c>
      <c r="F74" s="21">
        <v>2021</v>
      </c>
    </row>
    <row r="75" spans="2:6" ht="16.5" customHeight="1" thickBot="1" x14ac:dyDescent="0.3">
      <c r="B75" s="283"/>
      <c r="C75" s="22" t="s">
        <v>6</v>
      </c>
      <c r="D75" s="22" t="s">
        <v>7</v>
      </c>
      <c r="E75" s="22" t="s">
        <v>7</v>
      </c>
      <c r="F75" s="22" t="s">
        <v>7</v>
      </c>
    </row>
    <row r="76" spans="2:6" ht="15.75" thickBot="1" x14ac:dyDescent="0.3">
      <c r="B76" s="2" t="s">
        <v>16</v>
      </c>
      <c r="C76" s="4">
        <f>C91</f>
        <v>226730</v>
      </c>
      <c r="D76" s="4">
        <f t="shared" ref="D76:F76" si="5">D91</f>
        <v>214500</v>
      </c>
      <c r="E76" s="4">
        <f t="shared" si="5"/>
        <v>214500</v>
      </c>
      <c r="F76" s="4">
        <f t="shared" si="5"/>
        <v>214500</v>
      </c>
    </row>
    <row r="77" spans="2:6" ht="15.75" thickBot="1" x14ac:dyDescent="0.3">
      <c r="B77" s="2" t="s">
        <v>24</v>
      </c>
      <c r="C77" s="4">
        <f>C76/C73</f>
        <v>1025.9276018099547</v>
      </c>
      <c r="D77" s="4">
        <f>D76/D73</f>
        <v>970.58823529411768</v>
      </c>
      <c r="E77" s="4">
        <f>E76/E73</f>
        <v>953.33333333333337</v>
      </c>
      <c r="F77" s="4">
        <f>F76/F73</f>
        <v>932.60869565217388</v>
      </c>
    </row>
    <row r="78" spans="2:6" ht="15.75" thickBot="1" x14ac:dyDescent="0.3">
      <c r="B78" s="2" t="s">
        <v>17</v>
      </c>
      <c r="C78" s="65"/>
      <c r="D78" s="91">
        <f>D73/C73-1</f>
        <v>0</v>
      </c>
      <c r="E78" s="91">
        <f>E73/D73-1</f>
        <v>1.8099547511312153E-2</v>
      </c>
      <c r="F78" s="91">
        <f>F73/E73-1</f>
        <v>2.2222222222222143E-2</v>
      </c>
    </row>
    <row r="79" spans="2:6" ht="15.75" thickBot="1" x14ac:dyDescent="0.3">
      <c r="B79" s="2" t="s">
        <v>18</v>
      </c>
      <c r="C79" s="65"/>
      <c r="D79" s="91">
        <f>D76/C76-1</f>
        <v>-5.3940810655846105E-2</v>
      </c>
      <c r="E79" s="91">
        <f t="shared" ref="E79:F80" si="6">E76/D76-1</f>
        <v>0</v>
      </c>
      <c r="F79" s="91">
        <f t="shared" si="6"/>
        <v>0</v>
      </c>
    </row>
    <row r="80" spans="2:6" ht="15.75" thickBot="1" x14ac:dyDescent="0.3">
      <c r="B80" s="2" t="s">
        <v>19</v>
      </c>
      <c r="C80" s="65"/>
      <c r="D80" s="91">
        <f>D77/C77-1</f>
        <v>-5.3940810655846105E-2</v>
      </c>
      <c r="E80" s="91">
        <f t="shared" si="6"/>
        <v>-1.7777777777777781E-2</v>
      </c>
      <c r="F80" s="91">
        <f t="shared" si="6"/>
        <v>-2.1739130434782705E-2</v>
      </c>
    </row>
    <row r="81" spans="2:6" ht="24.75" customHeight="1" thickBot="1" x14ac:dyDescent="0.3">
      <c r="B81" s="279" t="s">
        <v>264</v>
      </c>
      <c r="C81" s="280"/>
      <c r="D81" s="280"/>
      <c r="E81" s="280"/>
      <c r="F81" s="281"/>
    </row>
    <row r="82" spans="2:6" ht="12.75" customHeight="1" x14ac:dyDescent="0.25">
      <c r="B82" s="282"/>
      <c r="C82" s="21">
        <v>2018</v>
      </c>
      <c r="D82" s="21">
        <v>2019</v>
      </c>
      <c r="E82" s="21">
        <v>2020</v>
      </c>
      <c r="F82" s="21">
        <v>2021</v>
      </c>
    </row>
    <row r="83" spans="2:6" ht="9" customHeight="1" thickBot="1" x14ac:dyDescent="0.3">
      <c r="B83" s="283"/>
      <c r="C83" s="22" t="s">
        <v>6</v>
      </c>
      <c r="D83" s="22" t="s">
        <v>7</v>
      </c>
      <c r="E83" s="22" t="s">
        <v>7</v>
      </c>
      <c r="F83" s="22" t="s">
        <v>7</v>
      </c>
    </row>
    <row r="84" spans="2:6" ht="24.75" customHeight="1" thickBot="1" x14ac:dyDescent="0.3">
      <c r="B84" s="1" t="s">
        <v>0</v>
      </c>
      <c r="C84" s="5">
        <v>172150</v>
      </c>
      <c r="D84" s="5">
        <v>172150</v>
      </c>
      <c r="E84" s="5">
        <v>172150</v>
      </c>
      <c r="F84" s="5">
        <v>172150</v>
      </c>
    </row>
    <row r="85" spans="2:6" ht="24.75" customHeight="1" thickBot="1" x14ac:dyDescent="0.3">
      <c r="B85" s="1" t="s">
        <v>42</v>
      </c>
      <c r="C85" s="5">
        <v>29500</v>
      </c>
      <c r="D85" s="5">
        <v>29500</v>
      </c>
      <c r="E85" s="5">
        <v>29500</v>
      </c>
      <c r="F85" s="5">
        <v>29500</v>
      </c>
    </row>
    <row r="86" spans="2:6" ht="24.75" customHeight="1" thickBot="1" x14ac:dyDescent="0.3">
      <c r="B86" s="1" t="s">
        <v>1</v>
      </c>
      <c r="C86" s="8">
        <v>23180</v>
      </c>
      <c r="D86" s="8">
        <v>10950</v>
      </c>
      <c r="E86" s="8">
        <v>10950</v>
      </c>
      <c r="F86" s="8">
        <v>10950</v>
      </c>
    </row>
    <row r="87" spans="2:6" ht="15.75" thickBot="1" x14ac:dyDescent="0.3">
      <c r="B87" s="1" t="s">
        <v>2</v>
      </c>
      <c r="C87" s="8">
        <v>0</v>
      </c>
      <c r="D87" s="8">
        <v>0</v>
      </c>
      <c r="E87" s="8">
        <v>0</v>
      </c>
      <c r="F87" s="8">
        <v>0</v>
      </c>
    </row>
    <row r="88" spans="2:6" ht="15.75" thickBot="1" x14ac:dyDescent="0.3">
      <c r="B88" s="1" t="s">
        <v>29</v>
      </c>
      <c r="C88" s="8">
        <v>0</v>
      </c>
      <c r="D88" s="8">
        <v>0</v>
      </c>
      <c r="E88" s="8">
        <v>0</v>
      </c>
      <c r="F88" s="8">
        <v>0</v>
      </c>
    </row>
    <row r="89" spans="2:6" ht="15.75" thickBot="1" x14ac:dyDescent="0.3">
      <c r="B89" s="1" t="s">
        <v>31</v>
      </c>
      <c r="C89" s="8">
        <v>0</v>
      </c>
      <c r="D89" s="8">
        <v>0</v>
      </c>
      <c r="E89" s="8">
        <v>0</v>
      </c>
      <c r="F89" s="8">
        <v>0</v>
      </c>
    </row>
    <row r="90" spans="2:6" ht="15.75" thickBot="1" x14ac:dyDescent="0.3">
      <c r="B90" s="1" t="s">
        <v>3</v>
      </c>
      <c r="C90" s="8">
        <v>1900</v>
      </c>
      <c r="D90" s="8">
        <v>1900</v>
      </c>
      <c r="E90" s="8">
        <v>1900</v>
      </c>
      <c r="F90" s="8">
        <v>1900</v>
      </c>
    </row>
    <row r="91" spans="2:6" ht="15.75" thickBot="1" x14ac:dyDescent="0.3">
      <c r="B91" s="97" t="s">
        <v>98</v>
      </c>
      <c r="C91" s="113">
        <f>C90+C89+C88+C87+C86+C85+C84</f>
        <v>226730</v>
      </c>
      <c r="D91" s="113">
        <f>D90+D89+D88+D87+D86+D85+D84</f>
        <v>214500</v>
      </c>
      <c r="E91" s="113">
        <f>E90+E89+E88+E87+E86+E85+E84</f>
        <v>214500</v>
      </c>
      <c r="F91" s="113">
        <f>F90+F89+F88+F87+F86+F85+F84</f>
        <v>214500</v>
      </c>
    </row>
    <row r="92" spans="2:6" ht="17.25" customHeight="1" thickBot="1" x14ac:dyDescent="0.3">
      <c r="B92" s="114" t="s">
        <v>56</v>
      </c>
      <c r="C92" s="115">
        <f>IF(C91-C76=0,0,"Error")</f>
        <v>0</v>
      </c>
      <c r="D92" s="115">
        <f>IF(D91-D76=0,0,"Error")</f>
        <v>0</v>
      </c>
      <c r="E92" s="115">
        <f>IF(E91-E76=0,0,"Error")</f>
        <v>0</v>
      </c>
      <c r="F92" s="116">
        <f>IF(F91-F76=0,0,"Error")</f>
        <v>0</v>
      </c>
    </row>
    <row r="93" spans="2:6" ht="33.75" customHeight="1" thickBot="1" x14ac:dyDescent="0.3">
      <c r="B93" s="96" t="s">
        <v>174</v>
      </c>
      <c r="C93" s="450" t="s">
        <v>245</v>
      </c>
      <c r="D93" s="451"/>
      <c r="E93" s="451"/>
      <c r="F93" s="452"/>
    </row>
    <row r="94" spans="2:6" ht="36" customHeight="1" thickBot="1" x14ac:dyDescent="0.3">
      <c r="B94" s="2" t="s">
        <v>10</v>
      </c>
      <c r="C94" s="420" t="s">
        <v>251</v>
      </c>
      <c r="D94" s="421"/>
      <c r="E94" s="421"/>
      <c r="F94" s="422"/>
    </row>
    <row r="95" spans="2:6" ht="15.75" thickBot="1" x14ac:dyDescent="0.3">
      <c r="B95" s="2" t="s">
        <v>15</v>
      </c>
      <c r="C95" s="444" t="s">
        <v>252</v>
      </c>
      <c r="D95" s="445"/>
      <c r="E95" s="445"/>
      <c r="F95" s="446"/>
    </row>
    <row r="96" spans="2:6" ht="15.75" thickBot="1" x14ac:dyDescent="0.3">
      <c r="B96" s="2" t="s">
        <v>9</v>
      </c>
      <c r="C96" s="100">
        <v>80</v>
      </c>
      <c r="D96" s="100">
        <v>85</v>
      </c>
      <c r="E96" s="100">
        <v>90</v>
      </c>
      <c r="F96" s="100">
        <v>90</v>
      </c>
    </row>
    <row r="97" spans="2:6" ht="12.75" customHeight="1" x14ac:dyDescent="0.25">
      <c r="B97" s="282"/>
      <c r="C97" s="21">
        <v>2018</v>
      </c>
      <c r="D97" s="21">
        <v>2019</v>
      </c>
      <c r="E97" s="21">
        <v>2020</v>
      </c>
      <c r="F97" s="21">
        <v>2021</v>
      </c>
    </row>
    <row r="98" spans="2:6" ht="9" customHeight="1" thickBot="1" x14ac:dyDescent="0.3">
      <c r="B98" s="283"/>
      <c r="C98" s="22" t="s">
        <v>6</v>
      </c>
      <c r="D98" s="22" t="s">
        <v>7</v>
      </c>
      <c r="E98" s="22" t="s">
        <v>7</v>
      </c>
      <c r="F98" s="22" t="s">
        <v>7</v>
      </c>
    </row>
    <row r="99" spans="2:6" ht="15.75" thickBot="1" x14ac:dyDescent="0.3">
      <c r="B99" s="2" t="s">
        <v>16</v>
      </c>
      <c r="C99" s="4">
        <f>C114</f>
        <v>45510</v>
      </c>
      <c r="D99" s="4">
        <f t="shared" ref="D99:F99" si="7">D114</f>
        <v>45510</v>
      </c>
      <c r="E99" s="4">
        <f t="shared" si="7"/>
        <v>45510</v>
      </c>
      <c r="F99" s="4">
        <f t="shared" si="7"/>
        <v>45510</v>
      </c>
    </row>
    <row r="100" spans="2:6" ht="15.75" thickBot="1" x14ac:dyDescent="0.3">
      <c r="B100" s="2" t="s">
        <v>24</v>
      </c>
      <c r="C100" s="4">
        <f>C99/C96</f>
        <v>568.875</v>
      </c>
      <c r="D100" s="4">
        <f>D99/D96</f>
        <v>535.41176470588232</v>
      </c>
      <c r="E100" s="4">
        <f>E99/E96</f>
        <v>505.66666666666669</v>
      </c>
      <c r="F100" s="4">
        <f>F99/F96</f>
        <v>505.66666666666669</v>
      </c>
    </row>
    <row r="101" spans="2:6" ht="15.75" thickBot="1" x14ac:dyDescent="0.3">
      <c r="B101" s="2" t="s">
        <v>17</v>
      </c>
      <c r="C101" s="65"/>
      <c r="D101" s="91">
        <f>D96/C96-1</f>
        <v>6.25E-2</v>
      </c>
      <c r="E101" s="91">
        <f>E96/D96-1</f>
        <v>5.8823529411764719E-2</v>
      </c>
      <c r="F101" s="91">
        <f>F96/E96-1</f>
        <v>0</v>
      </c>
    </row>
    <row r="102" spans="2:6" ht="15.75" thickBot="1" x14ac:dyDescent="0.3">
      <c r="B102" s="2" t="s">
        <v>18</v>
      </c>
      <c r="C102" s="65"/>
      <c r="D102" s="91">
        <f>D99/C99-1</f>
        <v>0</v>
      </c>
      <c r="E102" s="91">
        <f t="shared" ref="E102:F103" si="8">E99/D99-1</f>
        <v>0</v>
      </c>
      <c r="F102" s="91">
        <f t="shared" si="8"/>
        <v>0</v>
      </c>
    </row>
    <row r="103" spans="2:6" ht="15.75" thickBot="1" x14ac:dyDescent="0.3">
      <c r="B103" s="2" t="s">
        <v>19</v>
      </c>
      <c r="C103" s="65"/>
      <c r="D103" s="91">
        <f>D100/C100-1</f>
        <v>-5.8823529411764719E-2</v>
      </c>
      <c r="E103" s="91">
        <f t="shared" si="8"/>
        <v>-5.5555555555555469E-2</v>
      </c>
      <c r="F103" s="91">
        <f t="shared" si="8"/>
        <v>0</v>
      </c>
    </row>
    <row r="104" spans="2:6" ht="24.75" customHeight="1" thickBot="1" x14ac:dyDescent="0.3">
      <c r="B104" s="279" t="s">
        <v>265</v>
      </c>
      <c r="C104" s="280"/>
      <c r="D104" s="280"/>
      <c r="E104" s="280"/>
      <c r="F104" s="281"/>
    </row>
    <row r="105" spans="2:6" ht="12.75" customHeight="1" x14ac:dyDescent="0.25">
      <c r="B105" s="282"/>
      <c r="C105" s="21">
        <v>2018</v>
      </c>
      <c r="D105" s="21">
        <v>2019</v>
      </c>
      <c r="E105" s="21">
        <v>2020</v>
      </c>
      <c r="F105" s="21">
        <v>2021</v>
      </c>
    </row>
    <row r="106" spans="2:6" ht="9" customHeight="1" thickBot="1" x14ac:dyDescent="0.3">
      <c r="B106" s="283"/>
      <c r="C106" s="22" t="s">
        <v>6</v>
      </c>
      <c r="D106" s="22" t="s">
        <v>7</v>
      </c>
      <c r="E106" s="22" t="s">
        <v>7</v>
      </c>
      <c r="F106" s="22" t="s">
        <v>7</v>
      </c>
    </row>
    <row r="107" spans="2:6" ht="24.75" customHeight="1" thickBot="1" x14ac:dyDescent="0.3">
      <c r="B107" s="1" t="s">
        <v>0</v>
      </c>
      <c r="C107" s="5">
        <v>36500</v>
      </c>
      <c r="D107" s="5">
        <v>36500</v>
      </c>
      <c r="E107" s="5">
        <v>36500</v>
      </c>
      <c r="F107" s="5">
        <v>36500</v>
      </c>
    </row>
    <row r="108" spans="2:6" ht="24.75" customHeight="1" thickBot="1" x14ac:dyDescent="0.3">
      <c r="B108" s="1" t="s">
        <v>42</v>
      </c>
      <c r="C108" s="5">
        <v>6010</v>
      </c>
      <c r="D108" s="5">
        <v>6010</v>
      </c>
      <c r="E108" s="5">
        <v>6010</v>
      </c>
      <c r="F108" s="5">
        <v>6010</v>
      </c>
    </row>
    <row r="109" spans="2:6" ht="24.75" customHeight="1" thickBot="1" x14ac:dyDescent="0.3">
      <c r="B109" s="1" t="s">
        <v>1</v>
      </c>
      <c r="C109" s="8">
        <v>3000</v>
      </c>
      <c r="D109" s="8">
        <v>3000</v>
      </c>
      <c r="E109" s="8">
        <v>3000</v>
      </c>
      <c r="F109" s="8">
        <v>3000</v>
      </c>
    </row>
    <row r="110" spans="2:6" ht="15.75" thickBot="1" x14ac:dyDescent="0.3">
      <c r="B110" s="1" t="s">
        <v>2</v>
      </c>
      <c r="C110" s="8">
        <v>0</v>
      </c>
      <c r="D110" s="8">
        <v>0</v>
      </c>
      <c r="E110" s="8">
        <v>0</v>
      </c>
      <c r="F110" s="8">
        <v>0</v>
      </c>
    </row>
    <row r="111" spans="2:6" ht="15.75" thickBot="1" x14ac:dyDescent="0.3">
      <c r="B111" s="1" t="s">
        <v>29</v>
      </c>
      <c r="C111" s="8">
        <v>0</v>
      </c>
      <c r="D111" s="8">
        <v>0</v>
      </c>
      <c r="E111" s="8">
        <v>0</v>
      </c>
      <c r="F111" s="8">
        <v>0</v>
      </c>
    </row>
    <row r="112" spans="2:6" ht="15.75" thickBot="1" x14ac:dyDescent="0.3">
      <c r="B112" s="1" t="s">
        <v>31</v>
      </c>
      <c r="C112" s="8">
        <v>0</v>
      </c>
      <c r="D112" s="8">
        <v>0</v>
      </c>
      <c r="E112" s="8">
        <v>0</v>
      </c>
      <c r="F112" s="8">
        <v>0</v>
      </c>
    </row>
    <row r="113" spans="2:6" ht="15.75" thickBot="1" x14ac:dyDescent="0.3">
      <c r="B113" s="1" t="s">
        <v>3</v>
      </c>
      <c r="C113" s="8">
        <v>0</v>
      </c>
      <c r="D113" s="8">
        <v>0</v>
      </c>
      <c r="E113" s="8">
        <v>0</v>
      </c>
      <c r="F113" s="8">
        <v>0</v>
      </c>
    </row>
    <row r="114" spans="2:6" ht="15.75" thickBot="1" x14ac:dyDescent="0.3">
      <c r="B114" s="97" t="s">
        <v>149</v>
      </c>
      <c r="C114" s="113">
        <f>C113+C112+C111+C110+C109+C108+C107</f>
        <v>45510</v>
      </c>
      <c r="D114" s="113">
        <f>D113+D112+D111+D110+D109+D108+D107</f>
        <v>45510</v>
      </c>
      <c r="E114" s="113">
        <f>E113+E112+E111+E110+E109+E108+E107</f>
        <v>45510</v>
      </c>
      <c r="F114" s="113">
        <f>F113+F112+F111+F110+F109+F108+F107</f>
        <v>45510</v>
      </c>
    </row>
    <row r="115" spans="2:6" ht="17.25" customHeight="1" thickBot="1" x14ac:dyDescent="0.3">
      <c r="B115" s="114" t="s">
        <v>56</v>
      </c>
      <c r="C115" s="115">
        <f>IF(C114-C99=0,0,"Error")</f>
        <v>0</v>
      </c>
      <c r="D115" s="115">
        <f>IF(D114-D99=0,0,"Error")</f>
        <v>0</v>
      </c>
      <c r="E115" s="115">
        <f>IF(E114-E99=0,0,"Error")</f>
        <v>0</v>
      </c>
      <c r="F115" s="116">
        <f>IF(F114-F99=0,0,"Error")</f>
        <v>0</v>
      </c>
    </row>
    <row r="116" spans="2:6" ht="33.75" customHeight="1" thickBot="1" x14ac:dyDescent="0.3">
      <c r="B116" s="117" t="s">
        <v>160</v>
      </c>
      <c r="C116" s="453" t="s">
        <v>246</v>
      </c>
      <c r="D116" s="454"/>
      <c r="E116" s="454"/>
      <c r="F116" s="455"/>
    </row>
    <row r="117" spans="2:6" ht="36" customHeight="1" thickBot="1" x14ac:dyDescent="0.3">
      <c r="B117" s="118" t="s">
        <v>10</v>
      </c>
      <c r="C117" s="456" t="s">
        <v>253</v>
      </c>
      <c r="D117" s="456"/>
      <c r="E117" s="456"/>
      <c r="F117" s="457"/>
    </row>
    <row r="118" spans="2:6" ht="15.75" thickBot="1" x14ac:dyDescent="0.3">
      <c r="B118" s="118" t="s">
        <v>15</v>
      </c>
      <c r="C118" s="458" t="s">
        <v>254</v>
      </c>
      <c r="D118" s="459"/>
      <c r="E118" s="459"/>
      <c r="F118" s="460"/>
    </row>
    <row r="119" spans="2:6" ht="15.75" thickBot="1" x14ac:dyDescent="0.3">
      <c r="B119" s="118" t="s">
        <v>9</v>
      </c>
      <c r="C119" s="104">
        <v>105</v>
      </c>
      <c r="D119" s="104">
        <v>105</v>
      </c>
      <c r="E119" s="104">
        <v>105</v>
      </c>
      <c r="F119" s="105">
        <v>105</v>
      </c>
    </row>
    <row r="120" spans="2:6" ht="12.75" customHeight="1" x14ac:dyDescent="0.25">
      <c r="B120" s="461"/>
      <c r="C120" s="21">
        <v>2018</v>
      </c>
      <c r="D120" s="21">
        <v>2019</v>
      </c>
      <c r="E120" s="21">
        <v>2020</v>
      </c>
      <c r="F120" s="119">
        <v>2021</v>
      </c>
    </row>
    <row r="121" spans="2:6" ht="9" customHeight="1" thickBot="1" x14ac:dyDescent="0.3">
      <c r="B121" s="462"/>
      <c r="C121" s="22" t="s">
        <v>6</v>
      </c>
      <c r="D121" s="22" t="s">
        <v>7</v>
      </c>
      <c r="E121" s="22" t="s">
        <v>7</v>
      </c>
      <c r="F121" s="120" t="s">
        <v>7</v>
      </c>
    </row>
    <row r="122" spans="2:6" ht="15.75" thickBot="1" x14ac:dyDescent="0.3">
      <c r="B122" s="118" t="s">
        <v>16</v>
      </c>
      <c r="C122" s="4">
        <f>C137</f>
        <v>131700</v>
      </c>
      <c r="D122" s="4">
        <f t="shared" ref="D122:F122" si="9">D137</f>
        <v>145880</v>
      </c>
      <c r="E122" s="4">
        <f t="shared" si="9"/>
        <v>165830</v>
      </c>
      <c r="F122" s="121">
        <f t="shared" si="9"/>
        <v>145880</v>
      </c>
    </row>
    <row r="123" spans="2:6" ht="15.75" thickBot="1" x14ac:dyDescent="0.3">
      <c r="B123" s="118" t="s">
        <v>24</v>
      </c>
      <c r="C123" s="4">
        <f>C122/C119</f>
        <v>1254.2857142857142</v>
      </c>
      <c r="D123" s="4">
        <f>D122/D119</f>
        <v>1389.3333333333333</v>
      </c>
      <c r="E123" s="4">
        <f>E122/E119</f>
        <v>1579.3333333333333</v>
      </c>
      <c r="F123" s="121">
        <f>F122/F119</f>
        <v>1389.3333333333333</v>
      </c>
    </row>
    <row r="124" spans="2:6" ht="15.75" thickBot="1" x14ac:dyDescent="0.3">
      <c r="B124" s="118" t="s">
        <v>17</v>
      </c>
      <c r="C124" s="65"/>
      <c r="D124" s="91">
        <f>D119/C119-1</f>
        <v>0</v>
      </c>
      <c r="E124" s="91">
        <f>E119/D119-1</f>
        <v>0</v>
      </c>
      <c r="F124" s="122">
        <f>F119/E119-1</f>
        <v>0</v>
      </c>
    </row>
    <row r="125" spans="2:6" ht="15.75" thickBot="1" x14ac:dyDescent="0.3">
      <c r="B125" s="118" t="s">
        <v>18</v>
      </c>
      <c r="C125" s="65"/>
      <c r="D125" s="91">
        <f>D122/C122-1</f>
        <v>0.10766894457099463</v>
      </c>
      <c r="E125" s="91">
        <f t="shared" ref="E125:F126" si="10">E122/D122-1</f>
        <v>0.13675623800383874</v>
      </c>
      <c r="F125" s="122">
        <f t="shared" si="10"/>
        <v>-0.1203039257070494</v>
      </c>
    </row>
    <row r="126" spans="2:6" ht="15.75" thickBot="1" x14ac:dyDescent="0.3">
      <c r="B126" s="118" t="s">
        <v>19</v>
      </c>
      <c r="C126" s="65"/>
      <c r="D126" s="91">
        <f>D123/C123-1</f>
        <v>0.10766894457099463</v>
      </c>
      <c r="E126" s="91">
        <f t="shared" si="10"/>
        <v>0.13675623800383874</v>
      </c>
      <c r="F126" s="122">
        <f t="shared" si="10"/>
        <v>-0.1203039257070494</v>
      </c>
    </row>
    <row r="127" spans="2:6" ht="24.75" customHeight="1" thickBot="1" x14ac:dyDescent="0.3">
      <c r="B127" s="463" t="s">
        <v>266</v>
      </c>
      <c r="C127" s="280"/>
      <c r="D127" s="280"/>
      <c r="E127" s="280"/>
      <c r="F127" s="464"/>
    </row>
    <row r="128" spans="2:6" ht="12.75" customHeight="1" x14ac:dyDescent="0.25">
      <c r="B128" s="461"/>
      <c r="C128" s="21">
        <v>2018</v>
      </c>
      <c r="D128" s="21">
        <v>2019</v>
      </c>
      <c r="E128" s="21">
        <v>2020</v>
      </c>
      <c r="F128" s="119">
        <v>2021</v>
      </c>
    </row>
    <row r="129" spans="2:6" ht="9" customHeight="1" thickBot="1" x14ac:dyDescent="0.3">
      <c r="B129" s="462"/>
      <c r="C129" s="22" t="s">
        <v>6</v>
      </c>
      <c r="D129" s="22" t="s">
        <v>7</v>
      </c>
      <c r="E129" s="22" t="s">
        <v>7</v>
      </c>
      <c r="F129" s="120" t="s">
        <v>7</v>
      </c>
    </row>
    <row r="130" spans="2:6" ht="24.75" customHeight="1" thickBot="1" x14ac:dyDescent="0.3">
      <c r="B130" s="101" t="s">
        <v>0</v>
      </c>
      <c r="C130" s="5">
        <v>80500</v>
      </c>
      <c r="D130" s="5">
        <v>80500</v>
      </c>
      <c r="E130" s="5">
        <v>80500</v>
      </c>
      <c r="F130" s="123">
        <v>80500</v>
      </c>
    </row>
    <row r="131" spans="2:6" ht="24.75" customHeight="1" thickBot="1" x14ac:dyDescent="0.3">
      <c r="B131" s="101" t="s">
        <v>42</v>
      </c>
      <c r="C131" s="5">
        <v>13800</v>
      </c>
      <c r="D131" s="5">
        <v>13800</v>
      </c>
      <c r="E131" s="5">
        <v>13800</v>
      </c>
      <c r="F131" s="123">
        <v>13800</v>
      </c>
    </row>
    <row r="132" spans="2:6" ht="24.75" customHeight="1" thickBot="1" x14ac:dyDescent="0.3">
      <c r="B132" s="101" t="s">
        <v>1</v>
      </c>
      <c r="C132" s="8">
        <v>29000</v>
      </c>
      <c r="D132" s="8">
        <v>43180</v>
      </c>
      <c r="E132" s="8">
        <v>63130</v>
      </c>
      <c r="F132" s="124">
        <v>43180</v>
      </c>
    </row>
    <row r="133" spans="2:6" ht="15.75" thickBot="1" x14ac:dyDescent="0.3">
      <c r="B133" s="101" t="s">
        <v>2</v>
      </c>
      <c r="C133" s="8">
        <v>0</v>
      </c>
      <c r="D133" s="8">
        <v>0</v>
      </c>
      <c r="E133" s="8">
        <v>0</v>
      </c>
      <c r="F133" s="124">
        <v>0</v>
      </c>
    </row>
    <row r="134" spans="2:6" ht="15.75" thickBot="1" x14ac:dyDescent="0.3">
      <c r="B134" s="101" t="s">
        <v>29</v>
      </c>
      <c r="C134" s="8">
        <v>0</v>
      </c>
      <c r="D134" s="8">
        <v>0</v>
      </c>
      <c r="E134" s="8">
        <v>0</v>
      </c>
      <c r="F134" s="124">
        <v>0</v>
      </c>
    </row>
    <row r="135" spans="2:6" ht="15.75" thickBot="1" x14ac:dyDescent="0.3">
      <c r="B135" s="101" t="s">
        <v>31</v>
      </c>
      <c r="C135" s="8">
        <v>0</v>
      </c>
      <c r="D135" s="8">
        <v>0</v>
      </c>
      <c r="E135" s="8">
        <v>0</v>
      </c>
      <c r="F135" s="124">
        <v>0</v>
      </c>
    </row>
    <row r="136" spans="2:6" ht="15.75" thickBot="1" x14ac:dyDescent="0.3">
      <c r="B136" s="101" t="s">
        <v>3</v>
      </c>
      <c r="C136" s="8">
        <v>8400</v>
      </c>
      <c r="D136" s="8">
        <v>8400</v>
      </c>
      <c r="E136" s="8">
        <v>8400</v>
      </c>
      <c r="F136" s="124">
        <v>8400</v>
      </c>
    </row>
    <row r="137" spans="2:6" ht="15.75" thickBot="1" x14ac:dyDescent="0.3">
      <c r="B137" s="125" t="s">
        <v>185</v>
      </c>
      <c r="C137" s="113">
        <f>C136+C135+C134+C133+C132+C131+C130</f>
        <v>131700</v>
      </c>
      <c r="D137" s="113">
        <f>D136+D135+D134+D133+D132+D131+D130</f>
        <v>145880</v>
      </c>
      <c r="E137" s="113">
        <f>E136+E135+E134+E133+E132+E131+E130</f>
        <v>165830</v>
      </c>
      <c r="F137" s="126">
        <f>F136+F135+F134+F133+F132+F131+F130</f>
        <v>145880</v>
      </c>
    </row>
    <row r="138" spans="2:6" ht="17.25" customHeight="1" thickBot="1" x14ac:dyDescent="0.3">
      <c r="B138" s="127" t="s">
        <v>56</v>
      </c>
      <c r="C138" s="128">
        <f>IF(C137-C122=0,0,"Error")</f>
        <v>0</v>
      </c>
      <c r="D138" s="128">
        <f>IF(D137-D122=0,0,"Error")</f>
        <v>0</v>
      </c>
      <c r="E138" s="128">
        <f>IF(E137-E122=0,0,"Error")</f>
        <v>0</v>
      </c>
      <c r="F138" s="129">
        <f>IF(F137-F122=0,0,"Error")</f>
        <v>0</v>
      </c>
    </row>
    <row r="139" spans="2:6" ht="15.75" hidden="1" thickBot="1" x14ac:dyDescent="0.3">
      <c r="B139" s="478" t="s">
        <v>67</v>
      </c>
      <c r="C139" s="479"/>
      <c r="D139" s="479"/>
      <c r="E139" s="479"/>
      <c r="F139" s="480"/>
    </row>
    <row r="140" spans="2:6" ht="15.75" hidden="1" thickBot="1" x14ac:dyDescent="0.3">
      <c r="B140" s="481" t="s">
        <v>68</v>
      </c>
      <c r="C140" s="294"/>
      <c r="D140" s="294"/>
      <c r="E140" s="294"/>
      <c r="F140" s="482"/>
    </row>
    <row r="141" spans="2:6" ht="15.75" hidden="1" thickBot="1" x14ac:dyDescent="0.3">
      <c r="B141" s="130" t="s">
        <v>82</v>
      </c>
      <c r="C141" s="423" t="s">
        <v>40</v>
      </c>
      <c r="D141" s="424"/>
      <c r="E141" s="424"/>
      <c r="F141" s="477"/>
    </row>
    <row r="142" spans="2:6" ht="15.75" hidden="1" thickBot="1" x14ac:dyDescent="0.3">
      <c r="B142" s="131" t="s">
        <v>38</v>
      </c>
      <c r="C142" s="429" t="s">
        <v>37</v>
      </c>
      <c r="D142" s="430"/>
      <c r="E142" s="430"/>
      <c r="F142" s="483"/>
    </row>
    <row r="143" spans="2:6" ht="17.25" hidden="1" customHeight="1" thickBot="1" x14ac:dyDescent="0.3">
      <c r="B143" s="118" t="s">
        <v>10</v>
      </c>
      <c r="C143" s="339" t="s">
        <v>37</v>
      </c>
      <c r="D143" s="340"/>
      <c r="E143" s="340"/>
      <c r="F143" s="484"/>
    </row>
    <row r="144" spans="2:6" ht="15.75" hidden="1" thickBot="1" x14ac:dyDescent="0.3">
      <c r="B144" s="118" t="s">
        <v>15</v>
      </c>
      <c r="C144" s="411" t="s">
        <v>37</v>
      </c>
      <c r="D144" s="412"/>
      <c r="E144" s="412"/>
      <c r="F144" s="485"/>
    </row>
    <row r="145" spans="2:10" ht="12.75" hidden="1" customHeight="1" x14ac:dyDescent="0.25">
      <c r="B145" s="461"/>
      <c r="C145" s="21">
        <v>2018</v>
      </c>
      <c r="D145" s="21">
        <v>2019</v>
      </c>
      <c r="E145" s="21">
        <v>2020</v>
      </c>
      <c r="F145" s="119">
        <v>2021</v>
      </c>
    </row>
    <row r="146" spans="2:10" ht="9" hidden="1" customHeight="1" thickBot="1" x14ac:dyDescent="0.3">
      <c r="B146" s="462"/>
      <c r="C146" s="22" t="s">
        <v>6</v>
      </c>
      <c r="D146" s="22" t="s">
        <v>7</v>
      </c>
      <c r="E146" s="22" t="s">
        <v>7</v>
      </c>
      <c r="F146" s="120" t="s">
        <v>7</v>
      </c>
    </row>
    <row r="147" spans="2:10" ht="15.75" hidden="1" thickBot="1" x14ac:dyDescent="0.3">
      <c r="B147" s="118" t="s">
        <v>9</v>
      </c>
      <c r="C147" s="4"/>
      <c r="D147" s="4"/>
      <c r="E147" s="4"/>
      <c r="F147" s="121"/>
    </row>
    <row r="148" spans="2:10" ht="15.75" hidden="1" thickBot="1" x14ac:dyDescent="0.3">
      <c r="B148" s="118" t="s">
        <v>16</v>
      </c>
      <c r="C148" s="4"/>
      <c r="D148" s="4"/>
      <c r="E148" s="4"/>
      <c r="F148" s="121"/>
    </row>
    <row r="149" spans="2:10" ht="15.75" hidden="1" thickBot="1" x14ac:dyDescent="0.3">
      <c r="B149" s="118" t="s">
        <v>24</v>
      </c>
      <c r="C149" s="4" t="e">
        <f>C148/C147</f>
        <v>#DIV/0!</v>
      </c>
      <c r="D149" s="4" t="e">
        <f t="shared" ref="D149:F149" si="11">D148/D147</f>
        <v>#DIV/0!</v>
      </c>
      <c r="E149" s="4" t="e">
        <f t="shared" si="11"/>
        <v>#DIV/0!</v>
      </c>
      <c r="F149" s="121" t="e">
        <f t="shared" si="11"/>
        <v>#DIV/0!</v>
      </c>
    </row>
    <row r="150" spans="2:10" ht="15.75" hidden="1" thickBot="1" x14ac:dyDescent="0.3">
      <c r="B150" s="118" t="s">
        <v>17</v>
      </c>
      <c r="C150" s="65" t="s">
        <v>23</v>
      </c>
      <c r="D150" s="91" t="e">
        <f>D147/C147-1</f>
        <v>#DIV/0!</v>
      </c>
      <c r="E150" s="91" t="e">
        <f t="shared" ref="E150:F152" si="12">E147/D147-1</f>
        <v>#DIV/0!</v>
      </c>
      <c r="F150" s="122" t="e">
        <f t="shared" si="12"/>
        <v>#DIV/0!</v>
      </c>
      <c r="G150" s="6"/>
      <c r="H150" s="6"/>
      <c r="I150" s="6"/>
      <c r="J150" s="6"/>
    </row>
    <row r="151" spans="2:10" ht="15.75" hidden="1" thickBot="1" x14ac:dyDescent="0.3">
      <c r="B151" s="118" t="s">
        <v>18</v>
      </c>
      <c r="C151" s="65" t="s">
        <v>23</v>
      </c>
      <c r="D151" s="91" t="e">
        <f>D148/C148-1</f>
        <v>#DIV/0!</v>
      </c>
      <c r="E151" s="91" t="e">
        <f t="shared" si="12"/>
        <v>#DIV/0!</v>
      </c>
      <c r="F151" s="122" t="e">
        <f t="shared" si="12"/>
        <v>#DIV/0!</v>
      </c>
    </row>
    <row r="152" spans="2:10" ht="15.75" hidden="1" thickBot="1" x14ac:dyDescent="0.3">
      <c r="B152" s="118" t="s">
        <v>19</v>
      </c>
      <c r="C152" s="65" t="s">
        <v>23</v>
      </c>
      <c r="D152" s="91" t="e">
        <f>D149/C149-1</f>
        <v>#DIV/0!</v>
      </c>
      <c r="E152" s="91" t="e">
        <f t="shared" si="12"/>
        <v>#DIV/0!</v>
      </c>
      <c r="F152" s="122" t="e">
        <f t="shared" si="12"/>
        <v>#DIV/0!</v>
      </c>
    </row>
    <row r="153" spans="2:10" ht="15.75" hidden="1" thickBot="1" x14ac:dyDescent="0.3">
      <c r="B153" s="463" t="s">
        <v>55</v>
      </c>
      <c r="C153" s="280"/>
      <c r="D153" s="280"/>
      <c r="E153" s="280"/>
      <c r="F153" s="464"/>
    </row>
    <row r="154" spans="2:10" ht="12.75" hidden="1" customHeight="1" x14ac:dyDescent="0.25">
      <c r="B154" s="461"/>
      <c r="C154" s="21">
        <v>2018</v>
      </c>
      <c r="D154" s="21">
        <v>2019</v>
      </c>
      <c r="E154" s="21">
        <v>2020</v>
      </c>
      <c r="F154" s="119">
        <v>2021</v>
      </c>
    </row>
    <row r="155" spans="2:10" ht="9" hidden="1" customHeight="1" thickBot="1" x14ac:dyDescent="0.3">
      <c r="B155" s="462"/>
      <c r="C155" s="22" t="s">
        <v>6</v>
      </c>
      <c r="D155" s="22" t="s">
        <v>7</v>
      </c>
      <c r="E155" s="22" t="s">
        <v>7</v>
      </c>
      <c r="F155" s="120" t="s">
        <v>7</v>
      </c>
    </row>
    <row r="156" spans="2:10" ht="15.75" hidden="1" thickBot="1" x14ac:dyDescent="0.3">
      <c r="B156" s="101" t="s">
        <v>71</v>
      </c>
      <c r="C156" s="5"/>
      <c r="D156" s="5"/>
      <c r="E156" s="5"/>
      <c r="F156" s="123"/>
    </row>
    <row r="157" spans="2:10" ht="15.75" hidden="1" thickBot="1" x14ac:dyDescent="0.3">
      <c r="B157" s="101" t="s">
        <v>72</v>
      </c>
      <c r="C157" s="8"/>
      <c r="D157" s="5"/>
      <c r="E157" s="5"/>
      <c r="F157" s="123"/>
    </row>
    <row r="158" spans="2:10" ht="15.75" hidden="1" thickBot="1" x14ac:dyDescent="0.3">
      <c r="B158" s="102" t="s">
        <v>54</v>
      </c>
      <c r="C158" s="8">
        <f>C157+C156</f>
        <v>0</v>
      </c>
      <c r="D158" s="8">
        <f t="shared" ref="D158:F158" si="13">D157+D156</f>
        <v>0</v>
      </c>
      <c r="E158" s="8">
        <f t="shared" si="13"/>
        <v>0</v>
      </c>
      <c r="F158" s="124">
        <f t="shared" si="13"/>
        <v>0</v>
      </c>
    </row>
    <row r="159" spans="2:10" hidden="1" x14ac:dyDescent="0.25">
      <c r="B159" s="465" t="s">
        <v>69</v>
      </c>
      <c r="C159" s="468"/>
      <c r="D159" s="469"/>
      <c r="E159" s="469"/>
      <c r="F159" s="470"/>
    </row>
    <row r="160" spans="2:10" hidden="1" x14ac:dyDescent="0.25">
      <c r="B160" s="466"/>
      <c r="C160" s="471"/>
      <c r="D160" s="472"/>
      <c r="E160" s="472"/>
      <c r="F160" s="473"/>
    </row>
    <row r="161" spans="2:10" ht="15.75" hidden="1" thickBot="1" x14ac:dyDescent="0.3">
      <c r="B161" s="467"/>
      <c r="C161" s="474"/>
      <c r="D161" s="475"/>
      <c r="E161" s="475"/>
      <c r="F161" s="476"/>
    </row>
    <row r="162" spans="2:10" ht="15.75" hidden="1" thickBot="1" x14ac:dyDescent="0.3">
      <c r="B162" s="130" t="s">
        <v>41</v>
      </c>
      <c r="C162" s="423" t="s">
        <v>40</v>
      </c>
      <c r="D162" s="424"/>
      <c r="E162" s="424"/>
      <c r="F162" s="477"/>
    </row>
    <row r="163" spans="2:10" ht="15.75" hidden="1" thickBot="1" x14ac:dyDescent="0.3">
      <c r="B163" s="131" t="s">
        <v>70</v>
      </c>
      <c r="C163" s="429" t="s">
        <v>37</v>
      </c>
      <c r="D163" s="430"/>
      <c r="E163" s="430"/>
      <c r="F163" s="483"/>
    </row>
    <row r="164" spans="2:10" ht="17.25" hidden="1" customHeight="1" thickBot="1" x14ac:dyDescent="0.3">
      <c r="B164" s="118" t="s">
        <v>10</v>
      </c>
      <c r="C164" s="339" t="s">
        <v>37</v>
      </c>
      <c r="D164" s="340"/>
      <c r="E164" s="340"/>
      <c r="F164" s="484"/>
    </row>
    <row r="165" spans="2:10" ht="15.75" hidden="1" thickBot="1" x14ac:dyDescent="0.3">
      <c r="B165" s="118" t="s">
        <v>15</v>
      </c>
      <c r="C165" s="411" t="s">
        <v>37</v>
      </c>
      <c r="D165" s="412"/>
      <c r="E165" s="412"/>
      <c r="F165" s="485"/>
    </row>
    <row r="166" spans="2:10" ht="12.75" hidden="1" customHeight="1" x14ac:dyDescent="0.25">
      <c r="B166" s="461"/>
      <c r="C166" s="21">
        <v>2018</v>
      </c>
      <c r="D166" s="21">
        <v>2019</v>
      </c>
      <c r="E166" s="21">
        <v>2020</v>
      </c>
      <c r="F166" s="119">
        <v>2021</v>
      </c>
    </row>
    <row r="167" spans="2:10" ht="9" hidden="1" customHeight="1" thickBot="1" x14ac:dyDescent="0.3">
      <c r="B167" s="462"/>
      <c r="C167" s="22" t="s">
        <v>6</v>
      </c>
      <c r="D167" s="22" t="s">
        <v>7</v>
      </c>
      <c r="E167" s="22" t="s">
        <v>7</v>
      </c>
      <c r="F167" s="120" t="s">
        <v>7</v>
      </c>
    </row>
    <row r="168" spans="2:10" ht="15.75" hidden="1" thickBot="1" x14ac:dyDescent="0.3">
      <c r="B168" s="118" t="s">
        <v>9</v>
      </c>
      <c r="C168" s="4"/>
      <c r="D168" s="4"/>
      <c r="E168" s="4"/>
      <c r="F168" s="121"/>
    </row>
    <row r="169" spans="2:10" ht="15.75" hidden="1" thickBot="1" x14ac:dyDescent="0.3">
      <c r="B169" s="118" t="s">
        <v>16</v>
      </c>
      <c r="C169" s="4"/>
      <c r="D169" s="4"/>
      <c r="E169" s="4"/>
      <c r="F169" s="121"/>
    </row>
    <row r="170" spans="2:10" ht="15.75" hidden="1" thickBot="1" x14ac:dyDescent="0.3">
      <c r="B170" s="118" t="s">
        <v>24</v>
      </c>
      <c r="C170" s="4" t="e">
        <f>C169/C168</f>
        <v>#DIV/0!</v>
      </c>
      <c r="D170" s="4" t="e">
        <f t="shared" ref="D170:F170" si="14">D169/D168</f>
        <v>#DIV/0!</v>
      </c>
      <c r="E170" s="4" t="e">
        <f t="shared" si="14"/>
        <v>#DIV/0!</v>
      </c>
      <c r="F170" s="121" t="e">
        <f t="shared" si="14"/>
        <v>#DIV/0!</v>
      </c>
    </row>
    <row r="171" spans="2:10" ht="15.75" hidden="1" thickBot="1" x14ac:dyDescent="0.3">
      <c r="B171" s="118" t="s">
        <v>17</v>
      </c>
      <c r="C171" s="65" t="s">
        <v>23</v>
      </c>
      <c r="D171" s="91" t="e">
        <f>D168/C168-1</f>
        <v>#DIV/0!</v>
      </c>
      <c r="E171" s="91" t="e">
        <f t="shared" ref="E171:F173" si="15">E168/D168-1</f>
        <v>#DIV/0!</v>
      </c>
      <c r="F171" s="122" t="e">
        <f t="shared" si="15"/>
        <v>#DIV/0!</v>
      </c>
      <c r="G171" s="6"/>
      <c r="H171" s="6"/>
      <c r="I171" s="6"/>
      <c r="J171" s="6"/>
    </row>
    <row r="172" spans="2:10" ht="15.75" hidden="1" thickBot="1" x14ac:dyDescent="0.3">
      <c r="B172" s="118" t="s">
        <v>18</v>
      </c>
      <c r="C172" s="65" t="s">
        <v>23</v>
      </c>
      <c r="D172" s="91" t="e">
        <f>D169/C169-1</f>
        <v>#DIV/0!</v>
      </c>
      <c r="E172" s="91" t="e">
        <f t="shared" si="15"/>
        <v>#DIV/0!</v>
      </c>
      <c r="F172" s="122" t="e">
        <f t="shared" si="15"/>
        <v>#DIV/0!</v>
      </c>
    </row>
    <row r="173" spans="2:10" ht="15.75" hidden="1" thickBot="1" x14ac:dyDescent="0.3">
      <c r="B173" s="118" t="s">
        <v>19</v>
      </c>
      <c r="C173" s="65" t="s">
        <v>23</v>
      </c>
      <c r="D173" s="91" t="e">
        <f>D170/C170-1</f>
        <v>#DIV/0!</v>
      </c>
      <c r="E173" s="91" t="e">
        <f t="shared" si="15"/>
        <v>#DIV/0!</v>
      </c>
      <c r="F173" s="122" t="e">
        <f t="shared" si="15"/>
        <v>#DIV/0!</v>
      </c>
    </row>
    <row r="174" spans="2:10" ht="15.75" hidden="1" thickBot="1" x14ac:dyDescent="0.3">
      <c r="B174" s="463" t="s">
        <v>61</v>
      </c>
      <c r="C174" s="280"/>
      <c r="D174" s="280"/>
      <c r="E174" s="280"/>
      <c r="F174" s="464"/>
    </row>
    <row r="175" spans="2:10" ht="12.75" hidden="1" customHeight="1" x14ac:dyDescent="0.25">
      <c r="B175" s="461"/>
      <c r="C175" s="21">
        <v>2018</v>
      </c>
      <c r="D175" s="21">
        <v>2019</v>
      </c>
      <c r="E175" s="21">
        <v>2020</v>
      </c>
      <c r="F175" s="119">
        <v>2021</v>
      </c>
    </row>
    <row r="176" spans="2:10" ht="9" hidden="1" customHeight="1" thickBot="1" x14ac:dyDescent="0.3">
      <c r="B176" s="462"/>
      <c r="C176" s="22" t="s">
        <v>6</v>
      </c>
      <c r="D176" s="22" t="s">
        <v>7</v>
      </c>
      <c r="E176" s="22" t="s">
        <v>7</v>
      </c>
      <c r="F176" s="120" t="s">
        <v>7</v>
      </c>
    </row>
    <row r="177" spans="2:10" ht="15.75" hidden="1" thickBot="1" x14ac:dyDescent="0.3">
      <c r="B177" s="101" t="s">
        <v>71</v>
      </c>
      <c r="C177" s="5"/>
      <c r="D177" s="5"/>
      <c r="E177" s="5"/>
      <c r="F177" s="123"/>
    </row>
    <row r="178" spans="2:10" ht="15.75" hidden="1" thickBot="1" x14ac:dyDescent="0.3">
      <c r="B178" s="101" t="s">
        <v>72</v>
      </c>
      <c r="C178" s="8"/>
      <c r="D178" s="5"/>
      <c r="E178" s="5"/>
      <c r="F178" s="123"/>
    </row>
    <row r="179" spans="2:10" ht="15.75" hidden="1" thickBot="1" x14ac:dyDescent="0.3">
      <c r="B179" s="102" t="s">
        <v>57</v>
      </c>
      <c r="C179" s="8">
        <f>C178+C177</f>
        <v>0</v>
      </c>
      <c r="D179" s="8">
        <f t="shared" ref="D179:F179" si="16">D178+D177</f>
        <v>0</v>
      </c>
      <c r="E179" s="8">
        <f t="shared" si="16"/>
        <v>0</v>
      </c>
      <c r="F179" s="124">
        <f t="shared" si="16"/>
        <v>0</v>
      </c>
    </row>
    <row r="180" spans="2:10" ht="15.75" hidden="1" thickBot="1" x14ac:dyDescent="0.3">
      <c r="B180" s="481" t="s">
        <v>67</v>
      </c>
      <c r="C180" s="294"/>
      <c r="D180" s="294"/>
      <c r="E180" s="294"/>
      <c r="F180" s="482"/>
    </row>
    <row r="181" spans="2:10" ht="15.75" hidden="1" thickBot="1" x14ac:dyDescent="0.3">
      <c r="B181" s="481" t="s">
        <v>73</v>
      </c>
      <c r="C181" s="294"/>
      <c r="D181" s="294"/>
      <c r="E181" s="294"/>
      <c r="F181" s="482"/>
    </row>
    <row r="182" spans="2:10" ht="15.75" hidden="1" thickBot="1" x14ac:dyDescent="0.3">
      <c r="B182" s="130" t="s">
        <v>41</v>
      </c>
      <c r="C182" s="423" t="s">
        <v>40</v>
      </c>
      <c r="D182" s="424"/>
      <c r="E182" s="424"/>
      <c r="F182" s="477"/>
    </row>
    <row r="183" spans="2:10" ht="15.75" hidden="1" thickBot="1" x14ac:dyDescent="0.3">
      <c r="B183" s="131" t="s">
        <v>38</v>
      </c>
      <c r="C183" s="429" t="s">
        <v>37</v>
      </c>
      <c r="D183" s="430"/>
      <c r="E183" s="430"/>
      <c r="F183" s="483"/>
    </row>
    <row r="184" spans="2:10" ht="17.25" hidden="1" customHeight="1" thickBot="1" x14ac:dyDescent="0.3">
      <c r="B184" s="118" t="s">
        <v>10</v>
      </c>
      <c r="C184" s="339" t="s">
        <v>37</v>
      </c>
      <c r="D184" s="340"/>
      <c r="E184" s="340"/>
      <c r="F184" s="484"/>
    </row>
    <row r="185" spans="2:10" ht="15.75" hidden="1" thickBot="1" x14ac:dyDescent="0.3">
      <c r="B185" s="118" t="s">
        <v>15</v>
      </c>
      <c r="C185" s="411" t="s">
        <v>37</v>
      </c>
      <c r="D185" s="412"/>
      <c r="E185" s="412"/>
      <c r="F185" s="485"/>
    </row>
    <row r="186" spans="2:10" ht="12.75" hidden="1" customHeight="1" x14ac:dyDescent="0.25">
      <c r="B186" s="461"/>
      <c r="C186" s="21">
        <v>2018</v>
      </c>
      <c r="D186" s="21">
        <v>2019</v>
      </c>
      <c r="E186" s="21">
        <v>2020</v>
      </c>
      <c r="F186" s="119">
        <v>2021</v>
      </c>
    </row>
    <row r="187" spans="2:10" ht="9" hidden="1" customHeight="1" thickBot="1" x14ac:dyDescent="0.3">
      <c r="B187" s="462"/>
      <c r="C187" s="22" t="s">
        <v>6</v>
      </c>
      <c r="D187" s="22" t="s">
        <v>7</v>
      </c>
      <c r="E187" s="22" t="s">
        <v>7</v>
      </c>
      <c r="F187" s="120" t="s">
        <v>7</v>
      </c>
    </row>
    <row r="188" spans="2:10" ht="15.75" hidden="1" thickBot="1" x14ac:dyDescent="0.3">
      <c r="B188" s="118" t="s">
        <v>9</v>
      </c>
      <c r="C188" s="4"/>
      <c r="D188" s="4"/>
      <c r="E188" s="4"/>
      <c r="F188" s="121"/>
    </row>
    <row r="189" spans="2:10" ht="15.75" hidden="1" thickBot="1" x14ac:dyDescent="0.3">
      <c r="B189" s="118" t="s">
        <v>16</v>
      </c>
      <c r="C189" s="4"/>
      <c r="D189" s="4"/>
      <c r="E189" s="4"/>
      <c r="F189" s="121"/>
    </row>
    <row r="190" spans="2:10" ht="15.75" hidden="1" thickBot="1" x14ac:dyDescent="0.3">
      <c r="B190" s="118" t="s">
        <v>24</v>
      </c>
      <c r="C190" s="4" t="e">
        <f>C189/C188</f>
        <v>#DIV/0!</v>
      </c>
      <c r="D190" s="4" t="e">
        <f t="shared" ref="D190:F190" si="17">D189/D188</f>
        <v>#DIV/0!</v>
      </c>
      <c r="E190" s="4" t="e">
        <f t="shared" si="17"/>
        <v>#DIV/0!</v>
      </c>
      <c r="F190" s="121" t="e">
        <f t="shared" si="17"/>
        <v>#DIV/0!</v>
      </c>
    </row>
    <row r="191" spans="2:10" ht="15.75" hidden="1" thickBot="1" x14ac:dyDescent="0.3">
      <c r="B191" s="118" t="s">
        <v>17</v>
      </c>
      <c r="C191" s="65" t="s">
        <v>23</v>
      </c>
      <c r="D191" s="91" t="e">
        <f>D188/C188-1</f>
        <v>#DIV/0!</v>
      </c>
      <c r="E191" s="91" t="e">
        <f t="shared" ref="E191:F193" si="18">E188/D188-1</f>
        <v>#DIV/0!</v>
      </c>
      <c r="F191" s="122" t="e">
        <f t="shared" si="18"/>
        <v>#DIV/0!</v>
      </c>
      <c r="G191" s="6"/>
      <c r="H191" s="6"/>
      <c r="I191" s="6"/>
      <c r="J191" s="6"/>
    </row>
    <row r="192" spans="2:10" ht="15.75" hidden="1" thickBot="1" x14ac:dyDescent="0.3">
      <c r="B192" s="118" t="s">
        <v>18</v>
      </c>
      <c r="C192" s="65" t="s">
        <v>23</v>
      </c>
      <c r="D192" s="91" t="e">
        <f>D189/C189-1</f>
        <v>#DIV/0!</v>
      </c>
      <c r="E192" s="91" t="e">
        <f t="shared" si="18"/>
        <v>#DIV/0!</v>
      </c>
      <c r="F192" s="122" t="e">
        <f t="shared" si="18"/>
        <v>#DIV/0!</v>
      </c>
    </row>
    <row r="193" spans="2:6" ht="15.75" hidden="1" thickBot="1" x14ac:dyDescent="0.3">
      <c r="B193" s="118" t="s">
        <v>19</v>
      </c>
      <c r="C193" s="65" t="s">
        <v>23</v>
      </c>
      <c r="D193" s="91" t="e">
        <f>D190/C190-1</f>
        <v>#DIV/0!</v>
      </c>
      <c r="E193" s="91" t="e">
        <f t="shared" si="18"/>
        <v>#DIV/0!</v>
      </c>
      <c r="F193" s="122" t="e">
        <f t="shared" si="18"/>
        <v>#DIV/0!</v>
      </c>
    </row>
    <row r="194" spans="2:6" ht="15.75" hidden="1" thickBot="1" x14ac:dyDescent="0.3">
      <c r="B194" s="463" t="s">
        <v>55</v>
      </c>
      <c r="C194" s="280"/>
      <c r="D194" s="280"/>
      <c r="E194" s="280"/>
      <c r="F194" s="464"/>
    </row>
    <row r="195" spans="2:6" ht="12.75" hidden="1" customHeight="1" x14ac:dyDescent="0.25">
      <c r="B195" s="461"/>
      <c r="C195" s="21">
        <v>2018</v>
      </c>
      <c r="D195" s="21">
        <v>2019</v>
      </c>
      <c r="E195" s="21">
        <v>2020</v>
      </c>
      <c r="F195" s="119">
        <v>2021</v>
      </c>
    </row>
    <row r="196" spans="2:6" ht="20.25" hidden="1" customHeight="1" thickBot="1" x14ac:dyDescent="0.3">
      <c r="B196" s="462"/>
      <c r="C196" s="22" t="s">
        <v>6</v>
      </c>
      <c r="D196" s="22" t="s">
        <v>7</v>
      </c>
      <c r="E196" s="22" t="s">
        <v>7</v>
      </c>
      <c r="F196" s="120" t="s">
        <v>7</v>
      </c>
    </row>
    <row r="197" spans="2:6" ht="15.75" hidden="1" thickBot="1" x14ac:dyDescent="0.3">
      <c r="B197" s="101" t="s">
        <v>71</v>
      </c>
      <c r="C197" s="5"/>
      <c r="D197" s="5"/>
      <c r="E197" s="5"/>
      <c r="F197" s="123"/>
    </row>
    <row r="198" spans="2:6" ht="15.75" hidden="1" thickBot="1" x14ac:dyDescent="0.3">
      <c r="B198" s="101" t="s">
        <v>72</v>
      </c>
      <c r="C198" s="8"/>
      <c r="D198" s="5"/>
      <c r="E198" s="5"/>
      <c r="F198" s="123"/>
    </row>
    <row r="199" spans="2:6" ht="15.75" hidden="1" thickBot="1" x14ac:dyDescent="0.3">
      <c r="B199" s="102" t="s">
        <v>54</v>
      </c>
      <c r="C199" s="8">
        <f>C198+C197</f>
        <v>0</v>
      </c>
      <c r="D199" s="8">
        <f t="shared" ref="D199:F199" si="19">D198+D197</f>
        <v>0</v>
      </c>
      <c r="E199" s="8">
        <f t="shared" si="19"/>
        <v>0</v>
      </c>
      <c r="F199" s="124">
        <f t="shared" si="19"/>
        <v>0</v>
      </c>
    </row>
    <row r="200" spans="2:6" ht="15.75" hidden="1" thickBot="1" x14ac:dyDescent="0.3">
      <c r="B200" s="132" t="s">
        <v>41</v>
      </c>
      <c r="C200" s="423" t="s">
        <v>40</v>
      </c>
      <c r="D200" s="424"/>
      <c r="E200" s="424"/>
      <c r="F200" s="477"/>
    </row>
    <row r="201" spans="2:6" ht="15.75" hidden="1" thickBot="1" x14ac:dyDescent="0.3">
      <c r="B201" s="131" t="s">
        <v>70</v>
      </c>
      <c r="C201" s="429" t="s">
        <v>37</v>
      </c>
      <c r="D201" s="430"/>
      <c r="E201" s="430"/>
      <c r="F201" s="483"/>
    </row>
    <row r="202" spans="2:6" ht="17.25" hidden="1" customHeight="1" thickBot="1" x14ac:dyDescent="0.3">
      <c r="B202" s="118" t="s">
        <v>10</v>
      </c>
      <c r="C202" s="339" t="s">
        <v>37</v>
      </c>
      <c r="D202" s="340"/>
      <c r="E202" s="340"/>
      <c r="F202" s="484"/>
    </row>
    <row r="203" spans="2:6" ht="15.75" hidden="1" thickBot="1" x14ac:dyDescent="0.3">
      <c r="B203" s="118" t="s">
        <v>15</v>
      </c>
      <c r="C203" s="411" t="s">
        <v>37</v>
      </c>
      <c r="D203" s="412"/>
      <c r="E203" s="412"/>
      <c r="F203" s="485"/>
    </row>
    <row r="204" spans="2:6" ht="12.75" hidden="1" customHeight="1" x14ac:dyDescent="0.25">
      <c r="B204" s="461"/>
      <c r="C204" s="21">
        <v>2018</v>
      </c>
      <c r="D204" s="21">
        <v>2019</v>
      </c>
      <c r="E204" s="21">
        <v>2020</v>
      </c>
      <c r="F204" s="119">
        <v>2021</v>
      </c>
    </row>
    <row r="205" spans="2:6" ht="18" hidden="1" customHeight="1" thickBot="1" x14ac:dyDescent="0.3">
      <c r="B205" s="462"/>
      <c r="C205" s="22" t="s">
        <v>6</v>
      </c>
      <c r="D205" s="22" t="s">
        <v>7</v>
      </c>
      <c r="E205" s="22" t="s">
        <v>7</v>
      </c>
      <c r="F205" s="120" t="s">
        <v>7</v>
      </c>
    </row>
    <row r="206" spans="2:6" ht="15.75" hidden="1" thickBot="1" x14ac:dyDescent="0.3">
      <c r="B206" s="118" t="s">
        <v>9</v>
      </c>
      <c r="C206" s="4"/>
      <c r="D206" s="4"/>
      <c r="E206" s="4"/>
      <c r="F206" s="121"/>
    </row>
    <row r="207" spans="2:6" ht="15.75" hidden="1" thickBot="1" x14ac:dyDescent="0.3">
      <c r="B207" s="118" t="s">
        <v>16</v>
      </c>
      <c r="C207" s="4"/>
      <c r="D207" s="4"/>
      <c r="E207" s="4"/>
      <c r="F207" s="121"/>
    </row>
    <row r="208" spans="2:6" ht="15.75" hidden="1" thickBot="1" x14ac:dyDescent="0.3">
      <c r="B208" s="118" t="s">
        <v>24</v>
      </c>
      <c r="C208" s="4" t="e">
        <f>C207/C206</f>
        <v>#DIV/0!</v>
      </c>
      <c r="D208" s="4" t="e">
        <f t="shared" ref="D208:F208" si="20">D207/D206</f>
        <v>#DIV/0!</v>
      </c>
      <c r="E208" s="4" t="e">
        <f t="shared" si="20"/>
        <v>#DIV/0!</v>
      </c>
      <c r="F208" s="121" t="e">
        <f t="shared" si="20"/>
        <v>#DIV/0!</v>
      </c>
    </row>
    <row r="209" spans="2:10" ht="15.75" hidden="1" thickBot="1" x14ac:dyDescent="0.3">
      <c r="B209" s="118" t="s">
        <v>17</v>
      </c>
      <c r="C209" s="65" t="s">
        <v>23</v>
      </c>
      <c r="D209" s="91" t="e">
        <f>D206/C206-1</f>
        <v>#DIV/0!</v>
      </c>
      <c r="E209" s="91" t="e">
        <f t="shared" ref="E209:F211" si="21">E206/D206-1</f>
        <v>#DIV/0!</v>
      </c>
      <c r="F209" s="122" t="e">
        <f t="shared" si="21"/>
        <v>#DIV/0!</v>
      </c>
      <c r="G209" s="6"/>
      <c r="H209" s="6"/>
      <c r="I209" s="6"/>
      <c r="J209" s="6"/>
    </row>
    <row r="210" spans="2:10" ht="15.75" hidden="1" thickBot="1" x14ac:dyDescent="0.3">
      <c r="B210" s="118" t="s">
        <v>18</v>
      </c>
      <c r="C210" s="65" t="s">
        <v>23</v>
      </c>
      <c r="D210" s="91" t="e">
        <f>D207/C207-1</f>
        <v>#DIV/0!</v>
      </c>
      <c r="E210" s="91" t="e">
        <f t="shared" si="21"/>
        <v>#DIV/0!</v>
      </c>
      <c r="F210" s="122" t="e">
        <f t="shared" si="21"/>
        <v>#DIV/0!</v>
      </c>
    </row>
    <row r="211" spans="2:10" ht="15.75" hidden="1" thickBot="1" x14ac:dyDescent="0.3">
      <c r="B211" s="118" t="s">
        <v>19</v>
      </c>
      <c r="C211" s="65" t="s">
        <v>23</v>
      </c>
      <c r="D211" s="91" t="e">
        <f>D208/C208-1</f>
        <v>#DIV/0!</v>
      </c>
      <c r="E211" s="91" t="e">
        <f t="shared" si="21"/>
        <v>#DIV/0!</v>
      </c>
      <c r="F211" s="122" t="e">
        <f t="shared" si="21"/>
        <v>#DIV/0!</v>
      </c>
    </row>
    <row r="212" spans="2:10" ht="15.75" hidden="1" thickBot="1" x14ac:dyDescent="0.3">
      <c r="B212" s="463" t="s">
        <v>61</v>
      </c>
      <c r="C212" s="280"/>
      <c r="D212" s="280"/>
      <c r="E212" s="280"/>
      <c r="F212" s="464"/>
    </row>
    <row r="213" spans="2:10" ht="12.75" hidden="1" customHeight="1" x14ac:dyDescent="0.25">
      <c r="B213" s="461"/>
      <c r="C213" s="21">
        <v>2018</v>
      </c>
      <c r="D213" s="21">
        <v>2019</v>
      </c>
      <c r="E213" s="21">
        <v>2020</v>
      </c>
      <c r="F213" s="119">
        <v>2021</v>
      </c>
    </row>
    <row r="214" spans="2:10" ht="9" hidden="1" customHeight="1" thickBot="1" x14ac:dyDescent="0.3">
      <c r="B214" s="462"/>
      <c r="C214" s="22" t="s">
        <v>6</v>
      </c>
      <c r="D214" s="22" t="s">
        <v>7</v>
      </c>
      <c r="E214" s="22" t="s">
        <v>7</v>
      </c>
      <c r="F214" s="120" t="s">
        <v>7</v>
      </c>
    </row>
    <row r="215" spans="2:10" ht="15.75" hidden="1" thickBot="1" x14ac:dyDescent="0.3">
      <c r="B215" s="101" t="s">
        <v>71</v>
      </c>
      <c r="C215" s="5"/>
      <c r="D215" s="5"/>
      <c r="E215" s="5"/>
      <c r="F215" s="123"/>
    </row>
    <row r="216" spans="2:10" ht="15.75" hidden="1" thickBot="1" x14ac:dyDescent="0.3">
      <c r="B216" s="101" t="s">
        <v>72</v>
      </c>
      <c r="C216" s="8"/>
      <c r="D216" s="5"/>
      <c r="E216" s="5"/>
      <c r="F216" s="123"/>
    </row>
    <row r="217" spans="2:10" ht="15.75" hidden="1" thickBot="1" x14ac:dyDescent="0.3">
      <c r="B217" s="102" t="s">
        <v>57</v>
      </c>
      <c r="C217" s="8">
        <f>C216+C215</f>
        <v>0</v>
      </c>
      <c r="D217" s="8">
        <f t="shared" ref="D217:F217" si="22">D216+D215</f>
        <v>0</v>
      </c>
      <c r="E217" s="8">
        <f t="shared" si="22"/>
        <v>0</v>
      </c>
      <c r="F217" s="124">
        <f t="shared" si="22"/>
        <v>0</v>
      </c>
    </row>
    <row r="218" spans="2:10" ht="25.5" hidden="1" customHeight="1" thickBot="1" x14ac:dyDescent="0.3">
      <c r="B218" s="133" t="s">
        <v>169</v>
      </c>
      <c r="C218" s="486" t="s">
        <v>37</v>
      </c>
      <c r="D218" s="487"/>
      <c r="E218" s="487"/>
      <c r="F218" s="488"/>
    </row>
    <row r="219" spans="2:10" ht="15.75" hidden="1" customHeight="1" thickBot="1" x14ac:dyDescent="0.3">
      <c r="B219" s="489" t="s">
        <v>153</v>
      </c>
      <c r="C219" s="340"/>
      <c r="D219" s="340"/>
      <c r="E219" s="340"/>
      <c r="F219" s="484"/>
    </row>
    <row r="220" spans="2:10" ht="15.75" hidden="1" thickBot="1" x14ac:dyDescent="0.3">
      <c r="B220" s="134" t="s">
        <v>176</v>
      </c>
      <c r="C220" s="110" t="s">
        <v>177</v>
      </c>
      <c r="D220" s="110" t="s">
        <v>178</v>
      </c>
      <c r="E220" s="110" t="s">
        <v>178</v>
      </c>
      <c r="F220" s="135" t="s">
        <v>178</v>
      </c>
    </row>
    <row r="221" spans="2:10" ht="15.75" hidden="1" customHeight="1" thickBot="1" x14ac:dyDescent="0.3">
      <c r="B221" s="118" t="s">
        <v>179</v>
      </c>
      <c r="C221" s="110" t="s">
        <v>177</v>
      </c>
      <c r="D221" s="110" t="s">
        <v>178</v>
      </c>
      <c r="E221" s="110" t="s">
        <v>178</v>
      </c>
      <c r="F221" s="135" t="s">
        <v>178</v>
      </c>
    </row>
    <row r="222" spans="2:10" ht="23.25" hidden="1" customHeight="1" thickBot="1" x14ac:dyDescent="0.3">
      <c r="B222" s="118" t="s">
        <v>180</v>
      </c>
      <c r="C222" s="110" t="s">
        <v>177</v>
      </c>
      <c r="D222" s="110" t="s">
        <v>178</v>
      </c>
      <c r="E222" s="110" t="s">
        <v>178</v>
      </c>
      <c r="F222" s="135" t="s">
        <v>178</v>
      </c>
    </row>
    <row r="223" spans="2:10" ht="23.25" hidden="1" customHeight="1" thickBot="1" x14ac:dyDescent="0.3">
      <c r="B223" s="490" t="s">
        <v>159</v>
      </c>
      <c r="C223" s="403"/>
      <c r="D223" s="403"/>
      <c r="E223" s="403"/>
      <c r="F223" s="491"/>
    </row>
    <row r="224" spans="2:10" ht="23.25" hidden="1" customHeight="1" thickBot="1" x14ac:dyDescent="0.3">
      <c r="B224" s="492" t="s">
        <v>66</v>
      </c>
      <c r="C224" s="343"/>
      <c r="D224" s="343"/>
      <c r="E224" s="343"/>
      <c r="F224" s="493"/>
    </row>
    <row r="225" spans="2:6" ht="12.75" hidden="1" customHeight="1" x14ac:dyDescent="0.25">
      <c r="B225" s="461"/>
      <c r="C225" s="21">
        <v>2018</v>
      </c>
      <c r="D225" s="21">
        <v>2019</v>
      </c>
      <c r="E225" s="21">
        <v>2020</v>
      </c>
      <c r="F225" s="119">
        <v>2021</v>
      </c>
    </row>
    <row r="226" spans="2:6" ht="24.75" hidden="1" customHeight="1" thickBot="1" x14ac:dyDescent="0.3">
      <c r="B226" s="462"/>
      <c r="C226" s="22" t="s">
        <v>6</v>
      </c>
      <c r="D226" s="22" t="s">
        <v>7</v>
      </c>
      <c r="E226" s="22" t="s">
        <v>7</v>
      </c>
      <c r="F226" s="120" t="s">
        <v>7</v>
      </c>
    </row>
    <row r="227" spans="2:6" ht="26.25" hidden="1" customHeight="1" thickBot="1" x14ac:dyDescent="0.3">
      <c r="B227" s="131" t="s">
        <v>38</v>
      </c>
      <c r="C227" s="429" t="s">
        <v>37</v>
      </c>
      <c r="D227" s="430"/>
      <c r="E227" s="430"/>
      <c r="F227" s="483"/>
    </row>
    <row r="228" spans="2:6" ht="16.5" hidden="1" customHeight="1" thickBot="1" x14ac:dyDescent="0.3">
      <c r="B228" s="118" t="s">
        <v>10</v>
      </c>
      <c r="C228" s="339" t="s">
        <v>37</v>
      </c>
      <c r="D228" s="340"/>
      <c r="E228" s="340"/>
      <c r="F228" s="484"/>
    </row>
    <row r="229" spans="2:6" ht="15.75" hidden="1" customHeight="1" thickBot="1" x14ac:dyDescent="0.3">
      <c r="B229" s="118" t="s">
        <v>15</v>
      </c>
      <c r="C229" s="411" t="s">
        <v>37</v>
      </c>
      <c r="D229" s="412"/>
      <c r="E229" s="412"/>
      <c r="F229" s="485"/>
    </row>
    <row r="230" spans="2:6" ht="12.75" hidden="1" customHeight="1" x14ac:dyDescent="0.25">
      <c r="B230" s="461"/>
      <c r="C230" s="21">
        <v>2018</v>
      </c>
      <c r="D230" s="21">
        <v>2019</v>
      </c>
      <c r="E230" s="21">
        <v>2020</v>
      </c>
      <c r="F230" s="119">
        <v>2021</v>
      </c>
    </row>
    <row r="231" spans="2:6" ht="9" hidden="1" customHeight="1" thickBot="1" x14ac:dyDescent="0.3">
      <c r="B231" s="462"/>
      <c r="C231" s="22" t="s">
        <v>6</v>
      </c>
      <c r="D231" s="22" t="s">
        <v>7</v>
      </c>
      <c r="E231" s="22" t="s">
        <v>7</v>
      </c>
      <c r="F231" s="120" t="s">
        <v>7</v>
      </c>
    </row>
    <row r="232" spans="2:6" ht="15.75" hidden="1" customHeight="1" thickBot="1" x14ac:dyDescent="0.3">
      <c r="B232" s="118" t="s">
        <v>9</v>
      </c>
      <c r="C232" s="4"/>
      <c r="D232" s="136"/>
      <c r="E232" s="136"/>
      <c r="F232" s="137"/>
    </row>
    <row r="233" spans="2:6" ht="15.75" hidden="1" thickBot="1" x14ac:dyDescent="0.3">
      <c r="B233" s="118" t="s">
        <v>16</v>
      </c>
      <c r="C233" s="4"/>
      <c r="D233" s="4"/>
      <c r="E233" s="4"/>
      <c r="F233" s="121"/>
    </row>
    <row r="234" spans="2:6" ht="15.75" hidden="1" thickBot="1" x14ac:dyDescent="0.3">
      <c r="B234" s="118" t="s">
        <v>24</v>
      </c>
      <c r="C234" s="4" t="e">
        <f>C233/C232</f>
        <v>#DIV/0!</v>
      </c>
      <c r="D234" s="4" t="e">
        <f t="shared" ref="D234:F234" si="23">D233/D232</f>
        <v>#DIV/0!</v>
      </c>
      <c r="E234" s="4" t="e">
        <f t="shared" si="23"/>
        <v>#DIV/0!</v>
      </c>
      <c r="F234" s="121" t="e">
        <f t="shared" si="23"/>
        <v>#DIV/0!</v>
      </c>
    </row>
    <row r="235" spans="2:6" ht="15.75" hidden="1" thickBot="1" x14ac:dyDescent="0.3">
      <c r="B235" s="118" t="s">
        <v>17</v>
      </c>
      <c r="C235" s="65"/>
      <c r="D235" s="91" t="e">
        <f>D232/C232-1</f>
        <v>#DIV/0!</v>
      </c>
      <c r="E235" s="91" t="e">
        <f t="shared" ref="E235:F237" si="24">E232/D232-1</f>
        <v>#DIV/0!</v>
      </c>
      <c r="F235" s="122" t="e">
        <f t="shared" si="24"/>
        <v>#DIV/0!</v>
      </c>
    </row>
    <row r="236" spans="2:6" ht="15.75" hidden="1" thickBot="1" x14ac:dyDescent="0.3">
      <c r="B236" s="118" t="s">
        <v>18</v>
      </c>
      <c r="C236" s="65"/>
      <c r="D236" s="91" t="e">
        <f>D233/C233-1</f>
        <v>#DIV/0!</v>
      </c>
      <c r="E236" s="91" t="e">
        <f t="shared" si="24"/>
        <v>#DIV/0!</v>
      </c>
      <c r="F236" s="122" t="e">
        <f t="shared" si="24"/>
        <v>#DIV/0!</v>
      </c>
    </row>
    <row r="237" spans="2:6" ht="15.75" hidden="1" thickBot="1" x14ac:dyDescent="0.3">
      <c r="B237" s="118" t="s">
        <v>19</v>
      </c>
      <c r="C237" s="65"/>
      <c r="D237" s="91" t="e">
        <f>D234/C234-1</f>
        <v>#DIV/0!</v>
      </c>
      <c r="E237" s="91" t="e">
        <f t="shared" si="24"/>
        <v>#DIV/0!</v>
      </c>
      <c r="F237" s="122" t="e">
        <f t="shared" si="24"/>
        <v>#DIV/0!</v>
      </c>
    </row>
    <row r="238" spans="2:6" ht="12.75" hidden="1" customHeight="1" x14ac:dyDescent="0.25">
      <c r="B238" s="461"/>
      <c r="C238" s="21">
        <v>2018</v>
      </c>
      <c r="D238" s="21">
        <v>2019</v>
      </c>
      <c r="E238" s="21">
        <v>2020</v>
      </c>
      <c r="F238" s="119">
        <v>2021</v>
      </c>
    </row>
    <row r="239" spans="2:6" ht="9" hidden="1" customHeight="1" thickBot="1" x14ac:dyDescent="0.3">
      <c r="B239" s="462"/>
      <c r="C239" s="22" t="s">
        <v>6</v>
      </c>
      <c r="D239" s="22" t="s">
        <v>7</v>
      </c>
      <c r="E239" s="22" t="s">
        <v>7</v>
      </c>
      <c r="F239" s="120" t="s">
        <v>7</v>
      </c>
    </row>
    <row r="240" spans="2:6" ht="21" hidden="1" customHeight="1" thickBot="1" x14ac:dyDescent="0.3">
      <c r="B240" s="463" t="s">
        <v>60</v>
      </c>
      <c r="C240" s="280"/>
      <c r="D240" s="280"/>
      <c r="E240" s="280"/>
      <c r="F240" s="464"/>
    </row>
    <row r="241" spans="2:6" ht="12.75" hidden="1" customHeight="1" x14ac:dyDescent="0.25">
      <c r="B241" s="461"/>
      <c r="C241" s="21">
        <v>2018</v>
      </c>
      <c r="D241" s="21">
        <v>2019</v>
      </c>
      <c r="E241" s="21">
        <v>2020</v>
      </c>
      <c r="F241" s="119">
        <v>2021</v>
      </c>
    </row>
    <row r="242" spans="2:6" ht="18" hidden="1" customHeight="1" thickBot="1" x14ac:dyDescent="0.3">
      <c r="B242" s="462"/>
      <c r="C242" s="22" t="s">
        <v>6</v>
      </c>
      <c r="D242" s="22" t="s">
        <v>7</v>
      </c>
      <c r="E242" s="22" t="s">
        <v>7</v>
      </c>
      <c r="F242" s="120" t="s">
        <v>7</v>
      </c>
    </row>
    <row r="243" spans="2:6" ht="15.75" hidden="1" thickBot="1" x14ac:dyDescent="0.3">
      <c r="B243" s="101" t="s">
        <v>0</v>
      </c>
      <c r="C243" s="5"/>
      <c r="D243" s="5"/>
      <c r="E243" s="5"/>
      <c r="F243" s="123"/>
    </row>
    <row r="244" spans="2:6" ht="24.75" hidden="1" thickBot="1" x14ac:dyDescent="0.3">
      <c r="B244" s="101" t="s">
        <v>42</v>
      </c>
      <c r="C244" s="5"/>
      <c r="D244" s="5"/>
      <c r="E244" s="5"/>
      <c r="F244" s="123"/>
    </row>
    <row r="245" spans="2:6" ht="15.75" hidden="1" thickBot="1" x14ac:dyDescent="0.3">
      <c r="B245" s="101" t="s">
        <v>1</v>
      </c>
      <c r="C245" s="8"/>
      <c r="D245" s="5"/>
      <c r="E245" s="5"/>
      <c r="F245" s="123"/>
    </row>
    <row r="246" spans="2:6" ht="15.75" hidden="1" thickBot="1" x14ac:dyDescent="0.3">
      <c r="B246" s="101" t="s">
        <v>2</v>
      </c>
      <c r="C246" s="8"/>
      <c r="D246" s="5"/>
      <c r="E246" s="5"/>
      <c r="F246" s="123"/>
    </row>
    <row r="247" spans="2:6" ht="15.75" hidden="1" thickBot="1" x14ac:dyDescent="0.3">
      <c r="B247" s="101" t="s">
        <v>29</v>
      </c>
      <c r="C247" s="8"/>
      <c r="D247" s="5"/>
      <c r="E247" s="5"/>
      <c r="F247" s="123"/>
    </row>
    <row r="248" spans="2:6" ht="15.75" hidden="1" thickBot="1" x14ac:dyDescent="0.3">
      <c r="B248" s="101" t="s">
        <v>31</v>
      </c>
      <c r="C248" s="8"/>
      <c r="D248" s="5"/>
      <c r="E248" s="5"/>
      <c r="F248" s="123"/>
    </row>
    <row r="249" spans="2:6" ht="24.75" hidden="1" thickBot="1" x14ac:dyDescent="0.3">
      <c r="B249" s="101" t="s">
        <v>3</v>
      </c>
      <c r="C249" s="8"/>
      <c r="D249" s="5"/>
      <c r="E249" s="5"/>
      <c r="F249" s="123"/>
    </row>
    <row r="250" spans="2:6" ht="24.75" hidden="1" thickBot="1" x14ac:dyDescent="0.3">
      <c r="B250" s="138" t="s">
        <v>58</v>
      </c>
      <c r="C250" s="92">
        <f>C249+C248+C247+C246+C245+C244+C243</f>
        <v>0</v>
      </c>
      <c r="D250" s="92">
        <f>D249+D248+D247+D246+D245+D244+D243</f>
        <v>0</v>
      </c>
      <c r="E250" s="92">
        <f>E249+E248+E247+E246+E245+E244+E243</f>
        <v>0</v>
      </c>
      <c r="F250" s="139">
        <f>F249+F248+F247+F246+F245+F244+F243</f>
        <v>0</v>
      </c>
    </row>
    <row r="251" spans="2:6" ht="15.75" hidden="1" thickBot="1" x14ac:dyDescent="0.3">
      <c r="B251" s="140" t="s">
        <v>56</v>
      </c>
      <c r="C251" s="27">
        <f>IF(C250-C233=0,0,"Error")</f>
        <v>0</v>
      </c>
      <c r="D251" s="27">
        <f>IF(D250-D233=0,0,"Error")</f>
        <v>0</v>
      </c>
      <c r="E251" s="27">
        <f>IF(E250-E233=0,0,"Error")</f>
        <v>0</v>
      </c>
      <c r="F251" s="141">
        <f>IF(F250-F233=0,0,"Error")</f>
        <v>0</v>
      </c>
    </row>
    <row r="252" spans="2:6" ht="15.75" hidden="1" thickBot="1" x14ac:dyDescent="0.3">
      <c r="B252" s="142" t="s">
        <v>59</v>
      </c>
      <c r="C252" s="429" t="s">
        <v>37</v>
      </c>
      <c r="D252" s="430"/>
      <c r="E252" s="430"/>
      <c r="F252" s="483"/>
    </row>
    <row r="253" spans="2:6" ht="15.75" hidden="1" thickBot="1" x14ac:dyDescent="0.3">
      <c r="B253" s="118" t="s">
        <v>10</v>
      </c>
      <c r="C253" s="339" t="s">
        <v>37</v>
      </c>
      <c r="D253" s="340"/>
      <c r="E253" s="340"/>
      <c r="F253" s="484"/>
    </row>
    <row r="254" spans="2:6" ht="15.75" hidden="1" thickBot="1" x14ac:dyDescent="0.3">
      <c r="B254" s="118" t="s">
        <v>15</v>
      </c>
      <c r="C254" s="411" t="s">
        <v>37</v>
      </c>
      <c r="D254" s="412"/>
      <c r="E254" s="412"/>
      <c r="F254" s="485"/>
    </row>
    <row r="255" spans="2:6" ht="12.75" hidden="1" customHeight="1" x14ac:dyDescent="0.25">
      <c r="B255" s="461"/>
      <c r="C255" s="21">
        <v>2018</v>
      </c>
      <c r="D255" s="21">
        <v>2019</v>
      </c>
      <c r="E255" s="21">
        <v>2020</v>
      </c>
      <c r="F255" s="119">
        <v>2021</v>
      </c>
    </row>
    <row r="256" spans="2:6" ht="9" hidden="1" customHeight="1" thickBot="1" x14ac:dyDescent="0.3">
      <c r="B256" s="462"/>
      <c r="C256" s="22" t="s">
        <v>6</v>
      </c>
      <c r="D256" s="22" t="s">
        <v>7</v>
      </c>
      <c r="E256" s="22" t="s">
        <v>7</v>
      </c>
      <c r="F256" s="120" t="s">
        <v>7</v>
      </c>
    </row>
    <row r="257" spans="2:6" ht="15.75" hidden="1" thickBot="1" x14ac:dyDescent="0.3">
      <c r="B257" s="118" t="s">
        <v>9</v>
      </c>
      <c r="C257" s="4"/>
      <c r="D257" s="4"/>
      <c r="E257" s="4"/>
      <c r="F257" s="121"/>
    </row>
    <row r="258" spans="2:6" ht="15.75" hidden="1" thickBot="1" x14ac:dyDescent="0.3">
      <c r="B258" s="118" t="s">
        <v>16</v>
      </c>
      <c r="C258" s="4"/>
      <c r="D258" s="4"/>
      <c r="E258" s="4"/>
      <c r="F258" s="121"/>
    </row>
    <row r="259" spans="2:6" ht="15.75" hidden="1" thickBot="1" x14ac:dyDescent="0.3">
      <c r="B259" s="118" t="s">
        <v>24</v>
      </c>
      <c r="C259" s="4" t="e">
        <f>C258/C257</f>
        <v>#DIV/0!</v>
      </c>
      <c r="D259" s="4" t="e">
        <f t="shared" ref="D259:F259" si="25">D258/D257</f>
        <v>#DIV/0!</v>
      </c>
      <c r="E259" s="4" t="e">
        <f t="shared" si="25"/>
        <v>#DIV/0!</v>
      </c>
      <c r="F259" s="121" t="e">
        <f t="shared" si="25"/>
        <v>#DIV/0!</v>
      </c>
    </row>
    <row r="260" spans="2:6" ht="15.75" hidden="1" thickBot="1" x14ac:dyDescent="0.3">
      <c r="B260" s="118" t="s">
        <v>17</v>
      </c>
      <c r="C260" s="65"/>
      <c r="D260" s="91" t="e">
        <f>D257/C257-1</f>
        <v>#DIV/0!</v>
      </c>
      <c r="E260" s="91" t="e">
        <f t="shared" ref="E260:F262" si="26">E257/D257-1</f>
        <v>#DIV/0!</v>
      </c>
      <c r="F260" s="122" t="e">
        <f t="shared" si="26"/>
        <v>#DIV/0!</v>
      </c>
    </row>
    <row r="261" spans="2:6" ht="15.75" hidden="1" thickBot="1" x14ac:dyDescent="0.3">
      <c r="B261" s="118" t="s">
        <v>18</v>
      </c>
      <c r="C261" s="65"/>
      <c r="D261" s="91" t="e">
        <f>D258/C258-1</f>
        <v>#DIV/0!</v>
      </c>
      <c r="E261" s="91" t="e">
        <f t="shared" si="26"/>
        <v>#DIV/0!</v>
      </c>
      <c r="F261" s="122" t="e">
        <f t="shared" si="26"/>
        <v>#DIV/0!</v>
      </c>
    </row>
    <row r="262" spans="2:6" ht="15.75" hidden="1" thickBot="1" x14ac:dyDescent="0.3">
      <c r="B262" s="118" t="s">
        <v>19</v>
      </c>
      <c r="C262" s="65"/>
      <c r="D262" s="91" t="e">
        <f>D259/C259-1</f>
        <v>#DIV/0!</v>
      </c>
      <c r="E262" s="91" t="e">
        <f t="shared" si="26"/>
        <v>#DIV/0!</v>
      </c>
      <c r="F262" s="122" t="e">
        <f t="shared" si="26"/>
        <v>#DIV/0!</v>
      </c>
    </row>
    <row r="263" spans="2:6" ht="15.75" hidden="1" thickBot="1" x14ac:dyDescent="0.3">
      <c r="B263" s="463" t="s">
        <v>61</v>
      </c>
      <c r="C263" s="280"/>
      <c r="D263" s="280"/>
      <c r="E263" s="280"/>
      <c r="F263" s="464"/>
    </row>
    <row r="264" spans="2:6" ht="12.75" hidden="1" customHeight="1" x14ac:dyDescent="0.25">
      <c r="B264" s="461"/>
      <c r="C264" s="21">
        <v>2018</v>
      </c>
      <c r="D264" s="21">
        <v>2019</v>
      </c>
      <c r="E264" s="21">
        <v>2020</v>
      </c>
      <c r="F264" s="119">
        <v>2021</v>
      </c>
    </row>
    <row r="265" spans="2:6" ht="9" hidden="1" customHeight="1" thickBot="1" x14ac:dyDescent="0.3">
      <c r="B265" s="462"/>
      <c r="C265" s="22" t="s">
        <v>6</v>
      </c>
      <c r="D265" s="22" t="s">
        <v>7</v>
      </c>
      <c r="E265" s="22" t="s">
        <v>7</v>
      </c>
      <c r="F265" s="120" t="s">
        <v>7</v>
      </c>
    </row>
    <row r="266" spans="2:6" ht="15.75" hidden="1" thickBot="1" x14ac:dyDescent="0.3">
      <c r="B266" s="101" t="s">
        <v>0</v>
      </c>
      <c r="C266" s="5"/>
      <c r="D266" s="5"/>
      <c r="E266" s="5"/>
      <c r="F266" s="123"/>
    </row>
    <row r="267" spans="2:6" ht="24.75" hidden="1" thickBot="1" x14ac:dyDescent="0.3">
      <c r="B267" s="101" t="s">
        <v>42</v>
      </c>
      <c r="C267" s="5"/>
      <c r="D267" s="5"/>
      <c r="E267" s="5"/>
      <c r="F267" s="123"/>
    </row>
    <row r="268" spans="2:6" ht="15.75" hidden="1" thickBot="1" x14ac:dyDescent="0.3">
      <c r="B268" s="101" t="s">
        <v>1</v>
      </c>
      <c r="C268" s="8"/>
      <c r="D268" s="5"/>
      <c r="E268" s="5"/>
      <c r="F268" s="123"/>
    </row>
    <row r="269" spans="2:6" ht="15.75" hidden="1" thickBot="1" x14ac:dyDescent="0.3">
      <c r="B269" s="101" t="s">
        <v>2</v>
      </c>
      <c r="C269" s="8"/>
      <c r="D269" s="5"/>
      <c r="E269" s="5"/>
      <c r="F269" s="123"/>
    </row>
    <row r="270" spans="2:6" ht="15.75" hidden="1" thickBot="1" x14ac:dyDescent="0.3">
      <c r="B270" s="101" t="s">
        <v>29</v>
      </c>
      <c r="C270" s="8"/>
      <c r="D270" s="5"/>
      <c r="E270" s="5"/>
      <c r="F270" s="123"/>
    </row>
    <row r="271" spans="2:6" ht="15.75" hidden="1" thickBot="1" x14ac:dyDescent="0.3">
      <c r="B271" s="101" t="s">
        <v>31</v>
      </c>
      <c r="C271" s="8"/>
      <c r="D271" s="5"/>
      <c r="E271" s="5"/>
      <c r="F271" s="123"/>
    </row>
    <row r="272" spans="2:6" ht="24.75" hidden="1" thickBot="1" x14ac:dyDescent="0.3">
      <c r="B272" s="101" t="s">
        <v>3</v>
      </c>
      <c r="C272" s="8"/>
      <c r="D272" s="5"/>
      <c r="E272" s="5"/>
      <c r="F272" s="123"/>
    </row>
    <row r="273" spans="2:10" ht="24.75" hidden="1" thickBot="1" x14ac:dyDescent="0.3">
      <c r="B273" s="138" t="s">
        <v>58</v>
      </c>
      <c r="C273" s="94">
        <f>C272+C270+C271+C269+C268+C267+C266</f>
        <v>0</v>
      </c>
      <c r="D273" s="94">
        <f>D272+D270+D271+D269+D268+D267+D266</f>
        <v>0</v>
      </c>
      <c r="E273" s="94">
        <f>E272+E270+E271+E269+E268+E267+E266</f>
        <v>0</v>
      </c>
      <c r="F273" s="143">
        <f>F272+F270+F271+F269+F268+F267+F266</f>
        <v>0</v>
      </c>
    </row>
    <row r="274" spans="2:10" ht="15.75" hidden="1" thickBot="1" x14ac:dyDescent="0.3">
      <c r="B274" s="140" t="s">
        <v>56</v>
      </c>
      <c r="C274" s="27">
        <f>IF(C273-C258=0,0,"Error")</f>
        <v>0</v>
      </c>
      <c r="D274" s="27">
        <f>IF(D273-D258=0,0,"Error")</f>
        <v>0</v>
      </c>
      <c r="E274" s="27">
        <f>IF(E273-E258=0,0,"Error")</f>
        <v>0</v>
      </c>
      <c r="F274" s="141">
        <f>IF(F273-F258=0,0,"Error")</f>
        <v>0</v>
      </c>
    </row>
    <row r="275" spans="2:10" ht="15.75" hidden="1" thickBot="1" x14ac:dyDescent="0.3">
      <c r="B275" s="481" t="s">
        <v>67</v>
      </c>
      <c r="C275" s="294"/>
      <c r="D275" s="294"/>
      <c r="E275" s="294"/>
      <c r="F275" s="482"/>
    </row>
    <row r="276" spans="2:10" ht="15.75" hidden="1" thickBot="1" x14ac:dyDescent="0.3">
      <c r="B276" s="481" t="s">
        <v>68</v>
      </c>
      <c r="C276" s="294"/>
      <c r="D276" s="294"/>
      <c r="E276" s="294"/>
      <c r="F276" s="482"/>
    </row>
    <row r="277" spans="2:10" ht="15.75" hidden="1" thickBot="1" x14ac:dyDescent="0.3">
      <c r="B277" s="130" t="s">
        <v>41</v>
      </c>
      <c r="C277" s="423" t="s">
        <v>40</v>
      </c>
      <c r="D277" s="424"/>
      <c r="E277" s="424"/>
      <c r="F277" s="477"/>
    </row>
    <row r="278" spans="2:10" ht="15.75" hidden="1" thickBot="1" x14ac:dyDescent="0.3">
      <c r="B278" s="131" t="s">
        <v>38</v>
      </c>
      <c r="C278" s="429" t="s">
        <v>37</v>
      </c>
      <c r="D278" s="430"/>
      <c r="E278" s="430"/>
      <c r="F278" s="483"/>
    </row>
    <row r="279" spans="2:10" ht="17.25" hidden="1" customHeight="1" thickBot="1" x14ac:dyDescent="0.3">
      <c r="B279" s="118" t="s">
        <v>10</v>
      </c>
      <c r="C279" s="339" t="s">
        <v>37</v>
      </c>
      <c r="D279" s="340"/>
      <c r="E279" s="340"/>
      <c r="F279" s="484"/>
    </row>
    <row r="280" spans="2:10" ht="15.75" hidden="1" thickBot="1" x14ac:dyDescent="0.3">
      <c r="B280" s="118" t="s">
        <v>15</v>
      </c>
      <c r="C280" s="411" t="s">
        <v>37</v>
      </c>
      <c r="D280" s="412"/>
      <c r="E280" s="412"/>
      <c r="F280" s="485"/>
    </row>
    <row r="281" spans="2:10" ht="12.75" hidden="1" customHeight="1" x14ac:dyDescent="0.25">
      <c r="B281" s="461"/>
      <c r="C281" s="21">
        <v>2018</v>
      </c>
      <c r="D281" s="21">
        <v>2019</v>
      </c>
      <c r="E281" s="21">
        <v>2020</v>
      </c>
      <c r="F281" s="119">
        <v>2021</v>
      </c>
    </row>
    <row r="282" spans="2:10" ht="9" hidden="1" customHeight="1" thickBot="1" x14ac:dyDescent="0.3">
      <c r="B282" s="462"/>
      <c r="C282" s="22" t="s">
        <v>6</v>
      </c>
      <c r="D282" s="22" t="s">
        <v>7</v>
      </c>
      <c r="E282" s="22" t="s">
        <v>7</v>
      </c>
      <c r="F282" s="120" t="s">
        <v>7</v>
      </c>
    </row>
    <row r="283" spans="2:10" ht="15.75" hidden="1" thickBot="1" x14ac:dyDescent="0.3">
      <c r="B283" s="118" t="s">
        <v>9</v>
      </c>
      <c r="C283" s="4"/>
      <c r="D283" s="4"/>
      <c r="E283" s="4"/>
      <c r="F283" s="121"/>
    </row>
    <row r="284" spans="2:10" ht="15.75" hidden="1" thickBot="1" x14ac:dyDescent="0.3">
      <c r="B284" s="118" t="s">
        <v>16</v>
      </c>
      <c r="C284" s="4"/>
      <c r="D284" s="4"/>
      <c r="E284" s="4"/>
      <c r="F284" s="121"/>
    </row>
    <row r="285" spans="2:10" ht="15.75" hidden="1" thickBot="1" x14ac:dyDescent="0.3">
      <c r="B285" s="118" t="s">
        <v>24</v>
      </c>
      <c r="C285" s="4" t="e">
        <f>C284/C283</f>
        <v>#DIV/0!</v>
      </c>
      <c r="D285" s="4" t="e">
        <f t="shared" ref="D285:F285" si="27">D284/D283</f>
        <v>#DIV/0!</v>
      </c>
      <c r="E285" s="4" t="e">
        <f t="shared" si="27"/>
        <v>#DIV/0!</v>
      </c>
      <c r="F285" s="121" t="e">
        <f t="shared" si="27"/>
        <v>#DIV/0!</v>
      </c>
    </row>
    <row r="286" spans="2:10" ht="15.75" hidden="1" thickBot="1" x14ac:dyDescent="0.3">
      <c r="B286" s="118" t="s">
        <v>17</v>
      </c>
      <c r="C286" s="65" t="s">
        <v>23</v>
      </c>
      <c r="D286" s="91" t="e">
        <f>D283/C283-1</f>
        <v>#DIV/0!</v>
      </c>
      <c r="E286" s="91" t="e">
        <f t="shared" ref="E286:F288" si="28">E283/D283-1</f>
        <v>#DIV/0!</v>
      </c>
      <c r="F286" s="122" t="e">
        <f t="shared" si="28"/>
        <v>#DIV/0!</v>
      </c>
      <c r="G286" s="6"/>
      <c r="H286" s="6"/>
      <c r="I286" s="6"/>
      <c r="J286" s="6"/>
    </row>
    <row r="287" spans="2:10" ht="15.75" hidden="1" thickBot="1" x14ac:dyDescent="0.3">
      <c r="B287" s="118" t="s">
        <v>18</v>
      </c>
      <c r="C287" s="65" t="s">
        <v>23</v>
      </c>
      <c r="D287" s="91" t="e">
        <f>D284/C284-1</f>
        <v>#DIV/0!</v>
      </c>
      <c r="E287" s="91" t="e">
        <f t="shared" si="28"/>
        <v>#DIV/0!</v>
      </c>
      <c r="F287" s="122" t="e">
        <f t="shared" si="28"/>
        <v>#DIV/0!</v>
      </c>
    </row>
    <row r="288" spans="2:10" ht="15.75" hidden="1" thickBot="1" x14ac:dyDescent="0.3">
      <c r="B288" s="118" t="s">
        <v>19</v>
      </c>
      <c r="C288" s="65" t="s">
        <v>23</v>
      </c>
      <c r="D288" s="91" t="e">
        <f>D285/C285-1</f>
        <v>#DIV/0!</v>
      </c>
      <c r="E288" s="91" t="e">
        <f t="shared" si="28"/>
        <v>#DIV/0!</v>
      </c>
      <c r="F288" s="122" t="e">
        <f t="shared" si="28"/>
        <v>#DIV/0!</v>
      </c>
    </row>
    <row r="289" spans="2:10" ht="15.75" hidden="1" thickBot="1" x14ac:dyDescent="0.3">
      <c r="B289" s="463" t="s">
        <v>55</v>
      </c>
      <c r="C289" s="280"/>
      <c r="D289" s="280"/>
      <c r="E289" s="280"/>
      <c r="F289" s="464"/>
    </row>
    <row r="290" spans="2:10" ht="12.75" hidden="1" customHeight="1" x14ac:dyDescent="0.25">
      <c r="B290" s="461"/>
      <c r="C290" s="21">
        <v>2018</v>
      </c>
      <c r="D290" s="21">
        <v>2019</v>
      </c>
      <c r="E290" s="21">
        <v>2020</v>
      </c>
      <c r="F290" s="119">
        <v>2021</v>
      </c>
    </row>
    <row r="291" spans="2:10" ht="9" hidden="1" customHeight="1" thickBot="1" x14ac:dyDescent="0.3">
      <c r="B291" s="462"/>
      <c r="C291" s="22" t="s">
        <v>6</v>
      </c>
      <c r="D291" s="22" t="s">
        <v>7</v>
      </c>
      <c r="E291" s="22" t="s">
        <v>7</v>
      </c>
      <c r="F291" s="120" t="s">
        <v>7</v>
      </c>
    </row>
    <row r="292" spans="2:10" ht="15.75" hidden="1" thickBot="1" x14ac:dyDescent="0.3">
      <c r="B292" s="101" t="s">
        <v>71</v>
      </c>
      <c r="C292" s="5"/>
      <c r="D292" s="5"/>
      <c r="E292" s="5"/>
      <c r="F292" s="123"/>
    </row>
    <row r="293" spans="2:10" ht="15.75" hidden="1" thickBot="1" x14ac:dyDescent="0.3">
      <c r="B293" s="101" t="s">
        <v>72</v>
      </c>
      <c r="C293" s="8"/>
      <c r="D293" s="5"/>
      <c r="E293" s="5"/>
      <c r="F293" s="123"/>
    </row>
    <row r="294" spans="2:10" ht="15.75" hidden="1" thickBot="1" x14ac:dyDescent="0.3">
      <c r="B294" s="102" t="s">
        <v>54</v>
      </c>
      <c r="C294" s="8">
        <f>C293+C292</f>
        <v>0</v>
      </c>
      <c r="D294" s="8">
        <f t="shared" ref="D294:F294" si="29">D293+D292</f>
        <v>0</v>
      </c>
      <c r="E294" s="8">
        <f t="shared" si="29"/>
        <v>0</v>
      </c>
      <c r="F294" s="124">
        <f t="shared" si="29"/>
        <v>0</v>
      </c>
    </row>
    <row r="295" spans="2:10" ht="15.75" hidden="1" thickBot="1" x14ac:dyDescent="0.3">
      <c r="B295" s="130" t="s">
        <v>41</v>
      </c>
      <c r="C295" s="423" t="s">
        <v>40</v>
      </c>
      <c r="D295" s="424"/>
      <c r="E295" s="424"/>
      <c r="F295" s="477"/>
    </row>
    <row r="296" spans="2:10" ht="15.75" hidden="1" thickBot="1" x14ac:dyDescent="0.3">
      <c r="B296" s="131" t="s">
        <v>70</v>
      </c>
      <c r="C296" s="429" t="s">
        <v>37</v>
      </c>
      <c r="D296" s="430"/>
      <c r="E296" s="430"/>
      <c r="F296" s="483"/>
    </row>
    <row r="297" spans="2:10" ht="17.25" hidden="1" customHeight="1" thickBot="1" x14ac:dyDescent="0.3">
      <c r="B297" s="118" t="s">
        <v>10</v>
      </c>
      <c r="C297" s="339" t="s">
        <v>37</v>
      </c>
      <c r="D297" s="340"/>
      <c r="E297" s="340"/>
      <c r="F297" s="484"/>
    </row>
    <row r="298" spans="2:10" ht="15.75" hidden="1" thickBot="1" x14ac:dyDescent="0.3">
      <c r="B298" s="118" t="s">
        <v>15</v>
      </c>
      <c r="C298" s="411" t="s">
        <v>37</v>
      </c>
      <c r="D298" s="412"/>
      <c r="E298" s="412"/>
      <c r="F298" s="485"/>
    </row>
    <row r="299" spans="2:10" ht="12.75" hidden="1" customHeight="1" x14ac:dyDescent="0.25">
      <c r="B299" s="461"/>
      <c r="C299" s="21">
        <v>2018</v>
      </c>
      <c r="D299" s="21">
        <v>2019</v>
      </c>
      <c r="E299" s="21">
        <v>2020</v>
      </c>
      <c r="F299" s="119">
        <v>2021</v>
      </c>
    </row>
    <row r="300" spans="2:10" ht="9" hidden="1" customHeight="1" thickBot="1" x14ac:dyDescent="0.3">
      <c r="B300" s="462"/>
      <c r="C300" s="22" t="s">
        <v>6</v>
      </c>
      <c r="D300" s="22" t="s">
        <v>7</v>
      </c>
      <c r="E300" s="22" t="s">
        <v>7</v>
      </c>
      <c r="F300" s="120" t="s">
        <v>7</v>
      </c>
    </row>
    <row r="301" spans="2:10" ht="15.75" hidden="1" thickBot="1" x14ac:dyDescent="0.3">
      <c r="B301" s="118" t="s">
        <v>9</v>
      </c>
      <c r="C301" s="4"/>
      <c r="D301" s="4"/>
      <c r="E301" s="4"/>
      <c r="F301" s="121"/>
    </row>
    <row r="302" spans="2:10" ht="15.75" hidden="1" thickBot="1" x14ac:dyDescent="0.3">
      <c r="B302" s="118" t="s">
        <v>16</v>
      </c>
      <c r="C302" s="4"/>
      <c r="D302" s="4"/>
      <c r="E302" s="4"/>
      <c r="F302" s="121"/>
    </row>
    <row r="303" spans="2:10" ht="15.75" hidden="1" thickBot="1" x14ac:dyDescent="0.3">
      <c r="B303" s="118" t="s">
        <v>24</v>
      </c>
      <c r="C303" s="4" t="e">
        <f>C302/C301</f>
        <v>#DIV/0!</v>
      </c>
      <c r="D303" s="4" t="e">
        <f t="shared" ref="D303:F303" si="30">D302/D301</f>
        <v>#DIV/0!</v>
      </c>
      <c r="E303" s="4" t="e">
        <f t="shared" si="30"/>
        <v>#DIV/0!</v>
      </c>
      <c r="F303" s="121" t="e">
        <f t="shared" si="30"/>
        <v>#DIV/0!</v>
      </c>
    </row>
    <row r="304" spans="2:10" ht="15.75" hidden="1" thickBot="1" x14ac:dyDescent="0.3">
      <c r="B304" s="118" t="s">
        <v>17</v>
      </c>
      <c r="C304" s="65" t="s">
        <v>23</v>
      </c>
      <c r="D304" s="91" t="e">
        <f>D301/C301-1</f>
        <v>#DIV/0!</v>
      </c>
      <c r="E304" s="91" t="e">
        <f t="shared" ref="E304:F306" si="31">E301/D301-1</f>
        <v>#DIV/0!</v>
      </c>
      <c r="F304" s="122" t="e">
        <f t="shared" si="31"/>
        <v>#DIV/0!</v>
      </c>
      <c r="G304" s="6"/>
      <c r="H304" s="6"/>
      <c r="I304" s="6"/>
      <c r="J304" s="6"/>
    </row>
    <row r="305" spans="2:6" ht="15.75" hidden="1" thickBot="1" x14ac:dyDescent="0.3">
      <c r="B305" s="118" t="s">
        <v>18</v>
      </c>
      <c r="C305" s="65" t="s">
        <v>23</v>
      </c>
      <c r="D305" s="91" t="e">
        <f>D302/C302-1</f>
        <v>#DIV/0!</v>
      </c>
      <c r="E305" s="91" t="e">
        <f t="shared" si="31"/>
        <v>#DIV/0!</v>
      </c>
      <c r="F305" s="122" t="e">
        <f t="shared" si="31"/>
        <v>#DIV/0!</v>
      </c>
    </row>
    <row r="306" spans="2:6" ht="15.75" hidden="1" thickBot="1" x14ac:dyDescent="0.3">
      <c r="B306" s="118" t="s">
        <v>19</v>
      </c>
      <c r="C306" s="65" t="s">
        <v>23</v>
      </c>
      <c r="D306" s="91" t="e">
        <f>D303/C303-1</f>
        <v>#DIV/0!</v>
      </c>
      <c r="E306" s="91" t="e">
        <f t="shared" si="31"/>
        <v>#DIV/0!</v>
      </c>
      <c r="F306" s="122" t="e">
        <f t="shared" si="31"/>
        <v>#DIV/0!</v>
      </c>
    </row>
    <row r="307" spans="2:6" ht="15.75" hidden="1" thickBot="1" x14ac:dyDescent="0.3">
      <c r="B307" s="463" t="s">
        <v>61</v>
      </c>
      <c r="C307" s="280"/>
      <c r="D307" s="280"/>
      <c r="E307" s="280"/>
      <c r="F307" s="464"/>
    </row>
    <row r="308" spans="2:6" ht="12.75" hidden="1" customHeight="1" x14ac:dyDescent="0.25">
      <c r="B308" s="461"/>
      <c r="C308" s="21">
        <v>2018</v>
      </c>
      <c r="D308" s="21">
        <v>2019</v>
      </c>
      <c r="E308" s="21">
        <v>2020</v>
      </c>
      <c r="F308" s="119">
        <v>2021</v>
      </c>
    </row>
    <row r="309" spans="2:6" ht="9" hidden="1" customHeight="1" thickBot="1" x14ac:dyDescent="0.3">
      <c r="B309" s="462"/>
      <c r="C309" s="22" t="s">
        <v>6</v>
      </c>
      <c r="D309" s="22" t="s">
        <v>7</v>
      </c>
      <c r="E309" s="22" t="s">
        <v>7</v>
      </c>
      <c r="F309" s="120" t="s">
        <v>7</v>
      </c>
    </row>
    <row r="310" spans="2:6" ht="15.75" hidden="1" thickBot="1" x14ac:dyDescent="0.3">
      <c r="B310" s="101" t="s">
        <v>71</v>
      </c>
      <c r="C310" s="5"/>
      <c r="D310" s="5"/>
      <c r="E310" s="5"/>
      <c r="F310" s="123"/>
    </row>
    <row r="311" spans="2:6" ht="15.75" hidden="1" thickBot="1" x14ac:dyDescent="0.3">
      <c r="B311" s="101" t="s">
        <v>72</v>
      </c>
      <c r="C311" s="8"/>
      <c r="D311" s="5"/>
      <c r="E311" s="5"/>
      <c r="F311" s="123"/>
    </row>
    <row r="312" spans="2:6" ht="15.75" hidden="1" thickBot="1" x14ac:dyDescent="0.3">
      <c r="B312" s="102" t="s">
        <v>57</v>
      </c>
      <c r="C312" s="8">
        <f>C311+C310</f>
        <v>0</v>
      </c>
      <c r="D312" s="8">
        <f t="shared" ref="D312:F312" si="32">D311+D310</f>
        <v>0</v>
      </c>
      <c r="E312" s="8">
        <f t="shared" si="32"/>
        <v>0</v>
      </c>
      <c r="F312" s="124">
        <f t="shared" si="32"/>
        <v>0</v>
      </c>
    </row>
    <row r="313" spans="2:6" ht="15.75" hidden="1" thickBot="1" x14ac:dyDescent="0.3">
      <c r="B313" s="481" t="s">
        <v>67</v>
      </c>
      <c r="C313" s="294"/>
      <c r="D313" s="294"/>
      <c r="E313" s="294"/>
      <c r="F313" s="482"/>
    </row>
    <row r="314" spans="2:6" ht="15.75" hidden="1" thickBot="1" x14ac:dyDescent="0.3">
      <c r="B314" s="481" t="s">
        <v>73</v>
      </c>
      <c r="C314" s="294"/>
      <c r="D314" s="294"/>
      <c r="E314" s="294"/>
      <c r="F314" s="482"/>
    </row>
    <row r="315" spans="2:6" ht="15.75" hidden="1" thickBot="1" x14ac:dyDescent="0.3">
      <c r="B315" s="130" t="s">
        <v>41</v>
      </c>
      <c r="C315" s="423" t="s">
        <v>40</v>
      </c>
      <c r="D315" s="424"/>
      <c r="E315" s="424"/>
      <c r="F315" s="477"/>
    </row>
    <row r="316" spans="2:6" ht="15.75" hidden="1" thickBot="1" x14ac:dyDescent="0.3">
      <c r="B316" s="131" t="s">
        <v>38</v>
      </c>
      <c r="C316" s="429" t="s">
        <v>37</v>
      </c>
      <c r="D316" s="430"/>
      <c r="E316" s="430"/>
      <c r="F316" s="483"/>
    </row>
    <row r="317" spans="2:6" ht="17.25" hidden="1" customHeight="1" thickBot="1" x14ac:dyDescent="0.3">
      <c r="B317" s="118" t="s">
        <v>10</v>
      </c>
      <c r="C317" s="339" t="s">
        <v>37</v>
      </c>
      <c r="D317" s="340"/>
      <c r="E317" s="340"/>
      <c r="F317" s="484"/>
    </row>
    <row r="318" spans="2:6" ht="15.75" hidden="1" thickBot="1" x14ac:dyDescent="0.3">
      <c r="B318" s="118" t="s">
        <v>15</v>
      </c>
      <c r="C318" s="411" t="s">
        <v>37</v>
      </c>
      <c r="D318" s="412"/>
      <c r="E318" s="412"/>
      <c r="F318" s="485"/>
    </row>
    <row r="319" spans="2:6" ht="12.75" hidden="1" customHeight="1" x14ac:dyDescent="0.25">
      <c r="B319" s="461"/>
      <c r="C319" s="21">
        <v>2018</v>
      </c>
      <c r="D319" s="21">
        <v>2019</v>
      </c>
      <c r="E319" s="21">
        <v>2020</v>
      </c>
      <c r="F319" s="119">
        <v>2021</v>
      </c>
    </row>
    <row r="320" spans="2:6" ht="9" hidden="1" customHeight="1" thickBot="1" x14ac:dyDescent="0.3">
      <c r="B320" s="462"/>
      <c r="C320" s="22" t="s">
        <v>6</v>
      </c>
      <c r="D320" s="22" t="s">
        <v>7</v>
      </c>
      <c r="E320" s="22" t="s">
        <v>7</v>
      </c>
      <c r="F320" s="120" t="s">
        <v>7</v>
      </c>
    </row>
    <row r="321" spans="2:10" ht="15.75" hidden="1" thickBot="1" x14ac:dyDescent="0.3">
      <c r="B321" s="118" t="s">
        <v>9</v>
      </c>
      <c r="C321" s="4"/>
      <c r="D321" s="4"/>
      <c r="E321" s="4"/>
      <c r="F321" s="121"/>
    </row>
    <row r="322" spans="2:10" ht="15.75" hidden="1" thickBot="1" x14ac:dyDescent="0.3">
      <c r="B322" s="118" t="s">
        <v>16</v>
      </c>
      <c r="C322" s="4"/>
      <c r="D322" s="4"/>
      <c r="E322" s="4"/>
      <c r="F322" s="121"/>
    </row>
    <row r="323" spans="2:10" ht="15.75" hidden="1" thickBot="1" x14ac:dyDescent="0.3">
      <c r="B323" s="118" t="s">
        <v>24</v>
      </c>
      <c r="C323" s="4" t="e">
        <f>C322/C321</f>
        <v>#DIV/0!</v>
      </c>
      <c r="D323" s="4" t="e">
        <f t="shared" ref="D323:F323" si="33">D322/D321</f>
        <v>#DIV/0!</v>
      </c>
      <c r="E323" s="4" t="e">
        <f t="shared" si="33"/>
        <v>#DIV/0!</v>
      </c>
      <c r="F323" s="121" t="e">
        <f t="shared" si="33"/>
        <v>#DIV/0!</v>
      </c>
    </row>
    <row r="324" spans="2:10" ht="15.75" hidden="1" thickBot="1" x14ac:dyDescent="0.3">
      <c r="B324" s="118" t="s">
        <v>17</v>
      </c>
      <c r="C324" s="65" t="s">
        <v>23</v>
      </c>
      <c r="D324" s="91" t="e">
        <f>D321/C321-1</f>
        <v>#DIV/0!</v>
      </c>
      <c r="E324" s="91" t="e">
        <f t="shared" ref="E324:F326" si="34">E321/D321-1</f>
        <v>#DIV/0!</v>
      </c>
      <c r="F324" s="122" t="e">
        <f t="shared" si="34"/>
        <v>#DIV/0!</v>
      </c>
      <c r="G324" s="6"/>
      <c r="H324" s="6"/>
      <c r="I324" s="6"/>
      <c r="J324" s="6"/>
    </row>
    <row r="325" spans="2:10" ht="15.75" hidden="1" thickBot="1" x14ac:dyDescent="0.3">
      <c r="B325" s="118" t="s">
        <v>18</v>
      </c>
      <c r="C325" s="65" t="s">
        <v>23</v>
      </c>
      <c r="D325" s="91" t="e">
        <f>D322/C322-1</f>
        <v>#DIV/0!</v>
      </c>
      <c r="E325" s="91" t="e">
        <f t="shared" si="34"/>
        <v>#DIV/0!</v>
      </c>
      <c r="F325" s="122" t="e">
        <f t="shared" si="34"/>
        <v>#DIV/0!</v>
      </c>
    </row>
    <row r="326" spans="2:10" ht="15.75" hidden="1" thickBot="1" x14ac:dyDescent="0.3">
      <c r="B326" s="118" t="s">
        <v>19</v>
      </c>
      <c r="C326" s="65" t="s">
        <v>23</v>
      </c>
      <c r="D326" s="91" t="e">
        <f>D323/C323-1</f>
        <v>#DIV/0!</v>
      </c>
      <c r="E326" s="91" t="e">
        <f t="shared" si="34"/>
        <v>#DIV/0!</v>
      </c>
      <c r="F326" s="122" t="e">
        <f t="shared" si="34"/>
        <v>#DIV/0!</v>
      </c>
    </row>
    <row r="327" spans="2:10" ht="15.75" hidden="1" thickBot="1" x14ac:dyDescent="0.3">
      <c r="B327" s="463" t="s">
        <v>55</v>
      </c>
      <c r="C327" s="280"/>
      <c r="D327" s="280"/>
      <c r="E327" s="280"/>
      <c r="F327" s="464"/>
    </row>
    <row r="328" spans="2:10" ht="12.75" hidden="1" customHeight="1" x14ac:dyDescent="0.25">
      <c r="B328" s="461"/>
      <c r="C328" s="21">
        <v>2018</v>
      </c>
      <c r="D328" s="21">
        <v>2019</v>
      </c>
      <c r="E328" s="21">
        <v>2020</v>
      </c>
      <c r="F328" s="119">
        <v>2021</v>
      </c>
    </row>
    <row r="329" spans="2:10" ht="9" hidden="1" customHeight="1" thickBot="1" x14ac:dyDescent="0.3">
      <c r="B329" s="462"/>
      <c r="C329" s="22" t="s">
        <v>6</v>
      </c>
      <c r="D329" s="22" t="s">
        <v>7</v>
      </c>
      <c r="E329" s="22" t="s">
        <v>7</v>
      </c>
      <c r="F329" s="120" t="s">
        <v>7</v>
      </c>
    </row>
    <row r="330" spans="2:10" ht="15.75" hidden="1" thickBot="1" x14ac:dyDescent="0.3">
      <c r="B330" s="101" t="s">
        <v>71</v>
      </c>
      <c r="C330" s="5"/>
      <c r="D330" s="5"/>
      <c r="E330" s="5"/>
      <c r="F330" s="123"/>
    </row>
    <row r="331" spans="2:10" ht="15.75" hidden="1" thickBot="1" x14ac:dyDescent="0.3">
      <c r="B331" s="101" t="s">
        <v>72</v>
      </c>
      <c r="C331" s="8"/>
      <c r="D331" s="5"/>
      <c r="E331" s="5"/>
      <c r="F331" s="123"/>
    </row>
    <row r="332" spans="2:10" ht="15.75" hidden="1" thickBot="1" x14ac:dyDescent="0.3">
      <c r="B332" s="102" t="s">
        <v>54</v>
      </c>
      <c r="C332" s="8">
        <f>C331+C330</f>
        <v>0</v>
      </c>
      <c r="D332" s="8">
        <f t="shared" ref="D332:F332" si="35">D331+D330</f>
        <v>0</v>
      </c>
      <c r="E332" s="8">
        <f t="shared" si="35"/>
        <v>0</v>
      </c>
      <c r="F332" s="124">
        <f t="shared" si="35"/>
        <v>0</v>
      </c>
    </row>
    <row r="333" spans="2:10" ht="15.75" hidden="1" thickBot="1" x14ac:dyDescent="0.3">
      <c r="B333" s="130" t="s">
        <v>41</v>
      </c>
      <c r="C333" s="423" t="s">
        <v>40</v>
      </c>
      <c r="D333" s="424"/>
      <c r="E333" s="424"/>
      <c r="F333" s="477"/>
    </row>
    <row r="334" spans="2:10" ht="15.75" hidden="1" thickBot="1" x14ac:dyDescent="0.3">
      <c r="B334" s="131" t="s">
        <v>70</v>
      </c>
      <c r="C334" s="429" t="s">
        <v>37</v>
      </c>
      <c r="D334" s="430"/>
      <c r="E334" s="430"/>
      <c r="F334" s="483"/>
    </row>
    <row r="335" spans="2:10" ht="17.25" hidden="1" customHeight="1" thickBot="1" x14ac:dyDescent="0.3">
      <c r="B335" s="118" t="s">
        <v>10</v>
      </c>
      <c r="C335" s="339" t="s">
        <v>37</v>
      </c>
      <c r="D335" s="340"/>
      <c r="E335" s="340"/>
      <c r="F335" s="484"/>
    </row>
    <row r="336" spans="2:10" ht="15.75" hidden="1" thickBot="1" x14ac:dyDescent="0.3">
      <c r="B336" s="118" t="s">
        <v>15</v>
      </c>
      <c r="C336" s="411" t="s">
        <v>37</v>
      </c>
      <c r="D336" s="412"/>
      <c r="E336" s="412"/>
      <c r="F336" s="485"/>
    </row>
    <row r="337" spans="2:10" ht="12.75" hidden="1" customHeight="1" x14ac:dyDescent="0.25">
      <c r="B337" s="461"/>
      <c r="C337" s="21">
        <v>2018</v>
      </c>
      <c r="D337" s="21">
        <v>2019</v>
      </c>
      <c r="E337" s="21">
        <v>2020</v>
      </c>
      <c r="F337" s="119">
        <v>2021</v>
      </c>
    </row>
    <row r="338" spans="2:10" ht="9" hidden="1" customHeight="1" thickBot="1" x14ac:dyDescent="0.3">
      <c r="B338" s="462"/>
      <c r="C338" s="22" t="s">
        <v>6</v>
      </c>
      <c r="D338" s="22" t="s">
        <v>7</v>
      </c>
      <c r="E338" s="22" t="s">
        <v>7</v>
      </c>
      <c r="F338" s="120" t="s">
        <v>7</v>
      </c>
    </row>
    <row r="339" spans="2:10" ht="15.75" hidden="1" thickBot="1" x14ac:dyDescent="0.3">
      <c r="B339" s="118" t="s">
        <v>9</v>
      </c>
      <c r="C339" s="4"/>
      <c r="D339" s="4"/>
      <c r="E339" s="4"/>
      <c r="F339" s="121"/>
    </row>
    <row r="340" spans="2:10" ht="15.75" hidden="1" thickBot="1" x14ac:dyDescent="0.3">
      <c r="B340" s="118" t="s">
        <v>16</v>
      </c>
      <c r="C340" s="4"/>
      <c r="D340" s="4"/>
      <c r="E340" s="4"/>
      <c r="F340" s="121"/>
    </row>
    <row r="341" spans="2:10" ht="15.75" hidden="1" thickBot="1" x14ac:dyDescent="0.3">
      <c r="B341" s="118" t="s">
        <v>24</v>
      </c>
      <c r="C341" s="4" t="e">
        <f>C340/C339</f>
        <v>#DIV/0!</v>
      </c>
      <c r="D341" s="4" t="e">
        <f t="shared" ref="D341:F341" si="36">D340/D339</f>
        <v>#DIV/0!</v>
      </c>
      <c r="E341" s="4" t="e">
        <f t="shared" si="36"/>
        <v>#DIV/0!</v>
      </c>
      <c r="F341" s="121" t="e">
        <f t="shared" si="36"/>
        <v>#DIV/0!</v>
      </c>
    </row>
    <row r="342" spans="2:10" ht="15.75" hidden="1" thickBot="1" x14ac:dyDescent="0.3">
      <c r="B342" s="118" t="s">
        <v>17</v>
      </c>
      <c r="C342" s="65" t="s">
        <v>23</v>
      </c>
      <c r="D342" s="91" t="e">
        <f>D339/C339-1</f>
        <v>#DIV/0!</v>
      </c>
      <c r="E342" s="91" t="e">
        <f t="shared" ref="E342:F344" si="37">E339/D339-1</f>
        <v>#DIV/0!</v>
      </c>
      <c r="F342" s="122" t="e">
        <f t="shared" si="37"/>
        <v>#DIV/0!</v>
      </c>
      <c r="G342" s="6"/>
      <c r="H342" s="6"/>
      <c r="I342" s="6"/>
      <c r="J342" s="6"/>
    </row>
    <row r="343" spans="2:10" ht="15.75" hidden="1" thickBot="1" x14ac:dyDescent="0.3">
      <c r="B343" s="118" t="s">
        <v>18</v>
      </c>
      <c r="C343" s="65" t="s">
        <v>23</v>
      </c>
      <c r="D343" s="91" t="e">
        <f>D340/C340-1</f>
        <v>#DIV/0!</v>
      </c>
      <c r="E343" s="91" t="e">
        <f t="shared" si="37"/>
        <v>#DIV/0!</v>
      </c>
      <c r="F343" s="122" t="e">
        <f t="shared" si="37"/>
        <v>#DIV/0!</v>
      </c>
    </row>
    <row r="344" spans="2:10" ht="15.75" hidden="1" thickBot="1" x14ac:dyDescent="0.3">
      <c r="B344" s="118" t="s">
        <v>19</v>
      </c>
      <c r="C344" s="65" t="s">
        <v>23</v>
      </c>
      <c r="D344" s="91" t="e">
        <f>D341/C341-1</f>
        <v>#DIV/0!</v>
      </c>
      <c r="E344" s="91" t="e">
        <f t="shared" si="37"/>
        <v>#DIV/0!</v>
      </c>
      <c r="F344" s="122" t="e">
        <f t="shared" si="37"/>
        <v>#DIV/0!</v>
      </c>
    </row>
    <row r="345" spans="2:10" ht="15.75" hidden="1" thickBot="1" x14ac:dyDescent="0.3">
      <c r="B345" s="463" t="s">
        <v>61</v>
      </c>
      <c r="C345" s="280"/>
      <c r="D345" s="280"/>
      <c r="E345" s="280"/>
      <c r="F345" s="464"/>
    </row>
    <row r="346" spans="2:10" ht="12.75" hidden="1" customHeight="1" x14ac:dyDescent="0.25">
      <c r="B346" s="461"/>
      <c r="C346" s="21">
        <v>2018</v>
      </c>
      <c r="D346" s="21">
        <v>2019</v>
      </c>
      <c r="E346" s="21">
        <v>2020</v>
      </c>
      <c r="F346" s="119">
        <v>2021</v>
      </c>
    </row>
    <row r="347" spans="2:10" ht="9" hidden="1" customHeight="1" thickBot="1" x14ac:dyDescent="0.3">
      <c r="B347" s="462"/>
      <c r="C347" s="22" t="s">
        <v>6</v>
      </c>
      <c r="D347" s="22" t="s">
        <v>7</v>
      </c>
      <c r="E347" s="22" t="s">
        <v>7</v>
      </c>
      <c r="F347" s="120" t="s">
        <v>7</v>
      </c>
    </row>
    <row r="348" spans="2:10" ht="15.75" hidden="1" thickBot="1" x14ac:dyDescent="0.3">
      <c r="B348" s="101" t="s">
        <v>71</v>
      </c>
      <c r="C348" s="5"/>
      <c r="D348" s="5"/>
      <c r="E348" s="5"/>
      <c r="F348" s="123"/>
    </row>
    <row r="349" spans="2:10" ht="15.75" hidden="1" thickBot="1" x14ac:dyDescent="0.3">
      <c r="B349" s="101" t="s">
        <v>72</v>
      </c>
      <c r="C349" s="8"/>
      <c r="D349" s="5"/>
      <c r="E349" s="5"/>
      <c r="F349" s="123"/>
    </row>
    <row r="350" spans="2:10" ht="15.75" hidden="1" thickBot="1" x14ac:dyDescent="0.3">
      <c r="B350" s="102" t="s">
        <v>57</v>
      </c>
      <c r="C350" s="8">
        <f>C349+C348</f>
        <v>0</v>
      </c>
      <c r="D350" s="8">
        <f t="shared" ref="D350:F350" si="38">D349+D348</f>
        <v>0</v>
      </c>
      <c r="E350" s="8">
        <f t="shared" si="38"/>
        <v>0</v>
      </c>
      <c r="F350" s="124">
        <f t="shared" si="38"/>
        <v>0</v>
      </c>
    </row>
    <row r="351" spans="2:10" ht="15.75" hidden="1" thickBot="1" x14ac:dyDescent="0.3">
      <c r="B351" s="144"/>
      <c r="C351" s="29"/>
      <c r="D351" s="29"/>
      <c r="E351" s="29"/>
      <c r="F351" s="145"/>
    </row>
    <row r="352" spans="2:10" ht="27" customHeight="1" thickBot="1" x14ac:dyDescent="0.3">
      <c r="B352" s="146" t="s">
        <v>84</v>
      </c>
      <c r="C352" s="147">
        <f>C137+C114+C91+C68+C45</f>
        <v>598100</v>
      </c>
      <c r="D352" s="147">
        <f t="shared" ref="D352:F352" si="39">D137+D114+D91+D68+D45</f>
        <v>600050</v>
      </c>
      <c r="E352" s="147">
        <f t="shared" si="39"/>
        <v>620000</v>
      </c>
      <c r="F352" s="147">
        <f t="shared" si="39"/>
        <v>600050</v>
      </c>
    </row>
    <row r="353" spans="2:6" ht="24.75" thickBot="1" x14ac:dyDescent="0.3">
      <c r="B353" s="146" t="s">
        <v>85</v>
      </c>
      <c r="C353" s="147">
        <f>C355+C357+C359+C361+C363+C365+C367+C369+C371</f>
        <v>598100</v>
      </c>
      <c r="D353" s="147">
        <f t="shared" ref="D353:F353" si="40">D355+D357+D359+D361+D363+D365+D367+D369+D371</f>
        <v>600050</v>
      </c>
      <c r="E353" s="147">
        <f t="shared" si="40"/>
        <v>620000</v>
      </c>
      <c r="F353" s="147">
        <f t="shared" si="40"/>
        <v>600050</v>
      </c>
    </row>
    <row r="354" spans="2:6" ht="24.75" thickBot="1" x14ac:dyDescent="0.3">
      <c r="B354" s="148" t="s">
        <v>25</v>
      </c>
      <c r="C354" s="149"/>
      <c r="D354" s="150">
        <f>D353/C353-1</f>
        <v>3.2603243604747423E-3</v>
      </c>
      <c r="E354" s="150">
        <f t="shared" ref="E354:F354" si="41">E353/D353-1</f>
        <v>3.3247229397550093E-2</v>
      </c>
      <c r="F354" s="151">
        <f t="shared" si="41"/>
        <v>-3.2177419354838754E-2</v>
      </c>
    </row>
    <row r="355" spans="2:6" ht="15.75" thickBot="1" x14ac:dyDescent="0.3">
      <c r="B355" s="152" t="s">
        <v>0</v>
      </c>
      <c r="C355" s="153">
        <f>C130+C107+C84+C61+C38</f>
        <v>427100</v>
      </c>
      <c r="D355" s="153">
        <f t="shared" ref="D355:F355" si="42">D130+D107+D84+D61+D38</f>
        <v>427100</v>
      </c>
      <c r="E355" s="153">
        <f t="shared" si="42"/>
        <v>427100</v>
      </c>
      <c r="F355" s="153">
        <f t="shared" si="42"/>
        <v>427100</v>
      </c>
    </row>
    <row r="356" spans="2:6" ht="15.75" thickBot="1" x14ac:dyDescent="0.3">
      <c r="B356" s="154" t="s">
        <v>26</v>
      </c>
      <c r="C356" s="155"/>
      <c r="D356" s="156">
        <f>D355/C355-1</f>
        <v>0</v>
      </c>
      <c r="E356" s="156">
        <f t="shared" ref="E356:F356" si="43">E355/D355-1</f>
        <v>0</v>
      </c>
      <c r="F356" s="157">
        <f t="shared" si="43"/>
        <v>0</v>
      </c>
    </row>
    <row r="357" spans="2:6" ht="15.75" thickBot="1" x14ac:dyDescent="0.3">
      <c r="B357" s="152" t="s">
        <v>42</v>
      </c>
      <c r="C357" s="153">
        <f>C131+C108+C85+C62+C39</f>
        <v>72500</v>
      </c>
      <c r="D357" s="153">
        <f t="shared" ref="D357:F357" si="44">D131+D108+D85+D62+D39</f>
        <v>72500</v>
      </c>
      <c r="E357" s="153">
        <f t="shared" si="44"/>
        <v>72500</v>
      </c>
      <c r="F357" s="153">
        <f t="shared" si="44"/>
        <v>72500</v>
      </c>
    </row>
    <row r="358" spans="2:6" ht="15.75" thickBot="1" x14ac:dyDescent="0.3">
      <c r="B358" s="154" t="s">
        <v>43</v>
      </c>
      <c r="C358" s="155"/>
      <c r="D358" s="156">
        <f>D357/C357-1</f>
        <v>0</v>
      </c>
      <c r="E358" s="156">
        <f t="shared" ref="E358:F358" si="45">E357/D357-1</f>
        <v>0</v>
      </c>
      <c r="F358" s="157">
        <f t="shared" si="45"/>
        <v>0</v>
      </c>
    </row>
    <row r="359" spans="2:6" ht="15.75" thickBot="1" x14ac:dyDescent="0.3">
      <c r="B359" s="152" t="s">
        <v>1</v>
      </c>
      <c r="C359" s="153">
        <f>C132+C109+C86+C63+C40</f>
        <v>81000</v>
      </c>
      <c r="D359" s="153">
        <f t="shared" ref="D359:F359" si="46">D132+D109+D86+D63+D40</f>
        <v>82950</v>
      </c>
      <c r="E359" s="153">
        <f t="shared" si="46"/>
        <v>102900</v>
      </c>
      <c r="F359" s="153">
        <f t="shared" si="46"/>
        <v>82950</v>
      </c>
    </row>
    <row r="360" spans="2:6" ht="15.75" thickBot="1" x14ac:dyDescent="0.3">
      <c r="B360" s="154" t="s">
        <v>27</v>
      </c>
      <c r="C360" s="155"/>
      <c r="D360" s="156">
        <f>D359/C359-1</f>
        <v>2.4074074074074137E-2</v>
      </c>
      <c r="E360" s="156">
        <f t="shared" ref="E360:F360" si="47">E359/D359-1</f>
        <v>0.240506329113924</v>
      </c>
      <c r="F360" s="157">
        <f t="shared" si="47"/>
        <v>-0.19387755102040816</v>
      </c>
    </row>
    <row r="361" spans="2:6" ht="15.75" thickBot="1" x14ac:dyDescent="0.3">
      <c r="B361" s="152" t="s">
        <v>2</v>
      </c>
      <c r="C361" s="153">
        <f>C269+C246+C64+C41</f>
        <v>0</v>
      </c>
      <c r="D361" s="153">
        <f>D269+D246+D64+D41</f>
        <v>0</v>
      </c>
      <c r="E361" s="153">
        <f>E269+E246+E64+E41</f>
        <v>0</v>
      </c>
      <c r="F361" s="158">
        <f>F269+F246+F64+F41</f>
        <v>0</v>
      </c>
    </row>
    <row r="362" spans="2:6" ht="15.75" thickBot="1" x14ac:dyDescent="0.3">
      <c r="B362" s="154" t="s">
        <v>28</v>
      </c>
      <c r="C362" s="155"/>
      <c r="D362" s="156" t="e">
        <f>D361/C361-1</f>
        <v>#DIV/0!</v>
      </c>
      <c r="E362" s="156" t="e">
        <f t="shared" ref="E362:F362" si="48">E361/D361-1</f>
        <v>#DIV/0!</v>
      </c>
      <c r="F362" s="157" t="e">
        <f t="shared" si="48"/>
        <v>#DIV/0!</v>
      </c>
    </row>
    <row r="363" spans="2:6" ht="15.75" thickBot="1" x14ac:dyDescent="0.3">
      <c r="B363" s="152" t="s">
        <v>29</v>
      </c>
      <c r="C363" s="153">
        <f>C270+C247+C65+C42</f>
        <v>0</v>
      </c>
      <c r="D363" s="153">
        <f>D270+D247+D65+D42</f>
        <v>0</v>
      </c>
      <c r="E363" s="153">
        <f>E270+E247+E65+E42</f>
        <v>0</v>
      </c>
      <c r="F363" s="158">
        <f>F270+F247+F65+F42</f>
        <v>0</v>
      </c>
    </row>
    <row r="364" spans="2:6" ht="15.75" thickBot="1" x14ac:dyDescent="0.3">
      <c r="B364" s="154" t="s">
        <v>30</v>
      </c>
      <c r="C364" s="155"/>
      <c r="D364" s="156" t="e">
        <f>D363/C363-1</f>
        <v>#DIV/0!</v>
      </c>
      <c r="E364" s="156" t="e">
        <f t="shared" ref="E364:F364" si="49">E363/D363-1</f>
        <v>#DIV/0!</v>
      </c>
      <c r="F364" s="157" t="e">
        <f t="shared" si="49"/>
        <v>#DIV/0!</v>
      </c>
    </row>
    <row r="365" spans="2:6" ht="15.75" thickBot="1" x14ac:dyDescent="0.3">
      <c r="B365" s="152" t="s">
        <v>31</v>
      </c>
      <c r="C365" s="153">
        <f>C271+C248+C66+C43</f>
        <v>0</v>
      </c>
      <c r="D365" s="153">
        <f>D271+D248+D66+D43</f>
        <v>0</v>
      </c>
      <c r="E365" s="153">
        <f>E271+E248+E66+E43</f>
        <v>0</v>
      </c>
      <c r="F365" s="158">
        <f>F271+F248+F66+F43</f>
        <v>0</v>
      </c>
    </row>
    <row r="366" spans="2:6" ht="15.75" thickBot="1" x14ac:dyDescent="0.3">
      <c r="B366" s="154" t="s">
        <v>32</v>
      </c>
      <c r="C366" s="155"/>
      <c r="D366" s="156" t="e">
        <f>D365/C365-1</f>
        <v>#DIV/0!</v>
      </c>
      <c r="E366" s="156" t="e">
        <f t="shared" ref="E366:F366" si="50">E365/D365-1</f>
        <v>#DIV/0!</v>
      </c>
      <c r="F366" s="157" t="e">
        <f t="shared" si="50"/>
        <v>#DIV/0!</v>
      </c>
    </row>
    <row r="367" spans="2:6" ht="15.75" thickBot="1" x14ac:dyDescent="0.3">
      <c r="B367" s="152" t="s">
        <v>3</v>
      </c>
      <c r="C367" s="153">
        <f>C136+C90+C44</f>
        <v>17500</v>
      </c>
      <c r="D367" s="153">
        <f t="shared" ref="D367:F367" si="51">D136+D90+D44</f>
        <v>17500</v>
      </c>
      <c r="E367" s="153">
        <f t="shared" si="51"/>
        <v>17500</v>
      </c>
      <c r="F367" s="153">
        <f t="shared" si="51"/>
        <v>17500</v>
      </c>
    </row>
    <row r="368" spans="2:6" ht="15.75" thickBot="1" x14ac:dyDescent="0.3">
      <c r="B368" s="154" t="s">
        <v>33</v>
      </c>
      <c r="C368" s="155"/>
      <c r="D368" s="156">
        <f>D367/C367-1</f>
        <v>0</v>
      </c>
      <c r="E368" s="156">
        <f t="shared" ref="E368:F368" si="52">E367/D367-1</f>
        <v>0</v>
      </c>
      <c r="F368" s="157">
        <f t="shared" si="52"/>
        <v>0</v>
      </c>
    </row>
    <row r="369" spans="2:6" ht="15.75" thickBot="1" x14ac:dyDescent="0.3">
      <c r="B369" s="152" t="s">
        <v>20</v>
      </c>
      <c r="C369" s="153">
        <f>C156+C177+C197+C215+C292+C310+C330+C348</f>
        <v>0</v>
      </c>
      <c r="D369" s="153">
        <f>D156+D177+D197+D215+D292+D310+D330+D348</f>
        <v>0</v>
      </c>
      <c r="E369" s="153">
        <f>E156+E177+E197+E215+E292+E310+E330+E348</f>
        <v>0</v>
      </c>
      <c r="F369" s="158">
        <f>F156+F177+F197+F215+F292+F310+F330+F348</f>
        <v>0</v>
      </c>
    </row>
    <row r="370" spans="2:6" ht="15.75" thickBot="1" x14ac:dyDescent="0.3">
      <c r="B370" s="154" t="s">
        <v>34</v>
      </c>
      <c r="C370" s="155"/>
      <c r="D370" s="156" t="e">
        <f>D369/C369-1</f>
        <v>#DIV/0!</v>
      </c>
      <c r="E370" s="156" t="e">
        <f t="shared" ref="E370:F370" si="53">E369/D369-1</f>
        <v>#DIV/0!</v>
      </c>
      <c r="F370" s="157" t="e">
        <f t="shared" si="53"/>
        <v>#DIV/0!</v>
      </c>
    </row>
    <row r="371" spans="2:6" ht="15.75" thickBot="1" x14ac:dyDescent="0.3">
      <c r="B371" s="152" t="s">
        <v>21</v>
      </c>
      <c r="C371" s="153">
        <f>C157+C178+C198+C216+C293+C311+C331+C349</f>
        <v>0</v>
      </c>
      <c r="D371" s="153">
        <f>D157+D178+D198+D216+D293+D311+D331+D349</f>
        <v>0</v>
      </c>
      <c r="E371" s="153">
        <f>E157+E178+E198+E216+E293+E311+E331+E349</f>
        <v>0</v>
      </c>
      <c r="F371" s="158">
        <f>F157+F178+F198+F216+F293+F311+F331+F349</f>
        <v>0</v>
      </c>
    </row>
    <row r="372" spans="2:6" ht="15.75" thickBot="1" x14ac:dyDescent="0.3">
      <c r="B372" s="154" t="s">
        <v>35</v>
      </c>
      <c r="C372" s="155"/>
      <c r="D372" s="156" t="e">
        <f>D371/C371-1</f>
        <v>#DIV/0!</v>
      </c>
      <c r="E372" s="156" t="e">
        <f t="shared" ref="E372:F372" si="54">E371/D371-1</f>
        <v>#DIV/0!</v>
      </c>
      <c r="F372" s="157" t="e">
        <f t="shared" si="54"/>
        <v>#DIV/0!</v>
      </c>
    </row>
    <row r="373" spans="2:6" ht="15.75" thickBot="1" x14ac:dyDescent="0.3">
      <c r="B373" s="159" t="s">
        <v>56</v>
      </c>
      <c r="C373" s="160">
        <f>IF(C353-C352=0,0,"Error")</f>
        <v>0</v>
      </c>
      <c r="D373" s="160">
        <f t="shared" ref="D373:F373" si="55">IF(D353-D352=0,0,"Error")</f>
        <v>0</v>
      </c>
      <c r="E373" s="160">
        <f t="shared" si="55"/>
        <v>0</v>
      </c>
      <c r="F373" s="161">
        <f t="shared" si="55"/>
        <v>0</v>
      </c>
    </row>
    <row r="374" spans="2:6" ht="24.75" thickBot="1" x14ac:dyDescent="0.3">
      <c r="B374" s="162" t="s">
        <v>46</v>
      </c>
      <c r="C374" s="5" t="s">
        <v>23</v>
      </c>
      <c r="D374" s="5" t="s">
        <v>23</v>
      </c>
      <c r="E374" s="5" t="s">
        <v>23</v>
      </c>
      <c r="F374" s="123" t="s">
        <v>23</v>
      </c>
    </row>
    <row r="375" spans="2:6" ht="24.75" thickBot="1" x14ac:dyDescent="0.3">
      <c r="B375" s="162" t="s">
        <v>52</v>
      </c>
      <c r="C375" s="5" t="s">
        <v>23</v>
      </c>
      <c r="D375" s="5" t="s">
        <v>23</v>
      </c>
      <c r="E375" s="5" t="s">
        <v>23</v>
      </c>
      <c r="F375" s="123" t="s">
        <v>23</v>
      </c>
    </row>
    <row r="376" spans="2:6" x14ac:dyDescent="0.25">
      <c r="B376" s="163"/>
      <c r="C376" s="31"/>
      <c r="D376" s="31"/>
      <c r="E376" s="31"/>
      <c r="F376" s="164"/>
    </row>
  </sheetData>
  <mergeCells count="126">
    <mergeCell ref="C334:F334"/>
    <mergeCell ref="C335:F335"/>
    <mergeCell ref="C336:F336"/>
    <mergeCell ref="B337:B338"/>
    <mergeCell ref="B345:F345"/>
    <mergeCell ref="B346:B347"/>
    <mergeCell ref="C317:F317"/>
    <mergeCell ref="C318:F318"/>
    <mergeCell ref="B319:B320"/>
    <mergeCell ref="B327:F327"/>
    <mergeCell ref="B328:B329"/>
    <mergeCell ref="C333:F333"/>
    <mergeCell ref="B307:F307"/>
    <mergeCell ref="B308:B309"/>
    <mergeCell ref="B313:F313"/>
    <mergeCell ref="B314:F314"/>
    <mergeCell ref="C315:F315"/>
    <mergeCell ref="C316:F316"/>
    <mergeCell ref="B290:B291"/>
    <mergeCell ref="C295:F295"/>
    <mergeCell ref="C296:F296"/>
    <mergeCell ref="C297:F297"/>
    <mergeCell ref="C298:F298"/>
    <mergeCell ref="B299:B300"/>
    <mergeCell ref="C277:F277"/>
    <mergeCell ref="C278:F278"/>
    <mergeCell ref="C279:F279"/>
    <mergeCell ref="C280:F280"/>
    <mergeCell ref="B281:B282"/>
    <mergeCell ref="B289:F289"/>
    <mergeCell ref="C254:F254"/>
    <mergeCell ref="B255:B256"/>
    <mergeCell ref="B263:F263"/>
    <mergeCell ref="B264:B265"/>
    <mergeCell ref="B275:F275"/>
    <mergeCell ref="B276:F276"/>
    <mergeCell ref="B230:B231"/>
    <mergeCell ref="B238:B239"/>
    <mergeCell ref="B240:F240"/>
    <mergeCell ref="B241:B242"/>
    <mergeCell ref="C252:F252"/>
    <mergeCell ref="C253:F253"/>
    <mergeCell ref="B223:F223"/>
    <mergeCell ref="B224:F224"/>
    <mergeCell ref="B225:B226"/>
    <mergeCell ref="C227:F227"/>
    <mergeCell ref="C228:F228"/>
    <mergeCell ref="C229:F229"/>
    <mergeCell ref="C203:F203"/>
    <mergeCell ref="B204:B205"/>
    <mergeCell ref="B212:F212"/>
    <mergeCell ref="B213:B214"/>
    <mergeCell ref="C218:F218"/>
    <mergeCell ref="B219:F219"/>
    <mergeCell ref="B186:B187"/>
    <mergeCell ref="B194:F194"/>
    <mergeCell ref="B195:B196"/>
    <mergeCell ref="C200:F200"/>
    <mergeCell ref="C201:F201"/>
    <mergeCell ref="C202:F202"/>
    <mergeCell ref="B180:F180"/>
    <mergeCell ref="B181:F181"/>
    <mergeCell ref="C182:F182"/>
    <mergeCell ref="C183:F183"/>
    <mergeCell ref="C184:F184"/>
    <mergeCell ref="C185:F185"/>
    <mergeCell ref="C163:F163"/>
    <mergeCell ref="C164:F164"/>
    <mergeCell ref="C165:F165"/>
    <mergeCell ref="B166:B167"/>
    <mergeCell ref="B174:F174"/>
    <mergeCell ref="B175:B176"/>
    <mergeCell ref="B145:B146"/>
    <mergeCell ref="B153:F153"/>
    <mergeCell ref="B154:B155"/>
    <mergeCell ref="B159:B161"/>
    <mergeCell ref="C159:F161"/>
    <mergeCell ref="C162:F162"/>
    <mergeCell ref="B139:F139"/>
    <mergeCell ref="B140:F140"/>
    <mergeCell ref="C141:F141"/>
    <mergeCell ref="C142:F142"/>
    <mergeCell ref="C143:F143"/>
    <mergeCell ref="C144:F144"/>
    <mergeCell ref="C116:F116"/>
    <mergeCell ref="C117:F117"/>
    <mergeCell ref="C118:F118"/>
    <mergeCell ref="B120:B121"/>
    <mergeCell ref="B127:F127"/>
    <mergeCell ref="B128:B129"/>
    <mergeCell ref="C93:F93"/>
    <mergeCell ref="C94:F94"/>
    <mergeCell ref="C95:F95"/>
    <mergeCell ref="B97:B98"/>
    <mergeCell ref="B104:F104"/>
    <mergeCell ref="B105:B106"/>
    <mergeCell ref="C70:F70"/>
    <mergeCell ref="C71:F71"/>
    <mergeCell ref="C72:F72"/>
    <mergeCell ref="B74:B75"/>
    <mergeCell ref="B81:F81"/>
    <mergeCell ref="B82:B83"/>
    <mergeCell ref="C47:F47"/>
    <mergeCell ref="C48:F48"/>
    <mergeCell ref="C49:F49"/>
    <mergeCell ref="B51:B52"/>
    <mergeCell ref="B58:F58"/>
    <mergeCell ref="B59:B60"/>
    <mergeCell ref="B27:B28"/>
    <mergeCell ref="B35:F35"/>
    <mergeCell ref="B36:B37"/>
    <mergeCell ref="C11:F11"/>
    <mergeCell ref="B12:B13"/>
    <mergeCell ref="C17:F17"/>
    <mergeCell ref="B18:F18"/>
    <mergeCell ref="B22:F22"/>
    <mergeCell ref="B23:F23"/>
    <mergeCell ref="B1:F1"/>
    <mergeCell ref="B2:F2"/>
    <mergeCell ref="C5:F5"/>
    <mergeCell ref="C6:F6"/>
    <mergeCell ref="B7:F7"/>
    <mergeCell ref="B8:F10"/>
    <mergeCell ref="C24:F24"/>
    <mergeCell ref="C25:F25"/>
    <mergeCell ref="C26:F26"/>
  </mergeCells>
  <printOptions horizontalCentered="1" verticalCentered="1"/>
  <pageMargins left="0.25" right="0.25" top="0.75" bottom="0.75" header="0.3" footer="0.3"/>
  <pageSetup paperSize="9" scale="69" orientation="landscape" r:id="rId1"/>
  <rowBreaks count="4" manualBreakCount="4">
    <brk id="21" max="16383" man="1"/>
    <brk id="57" max="16383" man="1"/>
    <brk id="92" max="16383" man="1"/>
    <brk id="1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K399"/>
  <sheetViews>
    <sheetView topLeftCell="A387" zoomScale="140" zoomScaleNormal="140" workbookViewId="0">
      <selection activeCell="E417" sqref="E417"/>
    </sheetView>
  </sheetViews>
  <sheetFormatPr defaultRowHeight="15" x14ac:dyDescent="0.25"/>
  <cols>
    <col min="1" max="1" width="9.85546875" customWidth="1"/>
    <col min="2" max="2" width="8.140625" customWidth="1"/>
    <col min="3" max="3" width="23.28515625" customWidth="1"/>
    <col min="4" max="4" width="10.7109375" customWidth="1"/>
    <col min="5" max="5" width="11.7109375" customWidth="1"/>
    <col min="6" max="6" width="12.7109375" customWidth="1"/>
    <col min="7" max="7" width="15.7109375" customWidth="1"/>
    <col min="9" max="9" width="13" customWidth="1"/>
  </cols>
  <sheetData>
    <row r="2" spans="1:9" ht="18" customHeight="1" x14ac:dyDescent="0.25">
      <c r="A2" s="379" t="s">
        <v>62</v>
      </c>
      <c r="B2" s="379"/>
      <c r="C2" s="379"/>
      <c r="D2" s="379"/>
      <c r="E2" s="379"/>
      <c r="F2" s="379"/>
      <c r="G2" s="379"/>
      <c r="H2" s="379"/>
      <c r="I2" s="379"/>
    </row>
    <row r="3" spans="1:9" ht="15.75" thickBot="1" x14ac:dyDescent="0.3"/>
    <row r="4" spans="1:9" ht="42.6" customHeight="1" thickBot="1" x14ac:dyDescent="0.3">
      <c r="C4" s="19" t="s">
        <v>22</v>
      </c>
      <c r="D4" s="329" t="s">
        <v>358</v>
      </c>
      <c r="E4" s="329"/>
      <c r="F4" s="329"/>
      <c r="G4" s="329"/>
    </row>
    <row r="5" spans="1:9" ht="15.75" thickBot="1" x14ac:dyDescent="0.3">
      <c r="C5" s="19" t="s">
        <v>4</v>
      </c>
      <c r="D5" s="275" t="s">
        <v>359</v>
      </c>
      <c r="E5" s="276"/>
      <c r="F5" s="276"/>
      <c r="G5" s="277"/>
    </row>
    <row r="6" spans="1:9" ht="37.9" customHeight="1" thickBot="1" x14ac:dyDescent="0.3">
      <c r="C6" s="19" t="s">
        <v>36</v>
      </c>
      <c r="D6" s="330" t="s">
        <v>5</v>
      </c>
      <c r="E6" s="331"/>
      <c r="F6" s="331"/>
      <c r="G6" s="332"/>
    </row>
    <row r="7" spans="1:9" ht="15.75" thickBot="1" x14ac:dyDescent="0.3">
      <c r="C7" s="333" t="s">
        <v>8</v>
      </c>
      <c r="D7" s="334"/>
      <c r="E7" s="334"/>
      <c r="F7" s="334"/>
      <c r="G7" s="335"/>
    </row>
    <row r="8" spans="1:9" ht="15" customHeight="1" x14ac:dyDescent="0.25">
      <c r="C8" s="507" t="s">
        <v>357</v>
      </c>
      <c r="D8" s="508"/>
      <c r="E8" s="508"/>
      <c r="F8" s="508"/>
      <c r="G8" s="509"/>
    </row>
    <row r="9" spans="1:9" ht="36.75" customHeight="1" x14ac:dyDescent="0.25">
      <c r="C9" s="510" t="s">
        <v>357</v>
      </c>
      <c r="D9" s="511"/>
      <c r="E9" s="511"/>
      <c r="F9" s="511"/>
      <c r="G9" s="512"/>
    </row>
    <row r="10" spans="1:9" ht="15" customHeight="1" thickBot="1" x14ac:dyDescent="0.3">
      <c r="C10" s="513" t="s">
        <v>357</v>
      </c>
      <c r="D10" s="514"/>
      <c r="E10" s="514"/>
      <c r="F10" s="514"/>
      <c r="G10" s="515"/>
    </row>
    <row r="11" spans="1:9" ht="26.45" customHeight="1" thickBot="1" x14ac:dyDescent="0.3">
      <c r="C11" s="18" t="s">
        <v>11</v>
      </c>
      <c r="D11" s="516" t="s">
        <v>360</v>
      </c>
      <c r="E11" s="517"/>
      <c r="F11" s="517"/>
      <c r="G11" s="518"/>
    </row>
    <row r="12" spans="1:9" ht="23.25" customHeight="1" x14ac:dyDescent="0.25">
      <c r="C12" s="282" t="s">
        <v>12</v>
      </c>
      <c r="D12" s="254">
        <v>2018</v>
      </c>
      <c r="E12" s="254">
        <v>2019</v>
      </c>
      <c r="F12" s="254">
        <v>2020</v>
      </c>
      <c r="G12" s="254">
        <v>2021</v>
      </c>
    </row>
    <row r="13" spans="1:9" ht="15.75" thickBot="1" x14ac:dyDescent="0.3">
      <c r="C13" s="283"/>
      <c r="D13" s="255" t="s">
        <v>6</v>
      </c>
      <c r="E13" s="255" t="s">
        <v>7</v>
      </c>
      <c r="F13" s="255" t="s">
        <v>7</v>
      </c>
      <c r="G13" s="255" t="s">
        <v>7</v>
      </c>
    </row>
    <row r="14" spans="1:9" ht="28.9" customHeight="1" thickBot="1" x14ac:dyDescent="0.3">
      <c r="C14" s="225" t="s">
        <v>361</v>
      </c>
      <c r="D14" s="110">
        <v>1</v>
      </c>
      <c r="E14" s="110" t="s">
        <v>272</v>
      </c>
      <c r="F14" s="110" t="s">
        <v>272</v>
      </c>
      <c r="G14" s="110" t="s">
        <v>362</v>
      </c>
    </row>
    <row r="15" spans="1:9" ht="15.75" thickBot="1" x14ac:dyDescent="0.3">
      <c r="C15" s="223" t="s">
        <v>179</v>
      </c>
      <c r="D15" s="110" t="s">
        <v>177</v>
      </c>
      <c r="E15" s="110" t="s">
        <v>178</v>
      </c>
      <c r="F15" s="110" t="s">
        <v>178</v>
      </c>
      <c r="G15" s="110" t="s">
        <v>178</v>
      </c>
    </row>
    <row r="16" spans="1:9" ht="23.25" thickBot="1" x14ac:dyDescent="0.3">
      <c r="C16" s="223" t="s">
        <v>180</v>
      </c>
      <c r="D16" s="110" t="s">
        <v>177</v>
      </c>
      <c r="E16" s="110" t="s">
        <v>178</v>
      </c>
      <c r="F16" s="110" t="s">
        <v>178</v>
      </c>
      <c r="G16" s="110" t="s">
        <v>178</v>
      </c>
    </row>
    <row r="17" spans="3:11" ht="35.450000000000003" customHeight="1" thickBot="1" x14ac:dyDescent="0.3">
      <c r="C17" s="14" t="s">
        <v>13</v>
      </c>
      <c r="D17" s="296" t="s">
        <v>363</v>
      </c>
      <c r="E17" s="297"/>
      <c r="F17" s="297"/>
      <c r="G17" s="298"/>
    </row>
    <row r="18" spans="3:11" ht="23.25" customHeight="1" thickBot="1" x14ac:dyDescent="0.3">
      <c r="C18" s="339" t="s">
        <v>14</v>
      </c>
      <c r="D18" s="340"/>
      <c r="E18" s="340"/>
      <c r="F18" s="340"/>
      <c r="G18" s="341"/>
      <c r="I18" s="209"/>
      <c r="J18" s="210"/>
    </row>
    <row r="19" spans="3:11" ht="28.15" customHeight="1" thickBot="1" x14ac:dyDescent="0.3">
      <c r="C19" s="225" t="s">
        <v>364</v>
      </c>
      <c r="D19" s="110">
        <v>1</v>
      </c>
      <c r="E19" s="110" t="s">
        <v>272</v>
      </c>
      <c r="F19" s="110" t="s">
        <v>272</v>
      </c>
      <c r="G19" s="110" t="s">
        <v>362</v>
      </c>
    </row>
    <row r="20" spans="3:11" ht="15.75" thickBot="1" x14ac:dyDescent="0.3">
      <c r="C20" s="223" t="s">
        <v>179</v>
      </c>
      <c r="D20" s="110" t="s">
        <v>177</v>
      </c>
      <c r="E20" s="110" t="s">
        <v>178</v>
      </c>
      <c r="F20" s="110" t="s">
        <v>178</v>
      </c>
      <c r="G20" s="110" t="s">
        <v>178</v>
      </c>
    </row>
    <row r="21" spans="3:11" ht="23.25" thickBot="1" x14ac:dyDescent="0.3">
      <c r="C21" s="223" t="s">
        <v>180</v>
      </c>
      <c r="D21" s="110" t="s">
        <v>177</v>
      </c>
      <c r="E21" s="110" t="s">
        <v>178</v>
      </c>
      <c r="F21" s="110" t="s">
        <v>178</v>
      </c>
      <c r="G21" s="110" t="s">
        <v>178</v>
      </c>
    </row>
    <row r="22" spans="3:11" ht="15.75" thickBot="1" x14ac:dyDescent="0.3">
      <c r="C22" s="314" t="s">
        <v>53</v>
      </c>
      <c r="D22" s="315"/>
      <c r="E22" s="315"/>
      <c r="F22" s="315"/>
      <c r="G22" s="316"/>
    </row>
    <row r="23" spans="3:11" ht="15.75" thickBot="1" x14ac:dyDescent="0.3">
      <c r="C23" s="293" t="s">
        <v>74</v>
      </c>
      <c r="D23" s="294"/>
      <c r="E23" s="294"/>
      <c r="F23" s="294"/>
      <c r="G23" s="295"/>
    </row>
    <row r="24" spans="3:11" ht="15" customHeight="1" thickBot="1" x14ac:dyDescent="0.3">
      <c r="C24" s="23" t="s">
        <v>38</v>
      </c>
      <c r="D24" s="429" t="s">
        <v>365</v>
      </c>
      <c r="E24" s="430"/>
      <c r="F24" s="430"/>
      <c r="G24" s="431"/>
    </row>
    <row r="25" spans="3:11" ht="21.6" customHeight="1" thickBot="1" x14ac:dyDescent="0.3">
      <c r="C25" s="223" t="s">
        <v>10</v>
      </c>
      <c r="D25" s="339" t="s">
        <v>366</v>
      </c>
      <c r="E25" s="340"/>
      <c r="F25" s="340"/>
      <c r="G25" s="341"/>
    </row>
    <row r="26" spans="3:11" ht="15.75" thickBot="1" x14ac:dyDescent="0.3">
      <c r="C26" s="223" t="s">
        <v>15</v>
      </c>
      <c r="D26" s="411" t="s">
        <v>367</v>
      </c>
      <c r="E26" s="412"/>
      <c r="F26" s="412"/>
      <c r="G26" s="413"/>
    </row>
    <row r="27" spans="3:11" ht="12.75" customHeight="1" x14ac:dyDescent="0.25">
      <c r="C27" s="282"/>
      <c r="D27" s="21">
        <v>2018</v>
      </c>
      <c r="E27" s="21">
        <v>2019</v>
      </c>
      <c r="F27" s="21">
        <v>2020</v>
      </c>
      <c r="G27" s="21">
        <v>2021</v>
      </c>
    </row>
    <row r="28" spans="3:11" ht="9" customHeight="1" thickBot="1" x14ac:dyDescent="0.3">
      <c r="C28" s="283"/>
      <c r="D28" s="22" t="s">
        <v>6</v>
      </c>
      <c r="E28" s="22" t="s">
        <v>7</v>
      </c>
      <c r="F28" s="22" t="s">
        <v>7</v>
      </c>
      <c r="G28" s="22" t="s">
        <v>7</v>
      </c>
    </row>
    <row r="29" spans="3:11" ht="15.75" thickBot="1" x14ac:dyDescent="0.3">
      <c r="C29" s="223" t="s">
        <v>9</v>
      </c>
      <c r="D29" s="4">
        <f>27122+233+62</f>
        <v>27417</v>
      </c>
      <c r="E29" s="4">
        <f>26648+239+63</f>
        <v>26950</v>
      </c>
      <c r="F29" s="4">
        <f>26915+237+63</f>
        <v>27215</v>
      </c>
      <c r="G29" s="4">
        <f>27187+237+62</f>
        <v>27486</v>
      </c>
    </row>
    <row r="30" spans="3:11" ht="15.75" thickBot="1" x14ac:dyDescent="0.3">
      <c r="C30" s="223" t="s">
        <v>16</v>
      </c>
      <c r="D30" s="4">
        <v>4974600</v>
      </c>
      <c r="E30" s="4">
        <v>5060000</v>
      </c>
      <c r="F30" s="4">
        <v>5200000</v>
      </c>
      <c r="G30" s="4">
        <v>5200000</v>
      </c>
    </row>
    <row r="31" spans="3:11" ht="21.6" customHeight="1" thickBot="1" x14ac:dyDescent="0.3">
      <c r="C31" s="223" t="s">
        <v>24</v>
      </c>
      <c r="D31" s="4">
        <f>D30/D29</f>
        <v>181.44217091585512</v>
      </c>
      <c r="E31" s="4">
        <f>E30/E29</f>
        <v>187.75510204081633</v>
      </c>
      <c r="F31" s="4">
        <f>F30/F29</f>
        <v>191.07110049604998</v>
      </c>
      <c r="G31" s="4">
        <f>G30/G29</f>
        <v>189.18722258604382</v>
      </c>
    </row>
    <row r="32" spans="3:11" ht="15.75" thickBot="1" x14ac:dyDescent="0.3">
      <c r="C32" s="223" t="s">
        <v>17</v>
      </c>
      <c r="D32" s="224" t="s">
        <v>23</v>
      </c>
      <c r="E32" s="91">
        <f t="shared" ref="E32:G34" si="0">E29/D29-1</f>
        <v>-1.7033227559543396E-2</v>
      </c>
      <c r="F32" s="91">
        <f t="shared" si="0"/>
        <v>9.8330241187383205E-3</v>
      </c>
      <c r="G32" s="91">
        <f t="shared" si="0"/>
        <v>9.9577438912363814E-3</v>
      </c>
      <c r="I32" s="6"/>
      <c r="J32" s="6"/>
      <c r="K32" s="6"/>
    </row>
    <row r="33" spans="3:7" ht="21.6" customHeight="1" thickBot="1" x14ac:dyDescent="0.3">
      <c r="C33" s="223" t="s">
        <v>18</v>
      </c>
      <c r="D33" s="224" t="s">
        <v>23</v>
      </c>
      <c r="E33" s="91">
        <f t="shared" si="0"/>
        <v>1.7167209423873286E-2</v>
      </c>
      <c r="F33" s="91">
        <f t="shared" si="0"/>
        <v>2.7667984189723382E-2</v>
      </c>
      <c r="G33" s="91">
        <f t="shared" si="0"/>
        <v>0</v>
      </c>
    </row>
    <row r="34" spans="3:7" ht="22.9" customHeight="1" thickBot="1" x14ac:dyDescent="0.3">
      <c r="C34" s="223" t="s">
        <v>19</v>
      </c>
      <c r="D34" s="224" t="s">
        <v>23</v>
      </c>
      <c r="E34" s="91">
        <f t="shared" si="0"/>
        <v>3.4793075353407588E-2</v>
      </c>
      <c r="F34" s="91">
        <f t="shared" si="0"/>
        <v>1.7661296120266234E-2</v>
      </c>
      <c r="G34" s="91">
        <f t="shared" si="0"/>
        <v>-9.8595648693879934E-3</v>
      </c>
    </row>
    <row r="35" spans="3:7" ht="15.75" thickBot="1" x14ac:dyDescent="0.3">
      <c r="C35" s="279" t="s">
        <v>55</v>
      </c>
      <c r="D35" s="280"/>
      <c r="E35" s="280"/>
      <c r="F35" s="280"/>
      <c r="G35" s="281"/>
    </row>
    <row r="36" spans="3:7" ht="12.75" customHeight="1" x14ac:dyDescent="0.25">
      <c r="C36" s="282"/>
      <c r="D36" s="21">
        <v>2018</v>
      </c>
      <c r="E36" s="21">
        <v>2019</v>
      </c>
      <c r="F36" s="21">
        <v>2020</v>
      </c>
      <c r="G36" s="21">
        <v>2021</v>
      </c>
    </row>
    <row r="37" spans="3:7" ht="9" customHeight="1" thickBot="1" x14ac:dyDescent="0.3">
      <c r="C37" s="283"/>
      <c r="D37" s="22" t="s">
        <v>6</v>
      </c>
      <c r="E37" s="22" t="s">
        <v>7</v>
      </c>
      <c r="F37" s="22" t="s">
        <v>7</v>
      </c>
      <c r="G37" s="22" t="s">
        <v>7</v>
      </c>
    </row>
    <row r="38" spans="3:7" ht="15.75" thickBot="1" x14ac:dyDescent="0.3">
      <c r="C38" s="1" t="s">
        <v>0</v>
      </c>
      <c r="D38" s="5"/>
      <c r="E38" s="5"/>
      <c r="F38" s="5"/>
      <c r="G38" s="5"/>
    </row>
    <row r="39" spans="3:7" ht="33.6" customHeight="1" thickBot="1" x14ac:dyDescent="0.3">
      <c r="C39" s="7" t="s">
        <v>44</v>
      </c>
      <c r="D39" s="8"/>
      <c r="E39" s="211"/>
      <c r="F39" s="211"/>
      <c r="G39" s="211"/>
    </row>
    <row r="40" spans="3:7" ht="36.75" thickBot="1" x14ac:dyDescent="0.3">
      <c r="C40" s="7" t="s">
        <v>75</v>
      </c>
      <c r="D40" s="8"/>
      <c r="E40" s="9"/>
      <c r="F40" s="9"/>
      <c r="G40" s="9"/>
    </row>
    <row r="41" spans="3:7" ht="36.6" customHeight="1" thickBot="1" x14ac:dyDescent="0.3">
      <c r="C41" s="1" t="s">
        <v>42</v>
      </c>
      <c r="D41" s="5"/>
      <c r="E41" s="5"/>
      <c r="F41" s="5"/>
      <c r="G41" s="5"/>
    </row>
    <row r="42" spans="3:7" ht="48.75" thickBot="1" x14ac:dyDescent="0.3">
      <c r="C42" s="7" t="s">
        <v>45</v>
      </c>
      <c r="D42" s="8"/>
      <c r="E42" s="5"/>
      <c r="F42" s="5"/>
      <c r="G42" s="5"/>
    </row>
    <row r="43" spans="3:7" ht="48.75" thickBot="1" x14ac:dyDescent="0.3">
      <c r="C43" s="7" t="s">
        <v>76</v>
      </c>
      <c r="D43" s="8"/>
      <c r="E43" s="5"/>
      <c r="F43" s="5"/>
      <c r="G43" s="5"/>
    </row>
    <row r="44" spans="3:7" ht="15.75" thickBot="1" x14ac:dyDescent="0.3">
      <c r="C44" s="1" t="s">
        <v>1</v>
      </c>
      <c r="D44" s="8"/>
      <c r="E44" s="5"/>
      <c r="F44" s="5"/>
      <c r="G44" s="5"/>
    </row>
    <row r="45" spans="3:7" ht="36.75" thickBot="1" x14ac:dyDescent="0.3">
      <c r="C45" s="7" t="s">
        <v>47</v>
      </c>
      <c r="D45" s="8"/>
      <c r="E45" s="5"/>
      <c r="F45" s="5"/>
      <c r="G45" s="5"/>
    </row>
    <row r="46" spans="3:7" ht="31.9" customHeight="1" thickBot="1" x14ac:dyDescent="0.3">
      <c r="C46" s="7" t="s">
        <v>77</v>
      </c>
      <c r="D46" s="8"/>
      <c r="E46" s="5"/>
      <c r="F46" s="5"/>
      <c r="G46" s="5"/>
    </row>
    <row r="47" spans="3:7" ht="15.75" thickBot="1" x14ac:dyDescent="0.3">
      <c r="C47" s="1" t="s">
        <v>2</v>
      </c>
      <c r="D47" s="8"/>
      <c r="E47" s="5"/>
      <c r="F47" s="5"/>
      <c r="G47" s="5"/>
    </row>
    <row r="48" spans="3:7" ht="36.75" thickBot="1" x14ac:dyDescent="0.3">
      <c r="C48" s="7" t="s">
        <v>48</v>
      </c>
      <c r="D48" s="8"/>
      <c r="E48" s="5"/>
      <c r="F48" s="5"/>
      <c r="G48" s="5"/>
    </row>
    <row r="49" spans="3:7" ht="36.75" thickBot="1" x14ac:dyDescent="0.3">
      <c r="C49" s="7" t="s">
        <v>78</v>
      </c>
      <c r="D49" s="8"/>
      <c r="E49" s="5"/>
      <c r="F49" s="5"/>
      <c r="G49" s="5"/>
    </row>
    <row r="50" spans="3:7" ht="28.15" customHeight="1" thickBot="1" x14ac:dyDescent="0.3">
      <c r="C50" s="1" t="s">
        <v>29</v>
      </c>
      <c r="D50" s="8">
        <f>D30</f>
        <v>4974600</v>
      </c>
      <c r="E50" s="8">
        <f>E30</f>
        <v>5060000</v>
      </c>
      <c r="F50" s="8">
        <f>F30</f>
        <v>5200000</v>
      </c>
      <c r="G50" s="8">
        <f>G30</f>
        <v>5200000</v>
      </c>
    </row>
    <row r="51" spans="3:7" ht="30" customHeight="1" thickBot="1" x14ac:dyDescent="0.3">
      <c r="C51" s="7" t="s">
        <v>49</v>
      </c>
      <c r="D51" s="8"/>
      <c r="E51" s="5"/>
      <c r="F51" s="5"/>
      <c r="G51" s="5"/>
    </row>
    <row r="52" spans="3:7" ht="42.6" customHeight="1" thickBot="1" x14ac:dyDescent="0.3">
      <c r="C52" s="7" t="s">
        <v>79</v>
      </c>
      <c r="D52" s="8"/>
      <c r="E52" s="5"/>
      <c r="F52" s="5"/>
      <c r="G52" s="5"/>
    </row>
    <row r="53" spans="3:7" ht="15.75" thickBot="1" x14ac:dyDescent="0.3">
      <c r="C53" s="1" t="s">
        <v>31</v>
      </c>
      <c r="D53" s="8"/>
      <c r="E53" s="5"/>
      <c r="F53" s="5"/>
      <c r="G53" s="5"/>
    </row>
    <row r="54" spans="3:7" ht="36.75" thickBot="1" x14ac:dyDescent="0.3">
      <c r="C54" s="7" t="s">
        <v>50</v>
      </c>
      <c r="D54" s="8"/>
      <c r="E54" s="5"/>
      <c r="F54" s="5"/>
      <c r="G54" s="5"/>
    </row>
    <row r="55" spans="3:7" ht="36.75" thickBot="1" x14ac:dyDescent="0.3">
      <c r="C55" s="7" t="s">
        <v>80</v>
      </c>
      <c r="D55" s="8"/>
      <c r="E55" s="5"/>
      <c r="F55" s="5"/>
      <c r="G55" s="5"/>
    </row>
    <row r="56" spans="3:7" ht="27.6" customHeight="1" thickBot="1" x14ac:dyDescent="0.3">
      <c r="C56" s="1" t="s">
        <v>3</v>
      </c>
      <c r="D56" s="8"/>
      <c r="E56" s="5"/>
      <c r="F56" s="5"/>
      <c r="G56" s="5"/>
    </row>
    <row r="57" spans="3:7" ht="36.75" thickBot="1" x14ac:dyDescent="0.3">
      <c r="C57" s="7" t="s">
        <v>51</v>
      </c>
      <c r="D57" s="8"/>
      <c r="E57" s="5"/>
      <c r="F57" s="5"/>
      <c r="G57" s="5"/>
    </row>
    <row r="58" spans="3:7" ht="48.75" thickBot="1" x14ac:dyDescent="0.3">
      <c r="C58" s="7" t="s">
        <v>81</v>
      </c>
      <c r="D58" s="8"/>
      <c r="E58" s="5"/>
      <c r="F58" s="5"/>
      <c r="G58" s="5"/>
    </row>
    <row r="59" spans="3:7" ht="26.45" customHeight="1" thickBot="1" x14ac:dyDescent="0.3">
      <c r="C59" s="24" t="s">
        <v>54</v>
      </c>
      <c r="D59" s="8">
        <f>D56+D53+D50+D47+D44+D41+D38</f>
        <v>4974600</v>
      </c>
      <c r="E59" s="8">
        <f>E56+E53+E50+E47+E44+E41+E38</f>
        <v>5060000</v>
      </c>
      <c r="F59" s="8">
        <f>F56+F53+F50+F47+F44+F41+F38</f>
        <v>5200000</v>
      </c>
      <c r="G59" s="8">
        <f>G56+G53+G50+G47+G44+G41+G38</f>
        <v>5200000</v>
      </c>
    </row>
    <row r="60" spans="3:7" x14ac:dyDescent="0.25">
      <c r="C60" s="302" t="s">
        <v>368</v>
      </c>
      <c r="D60" s="468"/>
      <c r="E60" s="469"/>
      <c r="F60" s="469"/>
      <c r="G60" s="494"/>
    </row>
    <row r="61" spans="3:7" x14ac:dyDescent="0.25">
      <c r="C61" s="303"/>
      <c r="D61" s="471"/>
      <c r="E61" s="472"/>
      <c r="F61" s="472"/>
      <c r="G61" s="495"/>
    </row>
    <row r="62" spans="3:7" ht="15.75" thickBot="1" x14ac:dyDescent="0.3">
      <c r="C62" s="304"/>
      <c r="D62" s="474"/>
      <c r="E62" s="475"/>
      <c r="F62" s="475"/>
      <c r="G62" s="496"/>
    </row>
    <row r="63" spans="3:7" ht="15.75" thickBot="1" x14ac:dyDescent="0.3">
      <c r="C63" s="26" t="s">
        <v>56</v>
      </c>
      <c r="D63" s="27">
        <f>IF(D59-D30=0,0,"Error")</f>
        <v>0</v>
      </c>
      <c r="E63" s="27">
        <f>IF(E59-E30=0,0,"Error")</f>
        <v>0</v>
      </c>
      <c r="F63" s="27">
        <f>IF(F59-F30=0,0,"Error")</f>
        <v>0</v>
      </c>
      <c r="G63" s="27">
        <f>IF(G59-G30=0,0,"Error")</f>
        <v>0</v>
      </c>
    </row>
    <row r="64" spans="3:7" ht="23.25" hidden="1" thickBot="1" x14ac:dyDescent="0.3">
      <c r="C64" s="17" t="s">
        <v>59</v>
      </c>
      <c r="D64" s="429" t="s">
        <v>37</v>
      </c>
      <c r="E64" s="430"/>
      <c r="F64" s="430"/>
      <c r="G64" s="431"/>
    </row>
    <row r="65" spans="3:7" ht="23.25" hidden="1" thickBot="1" x14ac:dyDescent="0.3">
      <c r="C65" s="223" t="s">
        <v>10</v>
      </c>
      <c r="D65" s="339" t="s">
        <v>37</v>
      </c>
      <c r="E65" s="340"/>
      <c r="F65" s="340"/>
      <c r="G65" s="341"/>
    </row>
    <row r="66" spans="3:7" ht="15.75" hidden="1" thickBot="1" x14ac:dyDescent="0.3">
      <c r="C66" s="223" t="s">
        <v>15</v>
      </c>
      <c r="D66" s="411" t="s">
        <v>37</v>
      </c>
      <c r="E66" s="412"/>
      <c r="F66" s="412"/>
      <c r="G66" s="413"/>
    </row>
    <row r="67" spans="3:7" ht="15.75" hidden="1" thickBot="1" x14ac:dyDescent="0.3">
      <c r="C67" s="223" t="s">
        <v>9</v>
      </c>
      <c r="D67" s="4"/>
      <c r="E67" s="4"/>
      <c r="F67" s="4"/>
      <c r="G67" s="4"/>
    </row>
    <row r="68" spans="3:7" ht="12.75" hidden="1" customHeight="1" x14ac:dyDescent="0.25">
      <c r="C68" s="282"/>
      <c r="D68" s="21">
        <v>2018</v>
      </c>
      <c r="E68" s="21">
        <v>2019</v>
      </c>
      <c r="F68" s="21">
        <v>2020</v>
      </c>
      <c r="G68" s="21">
        <v>2021</v>
      </c>
    </row>
    <row r="69" spans="3:7" ht="9" hidden="1" customHeight="1" thickBot="1" x14ac:dyDescent="0.3">
      <c r="C69" s="283"/>
      <c r="D69" s="22" t="s">
        <v>6</v>
      </c>
      <c r="E69" s="22" t="s">
        <v>7</v>
      </c>
      <c r="F69" s="22" t="s">
        <v>7</v>
      </c>
      <c r="G69" s="22" t="s">
        <v>7</v>
      </c>
    </row>
    <row r="70" spans="3:7" ht="23.25" hidden="1" thickBot="1" x14ac:dyDescent="0.3">
      <c r="C70" s="223" t="s">
        <v>16</v>
      </c>
      <c r="D70" s="4"/>
      <c r="E70" s="4"/>
      <c r="F70" s="4"/>
      <c r="G70" s="4"/>
    </row>
    <row r="71" spans="3:7" ht="23.25" hidden="1" thickBot="1" x14ac:dyDescent="0.3">
      <c r="C71" s="223" t="s">
        <v>24</v>
      </c>
      <c r="D71" s="4" t="e">
        <f>D70/D67</f>
        <v>#DIV/0!</v>
      </c>
      <c r="E71" s="4" t="e">
        <f>E70/E67</f>
        <v>#DIV/0!</v>
      </c>
      <c r="F71" s="4" t="e">
        <f>F70/F67</f>
        <v>#DIV/0!</v>
      </c>
      <c r="G71" s="4" t="e">
        <f>G70/G67</f>
        <v>#DIV/0!</v>
      </c>
    </row>
    <row r="72" spans="3:7" ht="23.25" hidden="1" thickBot="1" x14ac:dyDescent="0.3">
      <c r="C72" s="223" t="s">
        <v>17</v>
      </c>
      <c r="D72" s="224"/>
      <c r="E72" s="91" t="e">
        <f>E67/D67-1</f>
        <v>#DIV/0!</v>
      </c>
      <c r="F72" s="91" t="e">
        <f>F67/E67-1</f>
        <v>#DIV/0!</v>
      </c>
      <c r="G72" s="91" t="e">
        <f>G67/F67-1</f>
        <v>#DIV/0!</v>
      </c>
    </row>
    <row r="73" spans="3:7" ht="23.25" hidden="1" thickBot="1" x14ac:dyDescent="0.3">
      <c r="C73" s="223" t="s">
        <v>18</v>
      </c>
      <c r="D73" s="224"/>
      <c r="E73" s="91" t="e">
        <f t="shared" ref="E73:G74" si="1">E70/D70-1</f>
        <v>#DIV/0!</v>
      </c>
      <c r="F73" s="91" t="e">
        <f t="shared" si="1"/>
        <v>#DIV/0!</v>
      </c>
      <c r="G73" s="91" t="e">
        <f t="shared" si="1"/>
        <v>#DIV/0!</v>
      </c>
    </row>
    <row r="74" spans="3:7" ht="23.25" hidden="1" thickBot="1" x14ac:dyDescent="0.3">
      <c r="C74" s="223" t="s">
        <v>19</v>
      </c>
      <c r="D74" s="224"/>
      <c r="E74" s="91" t="e">
        <f t="shared" si="1"/>
        <v>#DIV/0!</v>
      </c>
      <c r="F74" s="91" t="e">
        <f t="shared" si="1"/>
        <v>#DIV/0!</v>
      </c>
      <c r="G74" s="91" t="e">
        <f t="shared" si="1"/>
        <v>#DIV/0!</v>
      </c>
    </row>
    <row r="75" spans="3:7" ht="24.75" hidden="1" customHeight="1" thickBot="1" x14ac:dyDescent="0.3">
      <c r="C75" s="279" t="s">
        <v>229</v>
      </c>
      <c r="D75" s="280"/>
      <c r="E75" s="280"/>
      <c r="F75" s="280"/>
      <c r="G75" s="281"/>
    </row>
    <row r="76" spans="3:7" ht="12.75" hidden="1" customHeight="1" x14ac:dyDescent="0.25">
      <c r="C76" s="282"/>
      <c r="D76" s="21">
        <v>2018</v>
      </c>
      <c r="E76" s="21">
        <v>2019</v>
      </c>
      <c r="F76" s="21">
        <v>2020</v>
      </c>
      <c r="G76" s="21">
        <v>2021</v>
      </c>
    </row>
    <row r="77" spans="3:7" ht="9" hidden="1" customHeight="1" thickBot="1" x14ac:dyDescent="0.3">
      <c r="C77" s="283"/>
      <c r="D77" s="22" t="s">
        <v>6</v>
      </c>
      <c r="E77" s="22" t="s">
        <v>7</v>
      </c>
      <c r="F77" s="22" t="s">
        <v>7</v>
      </c>
      <c r="G77" s="22" t="s">
        <v>7</v>
      </c>
    </row>
    <row r="78" spans="3:7" ht="24.75" hidden="1" customHeight="1" thickBot="1" x14ac:dyDescent="0.3">
      <c r="C78" s="1" t="s">
        <v>0</v>
      </c>
      <c r="D78" s="5"/>
      <c r="E78" s="5"/>
      <c r="F78" s="5"/>
      <c r="G78" s="5"/>
    </row>
    <row r="79" spans="3:7" ht="38.25" hidden="1" customHeight="1" thickBot="1" x14ac:dyDescent="0.3">
      <c r="C79" s="7" t="s">
        <v>44</v>
      </c>
      <c r="D79" s="8"/>
      <c r="E79" s="9"/>
      <c r="F79" s="9"/>
      <c r="G79" s="9"/>
    </row>
    <row r="80" spans="3:7" ht="24.75" hidden="1" customHeight="1" thickBot="1" x14ac:dyDescent="0.3">
      <c r="C80" s="7" t="s">
        <v>133</v>
      </c>
      <c r="D80" s="8"/>
      <c r="E80" s="9"/>
      <c r="F80" s="9"/>
      <c r="G80" s="9"/>
    </row>
    <row r="81" spans="3:7" ht="24.75" hidden="1" customHeight="1" thickBot="1" x14ac:dyDescent="0.3">
      <c r="C81" s="1" t="s">
        <v>42</v>
      </c>
      <c r="D81" s="5"/>
      <c r="E81" s="5"/>
      <c r="F81" s="5"/>
      <c r="G81" s="5"/>
    </row>
    <row r="82" spans="3:7" ht="39" hidden="1" customHeight="1" thickBot="1" x14ac:dyDescent="0.3">
      <c r="C82" s="7" t="s">
        <v>45</v>
      </c>
      <c r="D82" s="8"/>
      <c r="E82" s="5"/>
      <c r="F82" s="5"/>
      <c r="G82" s="5"/>
    </row>
    <row r="83" spans="3:7" ht="35.25" hidden="1" customHeight="1" thickBot="1" x14ac:dyDescent="0.3">
      <c r="C83" s="7" t="s">
        <v>134</v>
      </c>
      <c r="D83" s="8"/>
      <c r="E83" s="5"/>
      <c r="F83" s="5"/>
      <c r="G83" s="5"/>
    </row>
    <row r="84" spans="3:7" ht="24.75" hidden="1" customHeight="1" thickBot="1" x14ac:dyDescent="0.3">
      <c r="C84" s="1" t="s">
        <v>1</v>
      </c>
      <c r="D84" s="8"/>
      <c r="E84" s="5"/>
      <c r="F84" s="5"/>
      <c r="G84" s="5"/>
    </row>
    <row r="85" spans="3:7" ht="60.75" hidden="1" thickBot="1" x14ac:dyDescent="0.3">
      <c r="C85" s="7" t="s">
        <v>47</v>
      </c>
      <c r="D85" s="8"/>
      <c r="E85" s="5"/>
      <c r="F85" s="5"/>
      <c r="G85" s="5"/>
    </row>
    <row r="86" spans="3:7" ht="60.75" hidden="1" thickBot="1" x14ac:dyDescent="0.3">
      <c r="C86" s="7" t="s">
        <v>135</v>
      </c>
      <c r="D86" s="8"/>
      <c r="E86" s="5"/>
      <c r="F86" s="5"/>
      <c r="G86" s="5"/>
    </row>
    <row r="87" spans="3:7" ht="15.75" hidden="1" thickBot="1" x14ac:dyDescent="0.3">
      <c r="C87" s="1" t="s">
        <v>2</v>
      </c>
      <c r="D87" s="8"/>
      <c r="E87" s="5"/>
      <c r="F87" s="5"/>
      <c r="G87" s="5"/>
    </row>
    <row r="88" spans="3:7" ht="48.75" hidden="1" thickBot="1" x14ac:dyDescent="0.3">
      <c r="C88" s="7" t="s">
        <v>48</v>
      </c>
      <c r="D88" s="8"/>
      <c r="E88" s="5"/>
      <c r="F88" s="5"/>
      <c r="G88" s="5"/>
    </row>
    <row r="89" spans="3:7" ht="48.75" hidden="1" thickBot="1" x14ac:dyDescent="0.3">
      <c r="C89" s="7" t="s">
        <v>136</v>
      </c>
      <c r="D89" s="8"/>
      <c r="E89" s="5"/>
      <c r="F89" s="5"/>
      <c r="G89" s="5"/>
    </row>
    <row r="90" spans="3:7" ht="24.75" hidden="1" thickBot="1" x14ac:dyDescent="0.3">
      <c r="C90" s="1" t="s">
        <v>29</v>
      </c>
      <c r="D90" s="8"/>
      <c r="E90" s="5"/>
      <c r="F90" s="5"/>
      <c r="G90" s="5"/>
    </row>
    <row r="91" spans="3:7" ht="30.75" hidden="1" customHeight="1" thickBot="1" x14ac:dyDescent="0.3">
      <c r="C91" s="7" t="s">
        <v>49</v>
      </c>
      <c r="D91" s="8"/>
      <c r="E91" s="5"/>
      <c r="F91" s="5"/>
      <c r="G91" s="5"/>
    </row>
    <row r="92" spans="3:7" ht="26.25" hidden="1" customHeight="1" thickBot="1" x14ac:dyDescent="0.3">
      <c r="C92" s="7" t="s">
        <v>137</v>
      </c>
      <c r="D92" s="8"/>
      <c r="E92" s="5"/>
      <c r="F92" s="5"/>
      <c r="G92" s="5"/>
    </row>
    <row r="93" spans="3:7" ht="24.75" hidden="1" thickBot="1" x14ac:dyDescent="0.3">
      <c r="C93" s="1" t="s">
        <v>31</v>
      </c>
      <c r="D93" s="8"/>
      <c r="E93" s="5"/>
      <c r="F93" s="5"/>
      <c r="G93" s="5"/>
    </row>
    <row r="94" spans="3:7" ht="60.75" hidden="1" thickBot="1" x14ac:dyDescent="0.3">
      <c r="C94" s="7" t="s">
        <v>50</v>
      </c>
      <c r="D94" s="8"/>
      <c r="E94" s="5"/>
      <c r="F94" s="5"/>
      <c r="G94" s="5"/>
    </row>
    <row r="95" spans="3:7" ht="60.75" hidden="1" thickBot="1" x14ac:dyDescent="0.3">
      <c r="C95" s="7" t="s">
        <v>138</v>
      </c>
      <c r="D95" s="8"/>
      <c r="E95" s="5"/>
      <c r="F95" s="5"/>
      <c r="G95" s="5"/>
    </row>
    <row r="96" spans="3:7" ht="24" hidden="1" customHeight="1" thickBot="1" x14ac:dyDescent="0.3">
      <c r="C96" s="1" t="s">
        <v>3</v>
      </c>
      <c r="D96" s="8"/>
      <c r="E96" s="5"/>
      <c r="F96" s="5"/>
      <c r="G96" s="5"/>
    </row>
    <row r="97" spans="3:7" ht="72.75" hidden="1" thickBot="1" x14ac:dyDescent="0.3">
      <c r="C97" s="7" t="s">
        <v>51</v>
      </c>
      <c r="D97" s="8"/>
      <c r="E97" s="5"/>
      <c r="F97" s="5"/>
      <c r="G97" s="5"/>
    </row>
    <row r="98" spans="3:7" ht="72.75" hidden="1" thickBot="1" x14ac:dyDescent="0.3">
      <c r="C98" s="7" t="s">
        <v>139</v>
      </c>
      <c r="D98" s="8"/>
      <c r="E98" s="5"/>
      <c r="F98" s="5"/>
      <c r="G98" s="5"/>
    </row>
    <row r="99" spans="3:7" ht="24.75" hidden="1" thickBot="1" x14ac:dyDescent="0.3">
      <c r="C99" s="97" t="s">
        <v>57</v>
      </c>
      <c r="D99" s="8">
        <f>D96+D93+D90+D87+D84+D81+D78</f>
        <v>0</v>
      </c>
      <c r="E99" s="8">
        <f>E96+E93+E90+E87+E84+E81+E78</f>
        <v>0</v>
      </c>
      <c r="F99" s="8">
        <f>F96+F93+F90+F87+F84+F81+F78</f>
        <v>0</v>
      </c>
      <c r="G99" s="8">
        <f>G96+G93+G90+G87+G84+G81+G78</f>
        <v>0</v>
      </c>
    </row>
    <row r="100" spans="3:7" hidden="1" x14ac:dyDescent="0.25">
      <c r="C100" s="302" t="s">
        <v>164</v>
      </c>
      <c r="D100" s="469"/>
      <c r="E100" s="469"/>
      <c r="F100" s="469"/>
      <c r="G100" s="494"/>
    </row>
    <row r="101" spans="3:7" hidden="1" x14ac:dyDescent="0.25">
      <c r="C101" s="303"/>
      <c r="D101" s="472"/>
      <c r="E101" s="472"/>
      <c r="F101" s="472"/>
      <c r="G101" s="495"/>
    </row>
    <row r="102" spans="3:7" ht="25.5" hidden="1" customHeight="1" thickBot="1" x14ac:dyDescent="0.3">
      <c r="C102" s="304"/>
      <c r="D102" s="475"/>
      <c r="E102" s="475"/>
      <c r="F102" s="475"/>
      <c r="G102" s="496"/>
    </row>
    <row r="103" spans="3:7" ht="17.25" hidden="1" customHeight="1" thickBot="1" x14ac:dyDescent="0.3">
      <c r="C103" s="26" t="s">
        <v>56</v>
      </c>
      <c r="D103" s="27">
        <f>IF(D99-D70=0,0,"Error")</f>
        <v>0</v>
      </c>
      <c r="E103" s="27">
        <f>IF(E99-E70=0,0,"Error")</f>
        <v>0</v>
      </c>
      <c r="F103" s="27">
        <f>IF(F99-F70=0,0,"Error")</f>
        <v>0</v>
      </c>
      <c r="G103" s="27">
        <f>IF(G99-G70=0,0,"Error")</f>
        <v>0</v>
      </c>
    </row>
    <row r="104" spans="3:7" ht="15.75" hidden="1" thickBot="1" x14ac:dyDescent="0.3">
      <c r="C104" s="293" t="s">
        <v>141</v>
      </c>
      <c r="D104" s="294"/>
      <c r="E104" s="294"/>
      <c r="F104" s="294"/>
      <c r="G104" s="295"/>
    </row>
    <row r="105" spans="3:7" ht="15.75" hidden="1" thickBot="1" x14ac:dyDescent="0.3">
      <c r="C105" s="293" t="s">
        <v>68</v>
      </c>
      <c r="D105" s="294"/>
      <c r="E105" s="294"/>
      <c r="F105" s="294"/>
      <c r="G105" s="295"/>
    </row>
    <row r="106" spans="3:7" ht="23.25" hidden="1" thickBot="1" x14ac:dyDescent="0.3">
      <c r="C106" s="16" t="s">
        <v>82</v>
      </c>
      <c r="D106" s="423" t="s">
        <v>40</v>
      </c>
      <c r="E106" s="424"/>
      <c r="F106" s="424"/>
      <c r="G106" s="425"/>
    </row>
    <row r="107" spans="3:7" ht="15.75" hidden="1" thickBot="1" x14ac:dyDescent="0.3">
      <c r="C107" s="23" t="s">
        <v>38</v>
      </c>
      <c r="D107" s="429" t="s">
        <v>37</v>
      </c>
      <c r="E107" s="430"/>
      <c r="F107" s="430"/>
      <c r="G107" s="431"/>
    </row>
    <row r="108" spans="3:7" ht="17.25" hidden="1" customHeight="1" thickBot="1" x14ac:dyDescent="0.3">
      <c r="C108" s="223" t="s">
        <v>10</v>
      </c>
      <c r="D108" s="339" t="s">
        <v>37</v>
      </c>
      <c r="E108" s="340"/>
      <c r="F108" s="340"/>
      <c r="G108" s="341"/>
    </row>
    <row r="109" spans="3:7" ht="15.75" hidden="1" thickBot="1" x14ac:dyDescent="0.3">
      <c r="C109" s="223" t="s">
        <v>15</v>
      </c>
      <c r="D109" s="411" t="s">
        <v>37</v>
      </c>
      <c r="E109" s="412"/>
      <c r="F109" s="412"/>
      <c r="G109" s="413"/>
    </row>
    <row r="110" spans="3:7" ht="12.75" hidden="1" customHeight="1" x14ac:dyDescent="0.25">
      <c r="C110" s="282"/>
      <c r="D110" s="21">
        <v>2018</v>
      </c>
      <c r="E110" s="21">
        <v>2019</v>
      </c>
      <c r="F110" s="21">
        <v>2020</v>
      </c>
      <c r="G110" s="21">
        <v>2021</v>
      </c>
    </row>
    <row r="111" spans="3:7" ht="9" hidden="1" customHeight="1" thickBot="1" x14ac:dyDescent="0.3">
      <c r="C111" s="283"/>
      <c r="D111" s="22" t="s">
        <v>6</v>
      </c>
      <c r="E111" s="22" t="s">
        <v>7</v>
      </c>
      <c r="F111" s="22" t="s">
        <v>7</v>
      </c>
      <c r="G111" s="22" t="s">
        <v>7</v>
      </c>
    </row>
    <row r="112" spans="3:7" ht="15.75" hidden="1" thickBot="1" x14ac:dyDescent="0.3">
      <c r="C112" s="223" t="s">
        <v>9</v>
      </c>
      <c r="D112" s="4"/>
      <c r="E112" s="4"/>
      <c r="F112" s="4"/>
      <c r="G112" s="4"/>
    </row>
    <row r="113" spans="3:11" ht="23.25" hidden="1" thickBot="1" x14ac:dyDescent="0.3">
      <c r="C113" s="223" t="s">
        <v>16</v>
      </c>
      <c r="D113" s="4"/>
      <c r="E113" s="4"/>
      <c r="F113" s="4"/>
      <c r="G113" s="4"/>
    </row>
    <row r="114" spans="3:11" ht="23.25" hidden="1" thickBot="1" x14ac:dyDescent="0.3">
      <c r="C114" s="223" t="s">
        <v>24</v>
      </c>
      <c r="D114" s="4" t="e">
        <f>D113/D112</f>
        <v>#DIV/0!</v>
      </c>
      <c r="E114" s="4" t="e">
        <f>E113/E112</f>
        <v>#DIV/0!</v>
      </c>
      <c r="F114" s="4" t="e">
        <f>F113/F112</f>
        <v>#DIV/0!</v>
      </c>
      <c r="G114" s="4" t="e">
        <f>G113/G112</f>
        <v>#DIV/0!</v>
      </c>
    </row>
    <row r="115" spans="3:11" ht="23.25" hidden="1" thickBot="1" x14ac:dyDescent="0.3">
      <c r="C115" s="223" t="s">
        <v>17</v>
      </c>
      <c r="D115" s="224" t="s">
        <v>23</v>
      </c>
      <c r="E115" s="91" t="e">
        <f t="shared" ref="E115:G117" si="2">E112/D112-1</f>
        <v>#DIV/0!</v>
      </c>
      <c r="F115" s="91" t="e">
        <f t="shared" si="2"/>
        <v>#DIV/0!</v>
      </c>
      <c r="G115" s="91" t="e">
        <f t="shared" si="2"/>
        <v>#DIV/0!</v>
      </c>
      <c r="I115" s="6"/>
      <c r="J115" s="6"/>
      <c r="K115" s="6"/>
    </row>
    <row r="116" spans="3:11" ht="23.25" hidden="1" thickBot="1" x14ac:dyDescent="0.3">
      <c r="C116" s="223" t="s">
        <v>18</v>
      </c>
      <c r="D116" s="224" t="s">
        <v>23</v>
      </c>
      <c r="E116" s="91" t="e">
        <f t="shared" si="2"/>
        <v>#DIV/0!</v>
      </c>
      <c r="F116" s="91" t="e">
        <f t="shared" si="2"/>
        <v>#DIV/0!</v>
      </c>
      <c r="G116" s="91" t="e">
        <f t="shared" si="2"/>
        <v>#DIV/0!</v>
      </c>
    </row>
    <row r="117" spans="3:11" ht="23.25" hidden="1" thickBot="1" x14ac:dyDescent="0.3">
      <c r="C117" s="223" t="s">
        <v>19</v>
      </c>
      <c r="D117" s="224" t="s">
        <v>23</v>
      </c>
      <c r="E117" s="91" t="e">
        <f t="shared" si="2"/>
        <v>#DIV/0!</v>
      </c>
      <c r="F117" s="91" t="e">
        <f t="shared" si="2"/>
        <v>#DIV/0!</v>
      </c>
      <c r="G117" s="91" t="e">
        <f t="shared" si="2"/>
        <v>#DIV/0!</v>
      </c>
    </row>
    <row r="118" spans="3:11" ht="15.75" hidden="1" thickBot="1" x14ac:dyDescent="0.3">
      <c r="C118" s="279" t="s">
        <v>55</v>
      </c>
      <c r="D118" s="280"/>
      <c r="E118" s="280"/>
      <c r="F118" s="280"/>
      <c r="G118" s="281"/>
    </row>
    <row r="119" spans="3:11" ht="12.75" hidden="1" customHeight="1" x14ac:dyDescent="0.25">
      <c r="C119" s="282"/>
      <c r="D119" s="21">
        <v>2018</v>
      </c>
      <c r="E119" s="21">
        <v>2019</v>
      </c>
      <c r="F119" s="21">
        <v>2020</v>
      </c>
      <c r="G119" s="21">
        <v>2021</v>
      </c>
    </row>
    <row r="120" spans="3:11" ht="9" hidden="1" customHeight="1" thickBot="1" x14ac:dyDescent="0.3">
      <c r="C120" s="283"/>
      <c r="D120" s="22" t="s">
        <v>6</v>
      </c>
      <c r="E120" s="22" t="s">
        <v>7</v>
      </c>
      <c r="F120" s="22" t="s">
        <v>7</v>
      </c>
      <c r="G120" s="22" t="s">
        <v>7</v>
      </c>
    </row>
    <row r="121" spans="3:11" ht="24.75" hidden="1" thickBot="1" x14ac:dyDescent="0.3">
      <c r="C121" s="1" t="s">
        <v>71</v>
      </c>
      <c r="D121" s="5"/>
      <c r="E121" s="5"/>
      <c r="F121" s="5"/>
      <c r="G121" s="5"/>
    </row>
    <row r="122" spans="3:11" ht="24.75" hidden="1" thickBot="1" x14ac:dyDescent="0.3">
      <c r="C122" s="1" t="s">
        <v>72</v>
      </c>
      <c r="D122" s="8"/>
      <c r="E122" s="5"/>
      <c r="F122" s="5"/>
      <c r="G122" s="5"/>
    </row>
    <row r="123" spans="3:11" ht="24.75" hidden="1" thickBot="1" x14ac:dyDescent="0.3">
      <c r="C123" s="24" t="s">
        <v>54</v>
      </c>
      <c r="D123" s="8">
        <f>D122+D121</f>
        <v>0</v>
      </c>
      <c r="E123" s="8">
        <f>E122+E121</f>
        <v>0</v>
      </c>
      <c r="F123" s="8">
        <f>F122+F121</f>
        <v>0</v>
      </c>
      <c r="G123" s="8">
        <f>G122+G121</f>
        <v>0</v>
      </c>
    </row>
    <row r="124" spans="3:11" hidden="1" x14ac:dyDescent="0.25">
      <c r="C124" s="302" t="s">
        <v>69</v>
      </c>
      <c r="D124" s="468"/>
      <c r="E124" s="469"/>
      <c r="F124" s="469"/>
      <c r="G124" s="494"/>
    </row>
    <row r="125" spans="3:11" hidden="1" x14ac:dyDescent="0.25">
      <c r="C125" s="303"/>
      <c r="D125" s="471"/>
      <c r="E125" s="472"/>
      <c r="F125" s="472"/>
      <c r="G125" s="495"/>
    </row>
    <row r="126" spans="3:11" ht="15.75" hidden="1" thickBot="1" x14ac:dyDescent="0.3">
      <c r="C126" s="304"/>
      <c r="D126" s="474"/>
      <c r="E126" s="475"/>
      <c r="F126" s="475"/>
      <c r="G126" s="496"/>
    </row>
    <row r="127" spans="3:11" ht="23.25" hidden="1" thickBot="1" x14ac:dyDescent="0.3">
      <c r="C127" s="16" t="s">
        <v>41</v>
      </c>
      <c r="D127" s="423" t="s">
        <v>40</v>
      </c>
      <c r="E127" s="424"/>
      <c r="F127" s="424"/>
      <c r="G127" s="425"/>
    </row>
    <row r="128" spans="3:11" ht="34.5" hidden="1" thickBot="1" x14ac:dyDescent="0.3">
      <c r="C128" s="23" t="s">
        <v>70</v>
      </c>
      <c r="D128" s="429" t="s">
        <v>37</v>
      </c>
      <c r="E128" s="430"/>
      <c r="F128" s="430"/>
      <c r="G128" s="431"/>
    </row>
    <row r="129" spans="3:11" ht="17.25" hidden="1" customHeight="1" thickBot="1" x14ac:dyDescent="0.3">
      <c r="C129" s="223" t="s">
        <v>10</v>
      </c>
      <c r="D129" s="339" t="s">
        <v>37</v>
      </c>
      <c r="E129" s="340"/>
      <c r="F129" s="340"/>
      <c r="G129" s="341"/>
    </row>
    <row r="130" spans="3:11" ht="15.75" hidden="1" thickBot="1" x14ac:dyDescent="0.3">
      <c r="C130" s="223" t="s">
        <v>15</v>
      </c>
      <c r="D130" s="411" t="s">
        <v>37</v>
      </c>
      <c r="E130" s="412"/>
      <c r="F130" s="412"/>
      <c r="G130" s="413"/>
    </row>
    <row r="131" spans="3:11" ht="12.75" hidden="1" customHeight="1" x14ac:dyDescent="0.25">
      <c r="C131" s="282"/>
      <c r="D131" s="21">
        <v>2018</v>
      </c>
      <c r="E131" s="21">
        <v>2019</v>
      </c>
      <c r="F131" s="21">
        <v>2020</v>
      </c>
      <c r="G131" s="21">
        <v>2021</v>
      </c>
    </row>
    <row r="132" spans="3:11" ht="9" hidden="1" customHeight="1" thickBot="1" x14ac:dyDescent="0.3">
      <c r="C132" s="283"/>
      <c r="D132" s="22" t="s">
        <v>6</v>
      </c>
      <c r="E132" s="22" t="s">
        <v>7</v>
      </c>
      <c r="F132" s="22" t="s">
        <v>7</v>
      </c>
      <c r="G132" s="22" t="s">
        <v>7</v>
      </c>
    </row>
    <row r="133" spans="3:11" ht="15.75" hidden="1" thickBot="1" x14ac:dyDescent="0.3">
      <c r="C133" s="223" t="s">
        <v>9</v>
      </c>
      <c r="D133" s="4"/>
      <c r="E133" s="4"/>
      <c r="F133" s="4"/>
      <c r="G133" s="4"/>
    </row>
    <row r="134" spans="3:11" ht="23.25" hidden="1" thickBot="1" x14ac:dyDescent="0.3">
      <c r="C134" s="223" t="s">
        <v>16</v>
      </c>
      <c r="D134" s="4"/>
      <c r="E134" s="4"/>
      <c r="F134" s="4"/>
      <c r="G134" s="4"/>
    </row>
    <row r="135" spans="3:11" ht="23.25" hidden="1" thickBot="1" x14ac:dyDescent="0.3">
      <c r="C135" s="223" t="s">
        <v>24</v>
      </c>
      <c r="D135" s="4" t="e">
        <f>D134/D133</f>
        <v>#DIV/0!</v>
      </c>
      <c r="E135" s="4" t="e">
        <f>E134/E133</f>
        <v>#DIV/0!</v>
      </c>
      <c r="F135" s="4" t="e">
        <f>F134/F133</f>
        <v>#DIV/0!</v>
      </c>
      <c r="G135" s="4" t="e">
        <f>G134/G133</f>
        <v>#DIV/0!</v>
      </c>
    </row>
    <row r="136" spans="3:11" ht="23.25" hidden="1" thickBot="1" x14ac:dyDescent="0.3">
      <c r="C136" s="223" t="s">
        <v>17</v>
      </c>
      <c r="D136" s="224" t="s">
        <v>23</v>
      </c>
      <c r="E136" s="91" t="e">
        <f t="shared" ref="E136:G138" si="3">E133/D133-1</f>
        <v>#DIV/0!</v>
      </c>
      <c r="F136" s="91" t="e">
        <f t="shared" si="3"/>
        <v>#DIV/0!</v>
      </c>
      <c r="G136" s="91" t="e">
        <f t="shared" si="3"/>
        <v>#DIV/0!</v>
      </c>
      <c r="I136" s="6"/>
      <c r="J136" s="6"/>
      <c r="K136" s="6"/>
    </row>
    <row r="137" spans="3:11" ht="23.25" hidden="1" thickBot="1" x14ac:dyDescent="0.3">
      <c r="C137" s="223" t="s">
        <v>18</v>
      </c>
      <c r="D137" s="224" t="s">
        <v>23</v>
      </c>
      <c r="E137" s="91" t="e">
        <f t="shared" si="3"/>
        <v>#DIV/0!</v>
      </c>
      <c r="F137" s="91" t="e">
        <f t="shared" si="3"/>
        <v>#DIV/0!</v>
      </c>
      <c r="G137" s="91" t="e">
        <f t="shared" si="3"/>
        <v>#DIV/0!</v>
      </c>
    </row>
    <row r="138" spans="3:11" ht="23.25" hidden="1" thickBot="1" x14ac:dyDescent="0.3">
      <c r="C138" s="223" t="s">
        <v>19</v>
      </c>
      <c r="D138" s="224" t="s">
        <v>23</v>
      </c>
      <c r="E138" s="91" t="e">
        <f t="shared" si="3"/>
        <v>#DIV/0!</v>
      </c>
      <c r="F138" s="91" t="e">
        <f t="shared" si="3"/>
        <v>#DIV/0!</v>
      </c>
      <c r="G138" s="91" t="e">
        <f t="shared" si="3"/>
        <v>#DIV/0!</v>
      </c>
    </row>
    <row r="139" spans="3:11" ht="15.75" hidden="1" thickBot="1" x14ac:dyDescent="0.3">
      <c r="C139" s="279" t="s">
        <v>61</v>
      </c>
      <c r="D139" s="280"/>
      <c r="E139" s="280"/>
      <c r="F139" s="280"/>
      <c r="G139" s="281"/>
    </row>
    <row r="140" spans="3:11" ht="12.75" hidden="1" customHeight="1" x14ac:dyDescent="0.25">
      <c r="C140" s="282"/>
      <c r="D140" s="21">
        <v>2018</v>
      </c>
      <c r="E140" s="21">
        <v>2019</v>
      </c>
      <c r="F140" s="21">
        <v>2020</v>
      </c>
      <c r="G140" s="21">
        <v>2021</v>
      </c>
    </row>
    <row r="141" spans="3:11" ht="9" hidden="1" customHeight="1" thickBot="1" x14ac:dyDescent="0.3">
      <c r="C141" s="283"/>
      <c r="D141" s="22" t="s">
        <v>6</v>
      </c>
      <c r="E141" s="22" t="s">
        <v>7</v>
      </c>
      <c r="F141" s="22" t="s">
        <v>7</v>
      </c>
      <c r="G141" s="22" t="s">
        <v>7</v>
      </c>
    </row>
    <row r="142" spans="3:11" ht="24.75" hidden="1" thickBot="1" x14ac:dyDescent="0.3">
      <c r="C142" s="1" t="s">
        <v>71</v>
      </c>
      <c r="D142" s="5"/>
      <c r="E142" s="5"/>
      <c r="F142" s="5"/>
      <c r="G142" s="5"/>
    </row>
    <row r="143" spans="3:11" ht="24.75" hidden="1" thickBot="1" x14ac:dyDescent="0.3">
      <c r="C143" s="1" t="s">
        <v>72</v>
      </c>
      <c r="D143" s="8"/>
      <c r="E143" s="5"/>
      <c r="F143" s="5"/>
      <c r="G143" s="5"/>
    </row>
    <row r="144" spans="3:11" ht="24.75" hidden="1" thickBot="1" x14ac:dyDescent="0.3">
      <c r="C144" s="24" t="s">
        <v>57</v>
      </c>
      <c r="D144" s="8">
        <f>D143+D142</f>
        <v>0</v>
      </c>
      <c r="E144" s="8">
        <f>E143+E142</f>
        <v>0</v>
      </c>
      <c r="F144" s="8">
        <f>F143+F142</f>
        <v>0</v>
      </c>
      <c r="G144" s="8">
        <f>G143+G142</f>
        <v>0</v>
      </c>
    </row>
    <row r="145" spans="3:11" hidden="1" x14ac:dyDescent="0.25">
      <c r="C145" s="302" t="s">
        <v>142</v>
      </c>
      <c r="D145" s="468"/>
      <c r="E145" s="469"/>
      <c r="F145" s="469"/>
      <c r="G145" s="494"/>
    </row>
    <row r="146" spans="3:11" hidden="1" x14ac:dyDescent="0.25">
      <c r="C146" s="303"/>
      <c r="D146" s="471"/>
      <c r="E146" s="472"/>
      <c r="F146" s="472"/>
      <c r="G146" s="495"/>
    </row>
    <row r="147" spans="3:11" ht="15.75" hidden="1" thickBot="1" x14ac:dyDescent="0.3">
      <c r="C147" s="304"/>
      <c r="D147" s="474"/>
      <c r="E147" s="475"/>
      <c r="F147" s="475"/>
      <c r="G147" s="496"/>
    </row>
    <row r="148" spans="3:11" ht="15.75" hidden="1" thickBot="1" x14ac:dyDescent="0.3">
      <c r="C148" s="293" t="s">
        <v>67</v>
      </c>
      <c r="D148" s="294"/>
      <c r="E148" s="294"/>
      <c r="F148" s="294"/>
      <c r="G148" s="295"/>
    </row>
    <row r="149" spans="3:11" ht="15.75" hidden="1" thickBot="1" x14ac:dyDescent="0.3">
      <c r="C149" s="293" t="s">
        <v>73</v>
      </c>
      <c r="D149" s="294"/>
      <c r="E149" s="294"/>
      <c r="F149" s="294"/>
      <c r="G149" s="295"/>
    </row>
    <row r="150" spans="3:11" ht="23.25" hidden="1" thickBot="1" x14ac:dyDescent="0.3">
      <c r="C150" s="16" t="s">
        <v>41</v>
      </c>
      <c r="D150" s="423" t="s">
        <v>40</v>
      </c>
      <c r="E150" s="424"/>
      <c r="F150" s="424"/>
      <c r="G150" s="425"/>
    </row>
    <row r="151" spans="3:11" ht="15.75" hidden="1" thickBot="1" x14ac:dyDescent="0.3">
      <c r="C151" s="23" t="s">
        <v>38</v>
      </c>
      <c r="D151" s="429" t="s">
        <v>37</v>
      </c>
      <c r="E151" s="430"/>
      <c r="F151" s="430"/>
      <c r="G151" s="431"/>
    </row>
    <row r="152" spans="3:11" ht="17.25" hidden="1" customHeight="1" thickBot="1" x14ac:dyDescent="0.3">
      <c r="C152" s="223" t="s">
        <v>10</v>
      </c>
      <c r="D152" s="339" t="s">
        <v>37</v>
      </c>
      <c r="E152" s="340"/>
      <c r="F152" s="340"/>
      <c r="G152" s="341"/>
    </row>
    <row r="153" spans="3:11" ht="15.75" hidden="1" thickBot="1" x14ac:dyDescent="0.3">
      <c r="C153" s="223" t="s">
        <v>15</v>
      </c>
      <c r="D153" s="411" t="s">
        <v>37</v>
      </c>
      <c r="E153" s="412"/>
      <c r="F153" s="412"/>
      <c r="G153" s="413"/>
    </row>
    <row r="154" spans="3:11" ht="12.75" hidden="1" customHeight="1" x14ac:dyDescent="0.25">
      <c r="C154" s="282"/>
      <c r="D154" s="21">
        <v>2018</v>
      </c>
      <c r="E154" s="21">
        <v>2019</v>
      </c>
      <c r="F154" s="21">
        <v>2020</v>
      </c>
      <c r="G154" s="21">
        <v>2021</v>
      </c>
    </row>
    <row r="155" spans="3:11" ht="9" hidden="1" customHeight="1" thickBot="1" x14ac:dyDescent="0.3">
      <c r="C155" s="283"/>
      <c r="D155" s="22" t="s">
        <v>6</v>
      </c>
      <c r="E155" s="22" t="s">
        <v>7</v>
      </c>
      <c r="F155" s="22" t="s">
        <v>7</v>
      </c>
      <c r="G155" s="22" t="s">
        <v>7</v>
      </c>
    </row>
    <row r="156" spans="3:11" ht="15.75" hidden="1" thickBot="1" x14ac:dyDescent="0.3">
      <c r="C156" s="223" t="s">
        <v>9</v>
      </c>
      <c r="D156" s="4"/>
      <c r="E156" s="4"/>
      <c r="F156" s="4"/>
      <c r="G156" s="4"/>
    </row>
    <row r="157" spans="3:11" ht="23.25" hidden="1" thickBot="1" x14ac:dyDescent="0.3">
      <c r="C157" s="223" t="s">
        <v>16</v>
      </c>
      <c r="D157" s="4"/>
      <c r="E157" s="4"/>
      <c r="F157" s="4"/>
      <c r="G157" s="4"/>
    </row>
    <row r="158" spans="3:11" ht="23.25" hidden="1" thickBot="1" x14ac:dyDescent="0.3">
      <c r="C158" s="223" t="s">
        <v>24</v>
      </c>
      <c r="D158" s="4" t="e">
        <f>D157/D156</f>
        <v>#DIV/0!</v>
      </c>
      <c r="E158" s="4" t="e">
        <f>E157/E156</f>
        <v>#DIV/0!</v>
      </c>
      <c r="F158" s="4" t="e">
        <f>F157/F156</f>
        <v>#DIV/0!</v>
      </c>
      <c r="G158" s="4" t="e">
        <f>G157/G156</f>
        <v>#DIV/0!</v>
      </c>
    </row>
    <row r="159" spans="3:11" ht="23.25" hidden="1" thickBot="1" x14ac:dyDescent="0.3">
      <c r="C159" s="223" t="s">
        <v>17</v>
      </c>
      <c r="D159" s="224" t="s">
        <v>23</v>
      </c>
      <c r="E159" s="91" t="e">
        <f t="shared" ref="E159:G161" si="4">E156/D156-1</f>
        <v>#DIV/0!</v>
      </c>
      <c r="F159" s="91" t="e">
        <f t="shared" si="4"/>
        <v>#DIV/0!</v>
      </c>
      <c r="G159" s="91" t="e">
        <f t="shared" si="4"/>
        <v>#DIV/0!</v>
      </c>
      <c r="I159" s="6"/>
      <c r="J159" s="6"/>
      <c r="K159" s="6"/>
    </row>
    <row r="160" spans="3:11" ht="23.25" hidden="1" thickBot="1" x14ac:dyDescent="0.3">
      <c r="C160" s="223" t="s">
        <v>18</v>
      </c>
      <c r="D160" s="224" t="s">
        <v>23</v>
      </c>
      <c r="E160" s="91" t="e">
        <f t="shared" si="4"/>
        <v>#DIV/0!</v>
      </c>
      <c r="F160" s="91" t="e">
        <f t="shared" si="4"/>
        <v>#DIV/0!</v>
      </c>
      <c r="G160" s="91" t="e">
        <f t="shared" si="4"/>
        <v>#DIV/0!</v>
      </c>
    </row>
    <row r="161" spans="3:7" ht="23.25" hidden="1" thickBot="1" x14ac:dyDescent="0.3">
      <c r="C161" s="223" t="s">
        <v>19</v>
      </c>
      <c r="D161" s="224" t="s">
        <v>23</v>
      </c>
      <c r="E161" s="91" t="e">
        <f t="shared" si="4"/>
        <v>#DIV/0!</v>
      </c>
      <c r="F161" s="91" t="e">
        <f t="shared" si="4"/>
        <v>#DIV/0!</v>
      </c>
      <c r="G161" s="91" t="e">
        <f t="shared" si="4"/>
        <v>#DIV/0!</v>
      </c>
    </row>
    <row r="162" spans="3:7" ht="15.75" hidden="1" thickBot="1" x14ac:dyDescent="0.3">
      <c r="C162" s="279" t="s">
        <v>55</v>
      </c>
      <c r="D162" s="280"/>
      <c r="E162" s="280"/>
      <c r="F162" s="280"/>
      <c r="G162" s="281"/>
    </row>
    <row r="163" spans="3:7" ht="12.75" hidden="1" customHeight="1" x14ac:dyDescent="0.25">
      <c r="C163" s="282"/>
      <c r="D163" s="21">
        <v>2018</v>
      </c>
      <c r="E163" s="21">
        <v>2019</v>
      </c>
      <c r="F163" s="21">
        <v>2020</v>
      </c>
      <c r="G163" s="21">
        <v>2021</v>
      </c>
    </row>
    <row r="164" spans="3:7" ht="9" hidden="1" customHeight="1" thickBot="1" x14ac:dyDescent="0.3">
      <c r="C164" s="283"/>
      <c r="D164" s="22" t="s">
        <v>6</v>
      </c>
      <c r="E164" s="22" t="s">
        <v>7</v>
      </c>
      <c r="F164" s="22" t="s">
        <v>7</v>
      </c>
      <c r="G164" s="22" t="s">
        <v>7</v>
      </c>
    </row>
    <row r="165" spans="3:7" ht="24.75" hidden="1" thickBot="1" x14ac:dyDescent="0.3">
      <c r="C165" s="1" t="s">
        <v>71</v>
      </c>
      <c r="D165" s="5"/>
      <c r="E165" s="5"/>
      <c r="F165" s="5"/>
      <c r="G165" s="5"/>
    </row>
    <row r="166" spans="3:7" ht="24.75" hidden="1" thickBot="1" x14ac:dyDescent="0.3">
      <c r="C166" s="1" t="s">
        <v>72</v>
      </c>
      <c r="D166" s="8"/>
      <c r="E166" s="5"/>
      <c r="F166" s="5"/>
      <c r="G166" s="5"/>
    </row>
    <row r="167" spans="3:7" ht="24.75" hidden="1" thickBot="1" x14ac:dyDescent="0.3">
      <c r="C167" s="24" t="s">
        <v>54</v>
      </c>
      <c r="D167" s="8">
        <f>D166+D165</f>
        <v>0</v>
      </c>
      <c r="E167" s="8">
        <f>E166+E165</f>
        <v>0</v>
      </c>
      <c r="F167" s="8">
        <f>F166+F165</f>
        <v>0</v>
      </c>
      <c r="G167" s="8">
        <f>G166+G165</f>
        <v>0</v>
      </c>
    </row>
    <row r="168" spans="3:7" hidden="1" x14ac:dyDescent="0.25">
      <c r="C168" s="302" t="s">
        <v>69</v>
      </c>
      <c r="D168" s="468"/>
      <c r="E168" s="469"/>
      <c r="F168" s="469"/>
      <c r="G168" s="494"/>
    </row>
    <row r="169" spans="3:7" hidden="1" x14ac:dyDescent="0.25">
      <c r="C169" s="303"/>
      <c r="D169" s="471"/>
      <c r="E169" s="472"/>
      <c r="F169" s="472"/>
      <c r="G169" s="495"/>
    </row>
    <row r="170" spans="3:7" ht="15.75" hidden="1" thickBot="1" x14ac:dyDescent="0.3">
      <c r="C170" s="304"/>
      <c r="D170" s="474"/>
      <c r="E170" s="475"/>
      <c r="F170" s="475"/>
      <c r="G170" s="496"/>
    </row>
    <row r="171" spans="3:7" ht="23.25" hidden="1" thickBot="1" x14ac:dyDescent="0.3">
      <c r="C171" s="16" t="s">
        <v>41</v>
      </c>
      <c r="D171" s="423" t="s">
        <v>40</v>
      </c>
      <c r="E171" s="424"/>
      <c r="F171" s="424"/>
      <c r="G171" s="425"/>
    </row>
    <row r="172" spans="3:7" ht="34.5" hidden="1" thickBot="1" x14ac:dyDescent="0.3">
      <c r="C172" s="23" t="s">
        <v>70</v>
      </c>
      <c r="D172" s="429" t="s">
        <v>37</v>
      </c>
      <c r="E172" s="430"/>
      <c r="F172" s="430"/>
      <c r="G172" s="431"/>
    </row>
    <row r="173" spans="3:7" ht="17.25" hidden="1" customHeight="1" thickBot="1" x14ac:dyDescent="0.3">
      <c r="C173" s="223" t="s">
        <v>10</v>
      </c>
      <c r="D173" s="339" t="s">
        <v>37</v>
      </c>
      <c r="E173" s="340"/>
      <c r="F173" s="340"/>
      <c r="G173" s="341"/>
    </row>
    <row r="174" spans="3:7" ht="15.75" hidden="1" thickBot="1" x14ac:dyDescent="0.3">
      <c r="C174" s="223" t="s">
        <v>15</v>
      </c>
      <c r="D174" s="411" t="s">
        <v>37</v>
      </c>
      <c r="E174" s="412"/>
      <c r="F174" s="412"/>
      <c r="G174" s="413"/>
    </row>
    <row r="175" spans="3:7" ht="12.75" hidden="1" customHeight="1" x14ac:dyDescent="0.25">
      <c r="C175" s="282"/>
      <c r="D175" s="21">
        <v>2018</v>
      </c>
      <c r="E175" s="21">
        <v>2019</v>
      </c>
      <c r="F175" s="21">
        <v>2020</v>
      </c>
      <c r="G175" s="21">
        <v>2021</v>
      </c>
    </row>
    <row r="176" spans="3:7" ht="9" hidden="1" customHeight="1" thickBot="1" x14ac:dyDescent="0.3">
      <c r="C176" s="283"/>
      <c r="D176" s="22" t="s">
        <v>6</v>
      </c>
      <c r="E176" s="22" t="s">
        <v>7</v>
      </c>
      <c r="F176" s="22" t="s">
        <v>7</v>
      </c>
      <c r="G176" s="22" t="s">
        <v>7</v>
      </c>
    </row>
    <row r="177" spans="3:11" ht="15.75" hidden="1" thickBot="1" x14ac:dyDescent="0.3">
      <c r="C177" s="223" t="s">
        <v>9</v>
      </c>
      <c r="D177" s="4"/>
      <c r="E177" s="4"/>
      <c r="F177" s="4"/>
      <c r="G177" s="4"/>
    </row>
    <row r="178" spans="3:11" ht="23.25" hidden="1" thickBot="1" x14ac:dyDescent="0.3">
      <c r="C178" s="223" t="s">
        <v>16</v>
      </c>
      <c r="D178" s="4"/>
      <c r="E178" s="4"/>
      <c r="F178" s="4"/>
      <c r="G178" s="4"/>
    </row>
    <row r="179" spans="3:11" ht="23.25" hidden="1" thickBot="1" x14ac:dyDescent="0.3">
      <c r="C179" s="223" t="s">
        <v>24</v>
      </c>
      <c r="D179" s="4" t="e">
        <f>D178/D177</f>
        <v>#DIV/0!</v>
      </c>
      <c r="E179" s="4" t="e">
        <f>E178/E177</f>
        <v>#DIV/0!</v>
      </c>
      <c r="F179" s="4" t="e">
        <f>F178/F177</f>
        <v>#DIV/0!</v>
      </c>
      <c r="G179" s="4" t="e">
        <f>G178/G177</f>
        <v>#DIV/0!</v>
      </c>
    </row>
    <row r="180" spans="3:11" ht="23.25" hidden="1" thickBot="1" x14ac:dyDescent="0.3">
      <c r="C180" s="223" t="s">
        <v>17</v>
      </c>
      <c r="D180" s="224" t="s">
        <v>23</v>
      </c>
      <c r="E180" s="91" t="e">
        <f t="shared" ref="E180:G182" si="5">E177/D177-1</f>
        <v>#DIV/0!</v>
      </c>
      <c r="F180" s="91" t="e">
        <f t="shared" si="5"/>
        <v>#DIV/0!</v>
      </c>
      <c r="G180" s="91" t="e">
        <f t="shared" si="5"/>
        <v>#DIV/0!</v>
      </c>
      <c r="I180" s="6"/>
      <c r="J180" s="6"/>
      <c r="K180" s="6"/>
    </row>
    <row r="181" spans="3:11" ht="23.25" hidden="1" thickBot="1" x14ac:dyDescent="0.3">
      <c r="C181" s="223" t="s">
        <v>18</v>
      </c>
      <c r="D181" s="224" t="s">
        <v>23</v>
      </c>
      <c r="E181" s="91" t="e">
        <f t="shared" si="5"/>
        <v>#DIV/0!</v>
      </c>
      <c r="F181" s="91" t="e">
        <f t="shared" si="5"/>
        <v>#DIV/0!</v>
      </c>
      <c r="G181" s="91" t="e">
        <f t="shared" si="5"/>
        <v>#DIV/0!</v>
      </c>
    </row>
    <row r="182" spans="3:11" ht="23.25" hidden="1" thickBot="1" x14ac:dyDescent="0.3">
      <c r="C182" s="223" t="s">
        <v>19</v>
      </c>
      <c r="D182" s="224" t="s">
        <v>23</v>
      </c>
      <c r="E182" s="91" t="e">
        <f t="shared" si="5"/>
        <v>#DIV/0!</v>
      </c>
      <c r="F182" s="91" t="e">
        <f t="shared" si="5"/>
        <v>#DIV/0!</v>
      </c>
      <c r="G182" s="91" t="e">
        <f t="shared" si="5"/>
        <v>#DIV/0!</v>
      </c>
    </row>
    <row r="183" spans="3:11" ht="15.75" hidden="1" thickBot="1" x14ac:dyDescent="0.3">
      <c r="C183" s="279" t="s">
        <v>61</v>
      </c>
      <c r="D183" s="280"/>
      <c r="E183" s="280"/>
      <c r="F183" s="280"/>
      <c r="G183" s="281"/>
    </row>
    <row r="184" spans="3:11" ht="12.75" hidden="1" customHeight="1" x14ac:dyDescent="0.25">
      <c r="C184" s="282"/>
      <c r="D184" s="21">
        <v>2018</v>
      </c>
      <c r="E184" s="21">
        <v>2019</v>
      </c>
      <c r="F184" s="21">
        <v>2020</v>
      </c>
      <c r="G184" s="21">
        <v>2021</v>
      </c>
    </row>
    <row r="185" spans="3:11" ht="9" hidden="1" customHeight="1" thickBot="1" x14ac:dyDescent="0.3">
      <c r="C185" s="283"/>
      <c r="D185" s="22" t="s">
        <v>6</v>
      </c>
      <c r="E185" s="22" t="s">
        <v>7</v>
      </c>
      <c r="F185" s="22" t="s">
        <v>7</v>
      </c>
      <c r="G185" s="22" t="s">
        <v>7</v>
      </c>
    </row>
    <row r="186" spans="3:11" ht="24.75" hidden="1" thickBot="1" x14ac:dyDescent="0.3">
      <c r="C186" s="1" t="s">
        <v>71</v>
      </c>
      <c r="D186" s="5"/>
      <c r="E186" s="5"/>
      <c r="F186" s="5"/>
      <c r="G186" s="5"/>
    </row>
    <row r="187" spans="3:11" ht="24.75" hidden="1" thickBot="1" x14ac:dyDescent="0.3">
      <c r="C187" s="1" t="s">
        <v>72</v>
      </c>
      <c r="D187" s="8"/>
      <c r="E187" s="5"/>
      <c r="F187" s="5"/>
      <c r="G187" s="5"/>
    </row>
    <row r="188" spans="3:11" ht="24.75" hidden="1" thickBot="1" x14ac:dyDescent="0.3">
      <c r="C188" s="24" t="s">
        <v>57</v>
      </c>
      <c r="D188" s="8">
        <f>D187+D186</f>
        <v>0</v>
      </c>
      <c r="E188" s="8">
        <f>E187+E186</f>
        <v>0</v>
      </c>
      <c r="F188" s="8">
        <f>F187+F186</f>
        <v>0</v>
      </c>
      <c r="G188" s="8">
        <f>G187+G186</f>
        <v>0</v>
      </c>
    </row>
    <row r="189" spans="3:11" hidden="1" x14ac:dyDescent="0.25">
      <c r="C189" s="302" t="s">
        <v>142</v>
      </c>
      <c r="D189" s="468"/>
      <c r="E189" s="469"/>
      <c r="F189" s="469"/>
      <c r="G189" s="494"/>
    </row>
    <row r="190" spans="3:11" hidden="1" x14ac:dyDescent="0.25">
      <c r="C190" s="303"/>
      <c r="D190" s="471"/>
      <c r="E190" s="472"/>
      <c r="F190" s="472"/>
      <c r="G190" s="495"/>
    </row>
    <row r="191" spans="3:11" ht="15.75" hidden="1" thickBot="1" x14ac:dyDescent="0.3">
      <c r="C191" s="304"/>
      <c r="D191" s="474"/>
      <c r="E191" s="475"/>
      <c r="F191" s="475"/>
      <c r="G191" s="496"/>
    </row>
    <row r="192" spans="3:11" ht="15.75" hidden="1" customHeight="1" thickBot="1" x14ac:dyDescent="0.3">
      <c r="C192" s="14" t="s">
        <v>169</v>
      </c>
      <c r="D192" s="486" t="s">
        <v>37</v>
      </c>
      <c r="E192" s="487"/>
      <c r="F192" s="487"/>
      <c r="G192" s="506"/>
    </row>
    <row r="193" spans="3:7" ht="15.75" hidden="1" customHeight="1" thickBot="1" x14ac:dyDescent="0.3">
      <c r="C193" s="339" t="s">
        <v>153</v>
      </c>
      <c r="D193" s="340"/>
      <c r="E193" s="340"/>
      <c r="F193" s="340"/>
      <c r="G193" s="341"/>
    </row>
    <row r="194" spans="3:7" ht="23.25" hidden="1" thickBot="1" x14ac:dyDescent="0.3">
      <c r="C194" s="225" t="s">
        <v>176</v>
      </c>
      <c r="D194" s="110" t="s">
        <v>177</v>
      </c>
      <c r="E194" s="110" t="s">
        <v>178</v>
      </c>
      <c r="F194" s="110" t="s">
        <v>178</v>
      </c>
      <c r="G194" s="110" t="s">
        <v>178</v>
      </c>
    </row>
    <row r="195" spans="3:7" ht="15.75" hidden="1" customHeight="1" thickBot="1" x14ac:dyDescent="0.3">
      <c r="C195" s="223" t="s">
        <v>179</v>
      </c>
      <c r="D195" s="110" t="s">
        <v>177</v>
      </c>
      <c r="E195" s="110" t="s">
        <v>178</v>
      </c>
      <c r="F195" s="110" t="s">
        <v>178</v>
      </c>
      <c r="G195" s="110" t="s">
        <v>178</v>
      </c>
    </row>
    <row r="196" spans="3:7" ht="23.25" hidden="1" customHeight="1" thickBot="1" x14ac:dyDescent="0.3">
      <c r="C196" s="223" t="s">
        <v>180</v>
      </c>
      <c r="D196" s="110" t="s">
        <v>177</v>
      </c>
      <c r="E196" s="110" t="s">
        <v>178</v>
      </c>
      <c r="F196" s="110" t="s">
        <v>178</v>
      </c>
      <c r="G196" s="110" t="s">
        <v>178</v>
      </c>
    </row>
    <row r="197" spans="3:7" ht="23.25" hidden="1" customHeight="1" thickBot="1" x14ac:dyDescent="0.3">
      <c r="C197" s="402" t="s">
        <v>159</v>
      </c>
      <c r="D197" s="403"/>
      <c r="E197" s="403"/>
      <c r="F197" s="403"/>
      <c r="G197" s="404"/>
    </row>
    <row r="198" spans="3:7" ht="23.25" hidden="1" customHeight="1" thickBot="1" x14ac:dyDescent="0.3">
      <c r="C198" s="342" t="s">
        <v>66</v>
      </c>
      <c r="D198" s="343"/>
      <c r="E198" s="343"/>
      <c r="F198" s="343"/>
      <c r="G198" s="344"/>
    </row>
    <row r="199" spans="3:7" ht="12.75" hidden="1" customHeight="1" x14ac:dyDescent="0.25">
      <c r="C199" s="282"/>
      <c r="D199" s="21">
        <v>2018</v>
      </c>
      <c r="E199" s="21">
        <v>2019</v>
      </c>
      <c r="F199" s="21">
        <v>2020</v>
      </c>
      <c r="G199" s="21">
        <v>2021</v>
      </c>
    </row>
    <row r="200" spans="3:7" ht="9" hidden="1" customHeight="1" thickBot="1" x14ac:dyDescent="0.3">
      <c r="C200" s="283"/>
      <c r="D200" s="22" t="s">
        <v>6</v>
      </c>
      <c r="E200" s="22" t="s">
        <v>7</v>
      </c>
      <c r="F200" s="22" t="s">
        <v>7</v>
      </c>
      <c r="G200" s="22" t="s">
        <v>7</v>
      </c>
    </row>
    <row r="201" spans="3:7" ht="26.25" hidden="1" customHeight="1" thickBot="1" x14ac:dyDescent="0.3">
      <c r="C201" s="23" t="s">
        <v>38</v>
      </c>
      <c r="D201" s="429" t="s">
        <v>37</v>
      </c>
      <c r="E201" s="430"/>
      <c r="F201" s="430"/>
      <c r="G201" s="431"/>
    </row>
    <row r="202" spans="3:7" ht="16.5" hidden="1" customHeight="1" thickBot="1" x14ac:dyDescent="0.3">
      <c r="C202" s="223" t="s">
        <v>10</v>
      </c>
      <c r="D202" s="339" t="s">
        <v>37</v>
      </c>
      <c r="E202" s="340"/>
      <c r="F202" s="340"/>
      <c r="G202" s="341"/>
    </row>
    <row r="203" spans="3:7" ht="15.75" hidden="1" customHeight="1" thickBot="1" x14ac:dyDescent="0.3">
      <c r="C203" s="223" t="s">
        <v>15</v>
      </c>
      <c r="D203" s="411" t="s">
        <v>37</v>
      </c>
      <c r="E203" s="412"/>
      <c r="F203" s="412"/>
      <c r="G203" s="413"/>
    </row>
    <row r="204" spans="3:7" ht="12.75" hidden="1" customHeight="1" x14ac:dyDescent="0.25">
      <c r="C204" s="282"/>
      <c r="D204" s="21">
        <v>2018</v>
      </c>
      <c r="E204" s="21">
        <v>2019</v>
      </c>
      <c r="F204" s="21">
        <v>2020</v>
      </c>
      <c r="G204" s="21">
        <v>2021</v>
      </c>
    </row>
    <row r="205" spans="3:7" ht="9" hidden="1" customHeight="1" thickBot="1" x14ac:dyDescent="0.3">
      <c r="C205" s="283"/>
      <c r="D205" s="22" t="s">
        <v>6</v>
      </c>
      <c r="E205" s="22" t="s">
        <v>7</v>
      </c>
      <c r="F205" s="22" t="s">
        <v>7</v>
      </c>
      <c r="G205" s="22" t="s">
        <v>7</v>
      </c>
    </row>
    <row r="206" spans="3:7" ht="15.75" hidden="1" customHeight="1" thickBot="1" x14ac:dyDescent="0.3">
      <c r="C206" s="223" t="s">
        <v>9</v>
      </c>
      <c r="D206" s="4"/>
      <c r="E206" s="136"/>
      <c r="F206" s="136"/>
      <c r="G206" s="136"/>
    </row>
    <row r="207" spans="3:7" ht="23.25" hidden="1" thickBot="1" x14ac:dyDescent="0.3">
      <c r="C207" s="223" t="s">
        <v>16</v>
      </c>
      <c r="D207" s="4"/>
      <c r="E207" s="4"/>
      <c r="F207" s="4"/>
      <c r="G207" s="4"/>
    </row>
    <row r="208" spans="3:7" ht="23.25" hidden="1" thickBot="1" x14ac:dyDescent="0.3">
      <c r="C208" s="223" t="s">
        <v>24</v>
      </c>
      <c r="D208" s="4" t="e">
        <f>D207/D206</f>
        <v>#DIV/0!</v>
      </c>
      <c r="E208" s="4" t="e">
        <f>E207/E206</f>
        <v>#DIV/0!</v>
      </c>
      <c r="F208" s="4" t="e">
        <f>F207/F206</f>
        <v>#DIV/0!</v>
      </c>
      <c r="G208" s="4" t="e">
        <f>G207/G206</f>
        <v>#DIV/0!</v>
      </c>
    </row>
    <row r="209" spans="3:7" ht="23.25" hidden="1" thickBot="1" x14ac:dyDescent="0.3">
      <c r="C209" s="223" t="s">
        <v>17</v>
      </c>
      <c r="D209" s="224"/>
      <c r="E209" s="91" t="e">
        <f t="shared" ref="E209:G211" si="6">E206/D206-1</f>
        <v>#DIV/0!</v>
      </c>
      <c r="F209" s="91" t="e">
        <f t="shared" si="6"/>
        <v>#DIV/0!</v>
      </c>
      <c r="G209" s="91" t="e">
        <f t="shared" si="6"/>
        <v>#DIV/0!</v>
      </c>
    </row>
    <row r="210" spans="3:7" ht="23.25" hidden="1" thickBot="1" x14ac:dyDescent="0.3">
      <c r="C210" s="223" t="s">
        <v>18</v>
      </c>
      <c r="D210" s="224"/>
      <c r="E210" s="91" t="e">
        <f t="shared" si="6"/>
        <v>#DIV/0!</v>
      </c>
      <c r="F210" s="91" t="e">
        <f t="shared" si="6"/>
        <v>#DIV/0!</v>
      </c>
      <c r="G210" s="91" t="e">
        <f t="shared" si="6"/>
        <v>#DIV/0!</v>
      </c>
    </row>
    <row r="211" spans="3:7" ht="23.25" hidden="1" thickBot="1" x14ac:dyDescent="0.3">
      <c r="C211" s="223" t="s">
        <v>19</v>
      </c>
      <c r="D211" s="224"/>
      <c r="E211" s="91" t="e">
        <f t="shared" si="6"/>
        <v>#DIV/0!</v>
      </c>
      <c r="F211" s="91" t="e">
        <f t="shared" si="6"/>
        <v>#DIV/0!</v>
      </c>
      <c r="G211" s="91" t="e">
        <f t="shared" si="6"/>
        <v>#DIV/0!</v>
      </c>
    </row>
    <row r="212" spans="3:7" ht="12.75" hidden="1" customHeight="1" x14ac:dyDescent="0.25">
      <c r="C212" s="282"/>
      <c r="D212" s="21">
        <v>2018</v>
      </c>
      <c r="E212" s="21">
        <v>2019</v>
      </c>
      <c r="F212" s="21">
        <v>2020</v>
      </c>
      <c r="G212" s="21">
        <v>2021</v>
      </c>
    </row>
    <row r="213" spans="3:7" ht="9" hidden="1" customHeight="1" thickBot="1" x14ac:dyDescent="0.3">
      <c r="C213" s="283"/>
      <c r="D213" s="22" t="s">
        <v>6</v>
      </c>
      <c r="E213" s="22" t="s">
        <v>7</v>
      </c>
      <c r="F213" s="22" t="s">
        <v>7</v>
      </c>
      <c r="G213" s="22" t="s">
        <v>7</v>
      </c>
    </row>
    <row r="214" spans="3:7" ht="15.75" hidden="1" thickBot="1" x14ac:dyDescent="0.3">
      <c r="C214" s="279" t="s">
        <v>60</v>
      </c>
      <c r="D214" s="280"/>
      <c r="E214" s="280"/>
      <c r="F214" s="280"/>
      <c r="G214" s="281"/>
    </row>
    <row r="215" spans="3:7" ht="12.75" hidden="1" customHeight="1" x14ac:dyDescent="0.25">
      <c r="C215" s="282"/>
      <c r="D215" s="21">
        <v>2018</v>
      </c>
      <c r="E215" s="21">
        <v>2019</v>
      </c>
      <c r="F215" s="21">
        <v>2020</v>
      </c>
      <c r="G215" s="21">
        <v>2021</v>
      </c>
    </row>
    <row r="216" spans="3:7" ht="9" hidden="1" customHeight="1" thickBot="1" x14ac:dyDescent="0.3">
      <c r="C216" s="283"/>
      <c r="D216" s="22" t="s">
        <v>6</v>
      </c>
      <c r="E216" s="22" t="s">
        <v>7</v>
      </c>
      <c r="F216" s="22" t="s">
        <v>7</v>
      </c>
      <c r="G216" s="22" t="s">
        <v>7</v>
      </c>
    </row>
    <row r="217" spans="3:7" ht="15.75" hidden="1" thickBot="1" x14ac:dyDescent="0.3">
      <c r="C217" s="1" t="s">
        <v>0</v>
      </c>
      <c r="D217" s="5"/>
      <c r="E217" s="5"/>
      <c r="F217" s="5"/>
      <c r="G217" s="5"/>
    </row>
    <row r="218" spans="3:7" ht="48.75" hidden="1" thickBot="1" x14ac:dyDescent="0.3">
      <c r="C218" s="7" t="s">
        <v>44</v>
      </c>
      <c r="D218" s="8"/>
      <c r="E218" s="9"/>
      <c r="F218" s="9"/>
      <c r="G218" s="9"/>
    </row>
    <row r="219" spans="3:7" ht="48.75" hidden="1" thickBot="1" x14ac:dyDescent="0.3">
      <c r="C219" s="7" t="s">
        <v>133</v>
      </c>
      <c r="D219" s="8"/>
      <c r="E219" s="9"/>
      <c r="F219" s="9"/>
      <c r="G219" s="9"/>
    </row>
    <row r="220" spans="3:7" ht="36.75" hidden="1" thickBot="1" x14ac:dyDescent="0.3">
      <c r="C220" s="1" t="s">
        <v>42</v>
      </c>
      <c r="D220" s="5"/>
      <c r="E220" s="5"/>
      <c r="F220" s="5"/>
      <c r="G220" s="5"/>
    </row>
    <row r="221" spans="3:7" ht="72.75" hidden="1" thickBot="1" x14ac:dyDescent="0.3">
      <c r="C221" s="7" t="s">
        <v>45</v>
      </c>
      <c r="D221" s="8"/>
      <c r="E221" s="5"/>
      <c r="F221" s="5"/>
      <c r="G221" s="5"/>
    </row>
    <row r="222" spans="3:7" ht="72.75" hidden="1" thickBot="1" x14ac:dyDescent="0.3">
      <c r="C222" s="7" t="s">
        <v>134</v>
      </c>
      <c r="D222" s="8"/>
      <c r="E222" s="5"/>
      <c r="F222" s="5"/>
      <c r="G222" s="5"/>
    </row>
    <row r="223" spans="3:7" ht="24.75" hidden="1" thickBot="1" x14ac:dyDescent="0.3">
      <c r="C223" s="1" t="s">
        <v>1</v>
      </c>
      <c r="D223" s="8"/>
      <c r="E223" s="5"/>
      <c r="F223" s="5"/>
      <c r="G223" s="5"/>
    </row>
    <row r="224" spans="3:7" ht="60.75" hidden="1" thickBot="1" x14ac:dyDescent="0.3">
      <c r="C224" s="7" t="s">
        <v>47</v>
      </c>
      <c r="D224" s="8"/>
      <c r="E224" s="5"/>
      <c r="F224" s="5"/>
      <c r="G224" s="5"/>
    </row>
    <row r="225" spans="3:7" ht="60.75" hidden="1" thickBot="1" x14ac:dyDescent="0.3">
      <c r="C225" s="7" t="s">
        <v>135</v>
      </c>
      <c r="D225" s="8"/>
      <c r="E225" s="5"/>
      <c r="F225" s="5"/>
      <c r="G225" s="5"/>
    </row>
    <row r="226" spans="3:7" ht="15.75" hidden="1" thickBot="1" x14ac:dyDescent="0.3">
      <c r="C226" s="1" t="s">
        <v>2</v>
      </c>
      <c r="D226" s="8"/>
      <c r="E226" s="5"/>
      <c r="F226" s="5"/>
      <c r="G226" s="5"/>
    </row>
    <row r="227" spans="3:7" ht="48.75" hidden="1" thickBot="1" x14ac:dyDescent="0.3">
      <c r="C227" s="7" t="s">
        <v>48</v>
      </c>
      <c r="D227" s="8"/>
      <c r="E227" s="5"/>
      <c r="F227" s="5"/>
      <c r="G227" s="5"/>
    </row>
    <row r="228" spans="3:7" ht="48.75" hidden="1" thickBot="1" x14ac:dyDescent="0.3">
      <c r="C228" s="7" t="s">
        <v>136</v>
      </c>
      <c r="D228" s="8"/>
      <c r="E228" s="5"/>
      <c r="F228" s="5"/>
      <c r="G228" s="5"/>
    </row>
    <row r="229" spans="3:7" ht="24.75" hidden="1" thickBot="1" x14ac:dyDescent="0.3">
      <c r="C229" s="1" t="s">
        <v>29</v>
      </c>
      <c r="D229" s="8"/>
      <c r="E229" s="5"/>
      <c r="F229" s="5"/>
      <c r="G229" s="5"/>
    </row>
    <row r="230" spans="3:7" ht="60.75" hidden="1" thickBot="1" x14ac:dyDescent="0.3">
      <c r="C230" s="7" t="s">
        <v>49</v>
      </c>
      <c r="D230" s="8"/>
      <c r="E230" s="5"/>
      <c r="F230" s="5"/>
      <c r="G230" s="5"/>
    </row>
    <row r="231" spans="3:7" ht="60.75" hidden="1" thickBot="1" x14ac:dyDescent="0.3">
      <c r="C231" s="7" t="s">
        <v>137</v>
      </c>
      <c r="D231" s="8"/>
      <c r="E231" s="5"/>
      <c r="F231" s="5"/>
      <c r="G231" s="5"/>
    </row>
    <row r="232" spans="3:7" ht="24.75" hidden="1" thickBot="1" x14ac:dyDescent="0.3">
      <c r="C232" s="1" t="s">
        <v>31</v>
      </c>
      <c r="D232" s="8"/>
      <c r="E232" s="5"/>
      <c r="F232" s="5"/>
      <c r="G232" s="5"/>
    </row>
    <row r="233" spans="3:7" ht="60.75" hidden="1" thickBot="1" x14ac:dyDescent="0.3">
      <c r="C233" s="7" t="s">
        <v>50</v>
      </c>
      <c r="D233" s="8"/>
      <c r="E233" s="5"/>
      <c r="F233" s="5"/>
      <c r="G233" s="5"/>
    </row>
    <row r="234" spans="3:7" ht="60.75" hidden="1" thickBot="1" x14ac:dyDescent="0.3">
      <c r="C234" s="7" t="s">
        <v>138</v>
      </c>
      <c r="D234" s="8"/>
      <c r="E234" s="5"/>
      <c r="F234" s="5"/>
      <c r="G234" s="5"/>
    </row>
    <row r="235" spans="3:7" ht="36.75" hidden="1" thickBot="1" x14ac:dyDescent="0.3">
      <c r="C235" s="1" t="s">
        <v>3</v>
      </c>
      <c r="D235" s="8"/>
      <c r="E235" s="5"/>
      <c r="F235" s="5"/>
      <c r="G235" s="5"/>
    </row>
    <row r="236" spans="3:7" ht="72.75" hidden="1" thickBot="1" x14ac:dyDescent="0.3">
      <c r="C236" s="7" t="s">
        <v>51</v>
      </c>
      <c r="D236" s="8"/>
      <c r="E236" s="5"/>
      <c r="F236" s="5"/>
      <c r="G236" s="5"/>
    </row>
    <row r="237" spans="3:7" ht="72.75" hidden="1" thickBot="1" x14ac:dyDescent="0.3">
      <c r="C237" s="7" t="s">
        <v>139</v>
      </c>
      <c r="D237" s="8"/>
      <c r="E237" s="5"/>
      <c r="F237" s="5"/>
      <c r="G237" s="5"/>
    </row>
    <row r="238" spans="3:7" ht="48.75" hidden="1" thickBot="1" x14ac:dyDescent="0.3">
      <c r="C238" s="25" t="s">
        <v>58</v>
      </c>
      <c r="D238" s="92">
        <f>D235+D232+D229+D226+D223+D220+D217</f>
        <v>0</v>
      </c>
      <c r="E238" s="92">
        <f>E235+E232+E229+E226+E223+E220+E217</f>
        <v>0</v>
      </c>
      <c r="F238" s="92">
        <f>F235+F232+F229+F226+F223+F220+F217</f>
        <v>0</v>
      </c>
      <c r="G238" s="92">
        <f>G235+G232+G229+G226+G223+G220+G217</f>
        <v>0</v>
      </c>
    </row>
    <row r="239" spans="3:7" hidden="1" x14ac:dyDescent="0.25">
      <c r="C239" s="302" t="s">
        <v>161</v>
      </c>
      <c r="D239" s="469" t="s">
        <v>23</v>
      </c>
      <c r="E239" s="469"/>
      <c r="F239" s="469"/>
      <c r="G239" s="494"/>
    </row>
    <row r="240" spans="3:7" hidden="1" x14ac:dyDescent="0.25">
      <c r="C240" s="303"/>
      <c r="D240" s="472"/>
      <c r="E240" s="472"/>
      <c r="F240" s="472"/>
      <c r="G240" s="495"/>
    </row>
    <row r="241" spans="3:7" ht="15.75" hidden="1" thickBot="1" x14ac:dyDescent="0.3">
      <c r="C241" s="304"/>
      <c r="D241" s="475"/>
      <c r="E241" s="475"/>
      <c r="F241" s="475"/>
      <c r="G241" s="496"/>
    </row>
    <row r="242" spans="3:7" ht="15.75" hidden="1" thickBot="1" x14ac:dyDescent="0.3">
      <c r="C242" s="26" t="s">
        <v>56</v>
      </c>
      <c r="D242" s="27">
        <f>IF(D238-D207=0,0,"Error")</f>
        <v>0</v>
      </c>
      <c r="E242" s="27">
        <f>IF(E238-E207=0,0,"Error")</f>
        <v>0</v>
      </c>
      <c r="F242" s="27">
        <f>IF(F238-F207=0,0,"Error")</f>
        <v>0</v>
      </c>
      <c r="G242" s="27">
        <f>IF(G238-G207=0,0,"Error")</f>
        <v>0</v>
      </c>
    </row>
    <row r="243" spans="3:7" ht="23.25" hidden="1" thickBot="1" x14ac:dyDescent="0.3">
      <c r="C243" s="17" t="s">
        <v>59</v>
      </c>
      <c r="D243" s="429" t="s">
        <v>37</v>
      </c>
      <c r="E243" s="430"/>
      <c r="F243" s="430"/>
      <c r="G243" s="431"/>
    </row>
    <row r="244" spans="3:7" ht="23.25" hidden="1" thickBot="1" x14ac:dyDescent="0.3">
      <c r="C244" s="223" t="s">
        <v>10</v>
      </c>
      <c r="D244" s="339" t="s">
        <v>37</v>
      </c>
      <c r="E244" s="340"/>
      <c r="F244" s="340"/>
      <c r="G244" s="341"/>
    </row>
    <row r="245" spans="3:7" ht="15.75" hidden="1" thickBot="1" x14ac:dyDescent="0.3">
      <c r="C245" s="223" t="s">
        <v>15</v>
      </c>
      <c r="D245" s="411" t="s">
        <v>37</v>
      </c>
      <c r="E245" s="412"/>
      <c r="F245" s="412"/>
      <c r="G245" s="413"/>
    </row>
    <row r="246" spans="3:7" ht="12.75" hidden="1" customHeight="1" x14ac:dyDescent="0.25">
      <c r="C246" s="282"/>
      <c r="D246" s="21">
        <v>2018</v>
      </c>
      <c r="E246" s="21">
        <v>2019</v>
      </c>
      <c r="F246" s="21">
        <v>2020</v>
      </c>
      <c r="G246" s="21">
        <v>2021</v>
      </c>
    </row>
    <row r="247" spans="3:7" ht="9" hidden="1" customHeight="1" thickBot="1" x14ac:dyDescent="0.3">
      <c r="C247" s="283"/>
      <c r="D247" s="22" t="s">
        <v>6</v>
      </c>
      <c r="E247" s="22" t="s">
        <v>7</v>
      </c>
      <c r="F247" s="22" t="s">
        <v>7</v>
      </c>
      <c r="G247" s="22" t="s">
        <v>7</v>
      </c>
    </row>
    <row r="248" spans="3:7" ht="15.75" hidden="1" thickBot="1" x14ac:dyDescent="0.3">
      <c r="C248" s="223" t="s">
        <v>9</v>
      </c>
      <c r="D248" s="4"/>
      <c r="E248" s="4"/>
      <c r="F248" s="4"/>
      <c r="G248" s="4"/>
    </row>
    <row r="249" spans="3:7" ht="23.25" hidden="1" thickBot="1" x14ac:dyDescent="0.3">
      <c r="C249" s="223" t="s">
        <v>16</v>
      </c>
      <c r="D249" s="4"/>
      <c r="E249" s="4"/>
      <c r="F249" s="4"/>
      <c r="G249" s="4"/>
    </row>
    <row r="250" spans="3:7" ht="23.25" hidden="1" thickBot="1" x14ac:dyDescent="0.3">
      <c r="C250" s="223" t="s">
        <v>24</v>
      </c>
      <c r="D250" s="4" t="e">
        <f>D249/D248</f>
        <v>#DIV/0!</v>
      </c>
      <c r="E250" s="4" t="e">
        <f>E249/E248</f>
        <v>#DIV/0!</v>
      </c>
      <c r="F250" s="4" t="e">
        <f>F249/F248</f>
        <v>#DIV/0!</v>
      </c>
      <c r="G250" s="4" t="e">
        <f>G249/G248</f>
        <v>#DIV/0!</v>
      </c>
    </row>
    <row r="251" spans="3:7" ht="23.25" hidden="1" thickBot="1" x14ac:dyDescent="0.3">
      <c r="C251" s="223" t="s">
        <v>17</v>
      </c>
      <c r="D251" s="224"/>
      <c r="E251" s="91" t="e">
        <f t="shared" ref="E251:G253" si="7">E248/D248-1</f>
        <v>#DIV/0!</v>
      </c>
      <c r="F251" s="91" t="e">
        <f t="shared" si="7"/>
        <v>#DIV/0!</v>
      </c>
      <c r="G251" s="91" t="e">
        <f t="shared" si="7"/>
        <v>#DIV/0!</v>
      </c>
    </row>
    <row r="252" spans="3:7" ht="23.25" hidden="1" thickBot="1" x14ac:dyDescent="0.3">
      <c r="C252" s="223" t="s">
        <v>18</v>
      </c>
      <c r="D252" s="224"/>
      <c r="E252" s="91" t="e">
        <f t="shared" si="7"/>
        <v>#DIV/0!</v>
      </c>
      <c r="F252" s="91" t="e">
        <f t="shared" si="7"/>
        <v>#DIV/0!</v>
      </c>
      <c r="G252" s="91" t="e">
        <f t="shared" si="7"/>
        <v>#DIV/0!</v>
      </c>
    </row>
    <row r="253" spans="3:7" ht="23.25" hidden="1" thickBot="1" x14ac:dyDescent="0.3">
      <c r="C253" s="223" t="s">
        <v>19</v>
      </c>
      <c r="D253" s="224"/>
      <c r="E253" s="91" t="e">
        <f t="shared" si="7"/>
        <v>#DIV/0!</v>
      </c>
      <c r="F253" s="91" t="e">
        <f t="shared" si="7"/>
        <v>#DIV/0!</v>
      </c>
      <c r="G253" s="91" t="e">
        <f t="shared" si="7"/>
        <v>#DIV/0!</v>
      </c>
    </row>
    <row r="254" spans="3:7" ht="15.75" hidden="1" thickBot="1" x14ac:dyDescent="0.3">
      <c r="C254" s="279" t="s">
        <v>61</v>
      </c>
      <c r="D254" s="280"/>
      <c r="E254" s="280"/>
      <c r="F254" s="280"/>
      <c r="G254" s="281"/>
    </row>
    <row r="255" spans="3:7" ht="12.75" hidden="1" customHeight="1" x14ac:dyDescent="0.25">
      <c r="C255" s="282"/>
      <c r="D255" s="21">
        <v>2018</v>
      </c>
      <c r="E255" s="21">
        <v>2019</v>
      </c>
      <c r="F255" s="21">
        <v>2020</v>
      </c>
      <c r="G255" s="21">
        <v>2021</v>
      </c>
    </row>
    <row r="256" spans="3:7" ht="9" hidden="1" customHeight="1" thickBot="1" x14ac:dyDescent="0.3">
      <c r="C256" s="283"/>
      <c r="D256" s="22" t="s">
        <v>6</v>
      </c>
      <c r="E256" s="22" t="s">
        <v>7</v>
      </c>
      <c r="F256" s="22" t="s">
        <v>7</v>
      </c>
      <c r="G256" s="22" t="s">
        <v>7</v>
      </c>
    </row>
    <row r="257" spans="3:7" ht="15.75" hidden="1" thickBot="1" x14ac:dyDescent="0.3">
      <c r="C257" s="1" t="s">
        <v>0</v>
      </c>
      <c r="D257" s="5"/>
      <c r="E257" s="5"/>
      <c r="F257" s="5"/>
      <c r="G257" s="5"/>
    </row>
    <row r="258" spans="3:7" ht="48.75" hidden="1" thickBot="1" x14ac:dyDescent="0.3">
      <c r="C258" s="7" t="s">
        <v>44</v>
      </c>
      <c r="D258" s="8"/>
      <c r="E258" s="9"/>
      <c r="F258" s="9"/>
      <c r="G258" s="9"/>
    </row>
    <row r="259" spans="3:7" ht="48.75" hidden="1" thickBot="1" x14ac:dyDescent="0.3">
      <c r="C259" s="7" t="s">
        <v>133</v>
      </c>
      <c r="D259" s="8"/>
      <c r="E259" s="9"/>
      <c r="F259" s="9"/>
      <c r="G259" s="9"/>
    </row>
    <row r="260" spans="3:7" ht="36.75" hidden="1" thickBot="1" x14ac:dyDescent="0.3">
      <c r="C260" s="1" t="s">
        <v>42</v>
      </c>
      <c r="D260" s="5"/>
      <c r="E260" s="5"/>
      <c r="F260" s="5"/>
      <c r="G260" s="5"/>
    </row>
    <row r="261" spans="3:7" ht="72.75" hidden="1" thickBot="1" x14ac:dyDescent="0.3">
      <c r="C261" s="7" t="s">
        <v>45</v>
      </c>
      <c r="D261" s="8"/>
      <c r="E261" s="5"/>
      <c r="F261" s="5"/>
      <c r="G261" s="5"/>
    </row>
    <row r="262" spans="3:7" ht="72.75" hidden="1" thickBot="1" x14ac:dyDescent="0.3">
      <c r="C262" s="7" t="s">
        <v>134</v>
      </c>
      <c r="D262" s="8"/>
      <c r="E262" s="5"/>
      <c r="F262" s="5"/>
      <c r="G262" s="5"/>
    </row>
    <row r="263" spans="3:7" ht="24.75" hidden="1" thickBot="1" x14ac:dyDescent="0.3">
      <c r="C263" s="1" t="s">
        <v>1</v>
      </c>
      <c r="D263" s="8"/>
      <c r="E263" s="5"/>
      <c r="F263" s="5"/>
      <c r="G263" s="5"/>
    </row>
    <row r="264" spans="3:7" ht="60.75" hidden="1" thickBot="1" x14ac:dyDescent="0.3">
      <c r="C264" s="7" t="s">
        <v>47</v>
      </c>
      <c r="D264" s="8"/>
      <c r="E264" s="5"/>
      <c r="F264" s="5"/>
      <c r="G264" s="5"/>
    </row>
    <row r="265" spans="3:7" ht="60.75" hidden="1" thickBot="1" x14ac:dyDescent="0.3">
      <c r="C265" s="7" t="s">
        <v>135</v>
      </c>
      <c r="D265" s="8"/>
      <c r="E265" s="5"/>
      <c r="F265" s="5"/>
      <c r="G265" s="5"/>
    </row>
    <row r="266" spans="3:7" ht="15.75" hidden="1" thickBot="1" x14ac:dyDescent="0.3">
      <c r="C266" s="1" t="s">
        <v>2</v>
      </c>
      <c r="D266" s="8"/>
      <c r="E266" s="5"/>
      <c r="F266" s="5"/>
      <c r="G266" s="5"/>
    </row>
    <row r="267" spans="3:7" ht="48.75" hidden="1" thickBot="1" x14ac:dyDescent="0.3">
      <c r="C267" s="7" t="s">
        <v>48</v>
      </c>
      <c r="D267" s="8"/>
      <c r="E267" s="5"/>
      <c r="F267" s="5"/>
      <c r="G267" s="5"/>
    </row>
    <row r="268" spans="3:7" ht="48.75" hidden="1" thickBot="1" x14ac:dyDescent="0.3">
      <c r="C268" s="7" t="s">
        <v>136</v>
      </c>
      <c r="D268" s="8"/>
      <c r="E268" s="5"/>
      <c r="F268" s="5"/>
      <c r="G268" s="5"/>
    </row>
    <row r="269" spans="3:7" ht="24.75" hidden="1" thickBot="1" x14ac:dyDescent="0.3">
      <c r="C269" s="1" t="s">
        <v>29</v>
      </c>
      <c r="D269" s="8"/>
      <c r="E269" s="5"/>
      <c r="F269" s="5"/>
      <c r="G269" s="5"/>
    </row>
    <row r="270" spans="3:7" ht="60.75" hidden="1" thickBot="1" x14ac:dyDescent="0.3">
      <c r="C270" s="7" t="s">
        <v>49</v>
      </c>
      <c r="D270" s="8"/>
      <c r="E270" s="5"/>
      <c r="F270" s="5"/>
      <c r="G270" s="5"/>
    </row>
    <row r="271" spans="3:7" ht="60.75" hidden="1" thickBot="1" x14ac:dyDescent="0.3">
      <c r="C271" s="7" t="s">
        <v>137</v>
      </c>
      <c r="D271" s="8"/>
      <c r="E271" s="5"/>
      <c r="F271" s="5"/>
      <c r="G271" s="5"/>
    </row>
    <row r="272" spans="3:7" ht="24.75" hidden="1" thickBot="1" x14ac:dyDescent="0.3">
      <c r="C272" s="1" t="s">
        <v>31</v>
      </c>
      <c r="D272" s="8"/>
      <c r="E272" s="5"/>
      <c r="F272" s="5"/>
      <c r="G272" s="5"/>
    </row>
    <row r="273" spans="3:7" ht="60.75" hidden="1" thickBot="1" x14ac:dyDescent="0.3">
      <c r="C273" s="7" t="s">
        <v>50</v>
      </c>
      <c r="D273" s="8"/>
      <c r="E273" s="5"/>
      <c r="F273" s="5"/>
      <c r="G273" s="5"/>
    </row>
    <row r="274" spans="3:7" ht="60.75" hidden="1" thickBot="1" x14ac:dyDescent="0.3">
      <c r="C274" s="7" t="s">
        <v>138</v>
      </c>
      <c r="D274" s="8"/>
      <c r="E274" s="5"/>
      <c r="F274" s="5"/>
      <c r="G274" s="5"/>
    </row>
    <row r="275" spans="3:7" ht="36.75" hidden="1" thickBot="1" x14ac:dyDescent="0.3">
      <c r="C275" s="1" t="s">
        <v>3</v>
      </c>
      <c r="D275" s="8"/>
      <c r="E275" s="5"/>
      <c r="F275" s="5"/>
      <c r="G275" s="5"/>
    </row>
    <row r="276" spans="3:7" ht="72.75" hidden="1" thickBot="1" x14ac:dyDescent="0.3">
      <c r="C276" s="7" t="s">
        <v>51</v>
      </c>
      <c r="D276" s="8"/>
      <c r="E276" s="5"/>
      <c r="F276" s="5"/>
      <c r="G276" s="5"/>
    </row>
    <row r="277" spans="3:7" ht="72.75" hidden="1" thickBot="1" x14ac:dyDescent="0.3">
      <c r="C277" s="7" t="s">
        <v>139</v>
      </c>
      <c r="D277" s="8"/>
      <c r="E277" s="5"/>
      <c r="F277" s="5"/>
      <c r="G277" s="5"/>
    </row>
    <row r="278" spans="3:7" ht="48.75" hidden="1" thickBot="1" x14ac:dyDescent="0.3">
      <c r="C278" s="25" t="s">
        <v>58</v>
      </c>
      <c r="D278" s="94">
        <f>D275+D269+D272+D266+D263+D260+D257</f>
        <v>0</v>
      </c>
      <c r="E278" s="94">
        <f>E275+E269+E272+E266+E263+E260+E257</f>
        <v>0</v>
      </c>
      <c r="F278" s="94">
        <f>F275+F269+F272+F266+F263+F260+F257</f>
        <v>0</v>
      </c>
      <c r="G278" s="94">
        <f>G275+G269+G272+G266+G263+G260+G257</f>
        <v>0</v>
      </c>
    </row>
    <row r="279" spans="3:7" hidden="1" x14ac:dyDescent="0.25">
      <c r="C279" s="302" t="s">
        <v>164</v>
      </c>
      <c r="D279" s="469"/>
      <c r="E279" s="469"/>
      <c r="F279" s="469"/>
      <c r="G279" s="494"/>
    </row>
    <row r="280" spans="3:7" hidden="1" x14ac:dyDescent="0.25">
      <c r="C280" s="303"/>
      <c r="D280" s="472"/>
      <c r="E280" s="472"/>
      <c r="F280" s="472"/>
      <c r="G280" s="495"/>
    </row>
    <row r="281" spans="3:7" ht="15.75" hidden="1" thickBot="1" x14ac:dyDescent="0.3">
      <c r="C281" s="304"/>
      <c r="D281" s="475"/>
      <c r="E281" s="475"/>
      <c r="F281" s="475"/>
      <c r="G281" s="496"/>
    </row>
    <row r="282" spans="3:7" ht="15.75" hidden="1" thickBot="1" x14ac:dyDescent="0.3">
      <c r="C282" s="26" t="s">
        <v>56</v>
      </c>
      <c r="D282" s="27">
        <f>IF(D278-D249=0,0,"Error")</f>
        <v>0</v>
      </c>
      <c r="E282" s="27">
        <f>IF(E278-E249=0,0,"Error")</f>
        <v>0</v>
      </c>
      <c r="F282" s="27">
        <f>IF(F278-F249=0,0,"Error")</f>
        <v>0</v>
      </c>
      <c r="G282" s="27">
        <f>IF(G278-G249=0,0,"Error")</f>
        <v>0</v>
      </c>
    </row>
    <row r="283" spans="3:7" ht="15.75" hidden="1" thickBot="1" x14ac:dyDescent="0.3">
      <c r="C283" s="293" t="s">
        <v>67</v>
      </c>
      <c r="D283" s="294"/>
      <c r="E283" s="294"/>
      <c r="F283" s="294"/>
      <c r="G283" s="295"/>
    </row>
    <row r="284" spans="3:7" ht="15.75" hidden="1" thickBot="1" x14ac:dyDescent="0.3">
      <c r="C284" s="293" t="s">
        <v>68</v>
      </c>
      <c r="D284" s="294"/>
      <c r="E284" s="294"/>
      <c r="F284" s="294"/>
      <c r="G284" s="295"/>
    </row>
    <row r="285" spans="3:7" ht="23.25" hidden="1" thickBot="1" x14ac:dyDescent="0.3">
      <c r="C285" s="16" t="s">
        <v>41</v>
      </c>
      <c r="D285" s="423" t="s">
        <v>40</v>
      </c>
      <c r="E285" s="424"/>
      <c r="F285" s="424"/>
      <c r="G285" s="425"/>
    </row>
    <row r="286" spans="3:7" ht="15.75" hidden="1" thickBot="1" x14ac:dyDescent="0.3">
      <c r="C286" s="23" t="s">
        <v>38</v>
      </c>
      <c r="D286" s="429" t="s">
        <v>37</v>
      </c>
      <c r="E286" s="430"/>
      <c r="F286" s="430"/>
      <c r="G286" s="431"/>
    </row>
    <row r="287" spans="3:7" ht="17.25" hidden="1" customHeight="1" thickBot="1" x14ac:dyDescent="0.3">
      <c r="C287" s="223" t="s">
        <v>10</v>
      </c>
      <c r="D287" s="339" t="s">
        <v>37</v>
      </c>
      <c r="E287" s="340"/>
      <c r="F287" s="340"/>
      <c r="G287" s="341"/>
    </row>
    <row r="288" spans="3:7" ht="15.75" hidden="1" thickBot="1" x14ac:dyDescent="0.3">
      <c r="C288" s="223" t="s">
        <v>15</v>
      </c>
      <c r="D288" s="411" t="s">
        <v>37</v>
      </c>
      <c r="E288" s="412"/>
      <c r="F288" s="412"/>
      <c r="G288" s="413"/>
    </row>
    <row r="289" spans="3:11" ht="12.75" hidden="1" customHeight="1" x14ac:dyDescent="0.25">
      <c r="C289" s="282"/>
      <c r="D289" s="21">
        <v>2018</v>
      </c>
      <c r="E289" s="21">
        <v>2019</v>
      </c>
      <c r="F289" s="21">
        <v>2020</v>
      </c>
      <c r="G289" s="21">
        <v>2021</v>
      </c>
    </row>
    <row r="290" spans="3:11" ht="9" hidden="1" customHeight="1" thickBot="1" x14ac:dyDescent="0.3">
      <c r="C290" s="283"/>
      <c r="D290" s="22" t="s">
        <v>6</v>
      </c>
      <c r="E290" s="22" t="s">
        <v>7</v>
      </c>
      <c r="F290" s="22" t="s">
        <v>7</v>
      </c>
      <c r="G290" s="22" t="s">
        <v>7</v>
      </c>
    </row>
    <row r="291" spans="3:11" ht="15.75" hidden="1" thickBot="1" x14ac:dyDescent="0.3">
      <c r="C291" s="223" t="s">
        <v>9</v>
      </c>
      <c r="D291" s="4"/>
      <c r="E291" s="4"/>
      <c r="F291" s="4"/>
      <c r="G291" s="4"/>
    </row>
    <row r="292" spans="3:11" ht="23.25" hidden="1" thickBot="1" x14ac:dyDescent="0.3">
      <c r="C292" s="223" t="s">
        <v>16</v>
      </c>
      <c r="D292" s="4"/>
      <c r="E292" s="4"/>
      <c r="F292" s="4"/>
      <c r="G292" s="4"/>
    </row>
    <row r="293" spans="3:11" ht="23.25" hidden="1" thickBot="1" x14ac:dyDescent="0.3">
      <c r="C293" s="223" t="s">
        <v>24</v>
      </c>
      <c r="D293" s="4" t="e">
        <f>D292/D291</f>
        <v>#DIV/0!</v>
      </c>
      <c r="E293" s="4" t="e">
        <f>E292/E291</f>
        <v>#DIV/0!</v>
      </c>
      <c r="F293" s="4" t="e">
        <f>F292/F291</f>
        <v>#DIV/0!</v>
      </c>
      <c r="G293" s="4" t="e">
        <f>G292/G291</f>
        <v>#DIV/0!</v>
      </c>
    </row>
    <row r="294" spans="3:11" ht="23.25" hidden="1" thickBot="1" x14ac:dyDescent="0.3">
      <c r="C294" s="223" t="s">
        <v>17</v>
      </c>
      <c r="D294" s="224" t="s">
        <v>23</v>
      </c>
      <c r="E294" s="91" t="e">
        <f t="shared" ref="E294:G296" si="8">E291/D291-1</f>
        <v>#DIV/0!</v>
      </c>
      <c r="F294" s="91" t="e">
        <f t="shared" si="8"/>
        <v>#DIV/0!</v>
      </c>
      <c r="G294" s="91" t="e">
        <f t="shared" si="8"/>
        <v>#DIV/0!</v>
      </c>
      <c r="I294" s="6"/>
      <c r="J294" s="6"/>
      <c r="K294" s="6"/>
    </row>
    <row r="295" spans="3:11" ht="23.25" hidden="1" thickBot="1" x14ac:dyDescent="0.3">
      <c r="C295" s="223" t="s">
        <v>18</v>
      </c>
      <c r="D295" s="224" t="s">
        <v>23</v>
      </c>
      <c r="E295" s="91" t="e">
        <f t="shared" si="8"/>
        <v>#DIV/0!</v>
      </c>
      <c r="F295" s="91" t="e">
        <f t="shared" si="8"/>
        <v>#DIV/0!</v>
      </c>
      <c r="G295" s="91" t="e">
        <f t="shared" si="8"/>
        <v>#DIV/0!</v>
      </c>
    </row>
    <row r="296" spans="3:11" ht="23.25" hidden="1" thickBot="1" x14ac:dyDescent="0.3">
      <c r="C296" s="223" t="s">
        <v>19</v>
      </c>
      <c r="D296" s="224" t="s">
        <v>23</v>
      </c>
      <c r="E296" s="91" t="e">
        <f t="shared" si="8"/>
        <v>#DIV/0!</v>
      </c>
      <c r="F296" s="91" t="e">
        <f t="shared" si="8"/>
        <v>#DIV/0!</v>
      </c>
      <c r="G296" s="91" t="e">
        <f t="shared" si="8"/>
        <v>#DIV/0!</v>
      </c>
    </row>
    <row r="297" spans="3:11" ht="15.75" hidden="1" thickBot="1" x14ac:dyDescent="0.3">
      <c r="C297" s="279" t="s">
        <v>55</v>
      </c>
      <c r="D297" s="280"/>
      <c r="E297" s="280"/>
      <c r="F297" s="280"/>
      <c r="G297" s="281"/>
    </row>
    <row r="298" spans="3:11" ht="12.75" hidden="1" customHeight="1" x14ac:dyDescent="0.25">
      <c r="C298" s="282"/>
      <c r="D298" s="21">
        <v>2018</v>
      </c>
      <c r="E298" s="21">
        <v>2019</v>
      </c>
      <c r="F298" s="21">
        <v>2020</v>
      </c>
      <c r="G298" s="21">
        <v>2021</v>
      </c>
    </row>
    <row r="299" spans="3:11" ht="9" hidden="1" customHeight="1" thickBot="1" x14ac:dyDescent="0.3">
      <c r="C299" s="283"/>
      <c r="D299" s="22" t="s">
        <v>6</v>
      </c>
      <c r="E299" s="22" t="s">
        <v>7</v>
      </c>
      <c r="F299" s="22" t="s">
        <v>7</v>
      </c>
      <c r="G299" s="22" t="s">
        <v>7</v>
      </c>
    </row>
    <row r="300" spans="3:11" ht="24.75" hidden="1" thickBot="1" x14ac:dyDescent="0.3">
      <c r="C300" s="1" t="s">
        <v>71</v>
      </c>
      <c r="D300" s="5"/>
      <c r="E300" s="5"/>
      <c r="F300" s="5"/>
      <c r="G300" s="5"/>
    </row>
    <row r="301" spans="3:11" ht="24.75" hidden="1" thickBot="1" x14ac:dyDescent="0.3">
      <c r="C301" s="1" t="s">
        <v>72</v>
      </c>
      <c r="D301" s="8"/>
      <c r="E301" s="5"/>
      <c r="F301" s="5"/>
      <c r="G301" s="5"/>
    </row>
    <row r="302" spans="3:11" ht="24.75" hidden="1" thickBot="1" x14ac:dyDescent="0.3">
      <c r="C302" s="24" t="s">
        <v>54</v>
      </c>
      <c r="D302" s="8">
        <f>D301+D300</f>
        <v>0</v>
      </c>
      <c r="E302" s="8">
        <f>E301+E300</f>
        <v>0</v>
      </c>
      <c r="F302" s="8">
        <f>F301+F300</f>
        <v>0</v>
      </c>
      <c r="G302" s="8">
        <f>G301+G300</f>
        <v>0</v>
      </c>
    </row>
    <row r="303" spans="3:11" hidden="1" x14ac:dyDescent="0.25">
      <c r="C303" s="302" t="s">
        <v>69</v>
      </c>
      <c r="D303" s="468"/>
      <c r="E303" s="469"/>
      <c r="F303" s="469"/>
      <c r="G303" s="494"/>
    </row>
    <row r="304" spans="3:11" hidden="1" x14ac:dyDescent="0.25">
      <c r="C304" s="303"/>
      <c r="D304" s="471"/>
      <c r="E304" s="472"/>
      <c r="F304" s="472"/>
      <c r="G304" s="495"/>
    </row>
    <row r="305" spans="3:11" ht="15.75" hidden="1" thickBot="1" x14ac:dyDescent="0.3">
      <c r="C305" s="304"/>
      <c r="D305" s="474"/>
      <c r="E305" s="475"/>
      <c r="F305" s="475"/>
      <c r="G305" s="496"/>
    </row>
    <row r="306" spans="3:11" ht="23.25" hidden="1" thickBot="1" x14ac:dyDescent="0.3">
      <c r="C306" s="16" t="s">
        <v>41</v>
      </c>
      <c r="D306" s="423" t="s">
        <v>40</v>
      </c>
      <c r="E306" s="424"/>
      <c r="F306" s="424"/>
      <c r="G306" s="425"/>
    </row>
    <row r="307" spans="3:11" ht="34.5" hidden="1" thickBot="1" x14ac:dyDescent="0.3">
      <c r="C307" s="23" t="s">
        <v>70</v>
      </c>
      <c r="D307" s="429" t="s">
        <v>37</v>
      </c>
      <c r="E307" s="430"/>
      <c r="F307" s="430"/>
      <c r="G307" s="431"/>
    </row>
    <row r="308" spans="3:11" ht="17.25" hidden="1" customHeight="1" thickBot="1" x14ac:dyDescent="0.3">
      <c r="C308" s="223" t="s">
        <v>10</v>
      </c>
      <c r="D308" s="339" t="s">
        <v>37</v>
      </c>
      <c r="E308" s="340"/>
      <c r="F308" s="340"/>
      <c r="G308" s="341"/>
    </row>
    <row r="309" spans="3:11" ht="15.75" hidden="1" thickBot="1" x14ac:dyDescent="0.3">
      <c r="C309" s="223" t="s">
        <v>15</v>
      </c>
      <c r="D309" s="411" t="s">
        <v>37</v>
      </c>
      <c r="E309" s="412"/>
      <c r="F309" s="412"/>
      <c r="G309" s="413"/>
    </row>
    <row r="310" spans="3:11" ht="12.75" hidden="1" customHeight="1" x14ac:dyDescent="0.25">
      <c r="C310" s="282"/>
      <c r="D310" s="21">
        <v>2018</v>
      </c>
      <c r="E310" s="21">
        <v>2019</v>
      </c>
      <c r="F310" s="21">
        <v>2020</v>
      </c>
      <c r="G310" s="21">
        <v>2021</v>
      </c>
    </row>
    <row r="311" spans="3:11" ht="9" hidden="1" customHeight="1" thickBot="1" x14ac:dyDescent="0.3">
      <c r="C311" s="283"/>
      <c r="D311" s="22" t="s">
        <v>6</v>
      </c>
      <c r="E311" s="22" t="s">
        <v>7</v>
      </c>
      <c r="F311" s="22" t="s">
        <v>7</v>
      </c>
      <c r="G311" s="22" t="s">
        <v>7</v>
      </c>
    </row>
    <row r="312" spans="3:11" ht="15.75" hidden="1" thickBot="1" x14ac:dyDescent="0.3">
      <c r="C312" s="223" t="s">
        <v>9</v>
      </c>
      <c r="D312" s="4"/>
      <c r="E312" s="4"/>
      <c r="F312" s="4"/>
      <c r="G312" s="4"/>
    </row>
    <row r="313" spans="3:11" ht="23.25" hidden="1" thickBot="1" x14ac:dyDescent="0.3">
      <c r="C313" s="223" t="s">
        <v>16</v>
      </c>
      <c r="D313" s="4"/>
      <c r="E313" s="4"/>
      <c r="F313" s="4"/>
      <c r="G313" s="4"/>
    </row>
    <row r="314" spans="3:11" ht="23.25" hidden="1" thickBot="1" x14ac:dyDescent="0.3">
      <c r="C314" s="223" t="s">
        <v>24</v>
      </c>
      <c r="D314" s="4" t="e">
        <f>D313/D312</f>
        <v>#DIV/0!</v>
      </c>
      <c r="E314" s="4" t="e">
        <f>E313/E312</f>
        <v>#DIV/0!</v>
      </c>
      <c r="F314" s="4" t="e">
        <f>F313/F312</f>
        <v>#DIV/0!</v>
      </c>
      <c r="G314" s="4" t="e">
        <f>G313/G312</f>
        <v>#DIV/0!</v>
      </c>
    </row>
    <row r="315" spans="3:11" ht="23.25" hidden="1" thickBot="1" x14ac:dyDescent="0.3">
      <c r="C315" s="223" t="s">
        <v>17</v>
      </c>
      <c r="D315" s="224" t="s">
        <v>23</v>
      </c>
      <c r="E315" s="91" t="e">
        <f t="shared" ref="E315:G317" si="9">E312/D312-1</f>
        <v>#DIV/0!</v>
      </c>
      <c r="F315" s="91" t="e">
        <f t="shared" si="9"/>
        <v>#DIV/0!</v>
      </c>
      <c r="G315" s="91" t="e">
        <f t="shared" si="9"/>
        <v>#DIV/0!</v>
      </c>
      <c r="I315" s="6"/>
      <c r="J315" s="6"/>
      <c r="K315" s="6"/>
    </row>
    <row r="316" spans="3:11" ht="23.25" hidden="1" thickBot="1" x14ac:dyDescent="0.3">
      <c r="C316" s="223" t="s">
        <v>18</v>
      </c>
      <c r="D316" s="224" t="s">
        <v>23</v>
      </c>
      <c r="E316" s="91" t="e">
        <f t="shared" si="9"/>
        <v>#DIV/0!</v>
      </c>
      <c r="F316" s="91" t="e">
        <f t="shared" si="9"/>
        <v>#DIV/0!</v>
      </c>
      <c r="G316" s="91" t="e">
        <f t="shared" si="9"/>
        <v>#DIV/0!</v>
      </c>
    </row>
    <row r="317" spans="3:11" ht="23.25" hidden="1" thickBot="1" x14ac:dyDescent="0.3">
      <c r="C317" s="223" t="s">
        <v>19</v>
      </c>
      <c r="D317" s="224" t="s">
        <v>23</v>
      </c>
      <c r="E317" s="91" t="e">
        <f t="shared" si="9"/>
        <v>#DIV/0!</v>
      </c>
      <c r="F317" s="91" t="e">
        <f t="shared" si="9"/>
        <v>#DIV/0!</v>
      </c>
      <c r="G317" s="91" t="e">
        <f t="shared" si="9"/>
        <v>#DIV/0!</v>
      </c>
    </row>
    <row r="318" spans="3:11" ht="15.75" hidden="1" thickBot="1" x14ac:dyDescent="0.3">
      <c r="C318" s="279" t="s">
        <v>61</v>
      </c>
      <c r="D318" s="280"/>
      <c r="E318" s="280"/>
      <c r="F318" s="280"/>
      <c r="G318" s="281"/>
    </row>
    <row r="319" spans="3:11" ht="12.75" hidden="1" customHeight="1" x14ac:dyDescent="0.25">
      <c r="C319" s="282"/>
      <c r="D319" s="21">
        <v>2018</v>
      </c>
      <c r="E319" s="21">
        <v>2019</v>
      </c>
      <c r="F319" s="21">
        <v>2020</v>
      </c>
      <c r="G319" s="21">
        <v>2021</v>
      </c>
    </row>
    <row r="320" spans="3:11" ht="9" hidden="1" customHeight="1" thickBot="1" x14ac:dyDescent="0.3">
      <c r="C320" s="283"/>
      <c r="D320" s="22" t="s">
        <v>6</v>
      </c>
      <c r="E320" s="22" t="s">
        <v>7</v>
      </c>
      <c r="F320" s="22" t="s">
        <v>7</v>
      </c>
      <c r="G320" s="22" t="s">
        <v>7</v>
      </c>
    </row>
    <row r="321" spans="3:7" ht="24.75" hidden="1" thickBot="1" x14ac:dyDescent="0.3">
      <c r="C321" s="1" t="s">
        <v>71</v>
      </c>
      <c r="D321" s="5"/>
      <c r="E321" s="5"/>
      <c r="F321" s="5"/>
      <c r="G321" s="5"/>
    </row>
    <row r="322" spans="3:7" ht="24.75" hidden="1" thickBot="1" x14ac:dyDescent="0.3">
      <c r="C322" s="1" t="s">
        <v>72</v>
      </c>
      <c r="D322" s="8"/>
      <c r="E322" s="5"/>
      <c r="F322" s="5"/>
      <c r="G322" s="5"/>
    </row>
    <row r="323" spans="3:7" ht="24.75" hidden="1" thickBot="1" x14ac:dyDescent="0.3">
      <c r="C323" s="24" t="s">
        <v>57</v>
      </c>
      <c r="D323" s="8">
        <f>D322+D321</f>
        <v>0</v>
      </c>
      <c r="E323" s="8">
        <f>E322+E321</f>
        <v>0</v>
      </c>
      <c r="F323" s="8">
        <f>F322+F321</f>
        <v>0</v>
      </c>
      <c r="G323" s="8">
        <f>G322+G321</f>
        <v>0</v>
      </c>
    </row>
    <row r="324" spans="3:7" hidden="1" x14ac:dyDescent="0.25">
      <c r="C324" s="302" t="s">
        <v>142</v>
      </c>
      <c r="D324" s="468"/>
      <c r="E324" s="469"/>
      <c r="F324" s="469"/>
      <c r="G324" s="494"/>
    </row>
    <row r="325" spans="3:7" hidden="1" x14ac:dyDescent="0.25">
      <c r="C325" s="303"/>
      <c r="D325" s="471"/>
      <c r="E325" s="472"/>
      <c r="F325" s="472"/>
      <c r="G325" s="495"/>
    </row>
    <row r="326" spans="3:7" ht="15.75" hidden="1" thickBot="1" x14ac:dyDescent="0.3">
      <c r="C326" s="304"/>
      <c r="D326" s="474"/>
      <c r="E326" s="475"/>
      <c r="F326" s="475"/>
      <c r="G326" s="496"/>
    </row>
    <row r="327" spans="3:7" ht="15.75" hidden="1" thickBot="1" x14ac:dyDescent="0.3">
      <c r="C327" s="293" t="s">
        <v>67</v>
      </c>
      <c r="D327" s="294"/>
      <c r="E327" s="294"/>
      <c r="F327" s="294"/>
      <c r="G327" s="295"/>
    </row>
    <row r="328" spans="3:7" ht="15.75" hidden="1" thickBot="1" x14ac:dyDescent="0.3">
      <c r="C328" s="293" t="s">
        <v>73</v>
      </c>
      <c r="D328" s="294"/>
      <c r="E328" s="294"/>
      <c r="F328" s="294"/>
      <c r="G328" s="295"/>
    </row>
    <row r="329" spans="3:7" ht="23.25" hidden="1" thickBot="1" x14ac:dyDescent="0.3">
      <c r="C329" s="16" t="s">
        <v>41</v>
      </c>
      <c r="D329" s="423" t="s">
        <v>40</v>
      </c>
      <c r="E329" s="424"/>
      <c r="F329" s="424"/>
      <c r="G329" s="425"/>
    </row>
    <row r="330" spans="3:7" ht="15.75" hidden="1" thickBot="1" x14ac:dyDescent="0.3">
      <c r="C330" s="23" t="s">
        <v>38</v>
      </c>
      <c r="D330" s="429" t="s">
        <v>37</v>
      </c>
      <c r="E330" s="430"/>
      <c r="F330" s="430"/>
      <c r="G330" s="431"/>
    </row>
    <row r="331" spans="3:7" ht="17.25" hidden="1" customHeight="1" thickBot="1" x14ac:dyDescent="0.3">
      <c r="C331" s="223" t="s">
        <v>10</v>
      </c>
      <c r="D331" s="339" t="s">
        <v>37</v>
      </c>
      <c r="E331" s="340"/>
      <c r="F331" s="340"/>
      <c r="G331" s="341"/>
    </row>
    <row r="332" spans="3:7" ht="15.75" hidden="1" thickBot="1" x14ac:dyDescent="0.3">
      <c r="C332" s="223" t="s">
        <v>15</v>
      </c>
      <c r="D332" s="411" t="s">
        <v>37</v>
      </c>
      <c r="E332" s="412"/>
      <c r="F332" s="412"/>
      <c r="G332" s="413"/>
    </row>
    <row r="333" spans="3:7" ht="12.75" hidden="1" customHeight="1" x14ac:dyDescent="0.25">
      <c r="C333" s="282"/>
      <c r="D333" s="21">
        <v>2018</v>
      </c>
      <c r="E333" s="21">
        <v>2019</v>
      </c>
      <c r="F333" s="21">
        <v>2020</v>
      </c>
      <c r="G333" s="21">
        <v>2021</v>
      </c>
    </row>
    <row r="334" spans="3:7" ht="9" hidden="1" customHeight="1" thickBot="1" x14ac:dyDescent="0.3">
      <c r="C334" s="283"/>
      <c r="D334" s="22" t="s">
        <v>6</v>
      </c>
      <c r="E334" s="22" t="s">
        <v>7</v>
      </c>
      <c r="F334" s="22" t="s">
        <v>7</v>
      </c>
      <c r="G334" s="22" t="s">
        <v>7</v>
      </c>
    </row>
    <row r="335" spans="3:7" ht="15.75" hidden="1" thickBot="1" x14ac:dyDescent="0.3">
      <c r="C335" s="223" t="s">
        <v>9</v>
      </c>
      <c r="D335" s="4"/>
      <c r="E335" s="4"/>
      <c r="F335" s="4"/>
      <c r="G335" s="4"/>
    </row>
    <row r="336" spans="3:7" ht="23.25" hidden="1" thickBot="1" x14ac:dyDescent="0.3">
      <c r="C336" s="223" t="s">
        <v>16</v>
      </c>
      <c r="D336" s="4"/>
      <c r="E336" s="4"/>
      <c r="F336" s="4"/>
      <c r="G336" s="4"/>
    </row>
    <row r="337" spans="3:11" ht="23.25" hidden="1" thickBot="1" x14ac:dyDescent="0.3">
      <c r="C337" s="223" t="s">
        <v>24</v>
      </c>
      <c r="D337" s="4" t="e">
        <f>D336/D335</f>
        <v>#DIV/0!</v>
      </c>
      <c r="E337" s="4" t="e">
        <f>E336/E335</f>
        <v>#DIV/0!</v>
      </c>
      <c r="F337" s="4" t="e">
        <f>F336/F335</f>
        <v>#DIV/0!</v>
      </c>
      <c r="G337" s="4" t="e">
        <f>G336/G335</f>
        <v>#DIV/0!</v>
      </c>
    </row>
    <row r="338" spans="3:11" ht="23.25" hidden="1" thickBot="1" x14ac:dyDescent="0.3">
      <c r="C338" s="223" t="s">
        <v>17</v>
      </c>
      <c r="D338" s="224" t="s">
        <v>23</v>
      </c>
      <c r="E338" s="91" t="e">
        <f t="shared" ref="E338:G340" si="10">E335/D335-1</f>
        <v>#DIV/0!</v>
      </c>
      <c r="F338" s="91" t="e">
        <f t="shared" si="10"/>
        <v>#DIV/0!</v>
      </c>
      <c r="G338" s="91" t="e">
        <f t="shared" si="10"/>
        <v>#DIV/0!</v>
      </c>
      <c r="I338" s="6"/>
      <c r="J338" s="6"/>
      <c r="K338" s="6"/>
    </row>
    <row r="339" spans="3:11" ht="23.25" hidden="1" thickBot="1" x14ac:dyDescent="0.3">
      <c r="C339" s="223" t="s">
        <v>18</v>
      </c>
      <c r="D339" s="224" t="s">
        <v>23</v>
      </c>
      <c r="E339" s="91" t="e">
        <f t="shared" si="10"/>
        <v>#DIV/0!</v>
      </c>
      <c r="F339" s="91" t="e">
        <f t="shared" si="10"/>
        <v>#DIV/0!</v>
      </c>
      <c r="G339" s="91" t="e">
        <f t="shared" si="10"/>
        <v>#DIV/0!</v>
      </c>
    </row>
    <row r="340" spans="3:11" ht="23.25" hidden="1" thickBot="1" x14ac:dyDescent="0.3">
      <c r="C340" s="223" t="s">
        <v>19</v>
      </c>
      <c r="D340" s="224" t="s">
        <v>23</v>
      </c>
      <c r="E340" s="91" t="e">
        <f t="shared" si="10"/>
        <v>#DIV/0!</v>
      </c>
      <c r="F340" s="91" t="e">
        <f t="shared" si="10"/>
        <v>#DIV/0!</v>
      </c>
      <c r="G340" s="91" t="e">
        <f t="shared" si="10"/>
        <v>#DIV/0!</v>
      </c>
    </row>
    <row r="341" spans="3:11" ht="19.149999999999999" hidden="1" customHeight="1" thickBot="1" x14ac:dyDescent="0.3">
      <c r="C341" s="279" t="s">
        <v>55</v>
      </c>
      <c r="D341" s="280"/>
      <c r="E341" s="280"/>
      <c r="F341" s="280"/>
      <c r="G341" s="281"/>
    </row>
    <row r="342" spans="3:11" ht="12.75" hidden="1" customHeight="1" x14ac:dyDescent="0.25">
      <c r="C342" s="282"/>
      <c r="D342" s="21">
        <v>2018</v>
      </c>
      <c r="E342" s="21">
        <v>2019</v>
      </c>
      <c r="F342" s="21">
        <v>2020</v>
      </c>
      <c r="G342" s="21">
        <v>2021</v>
      </c>
    </row>
    <row r="343" spans="3:11" ht="9" hidden="1" customHeight="1" thickBot="1" x14ac:dyDescent="0.3">
      <c r="C343" s="283"/>
      <c r="D343" s="22" t="s">
        <v>6</v>
      </c>
      <c r="E343" s="22" t="s">
        <v>7</v>
      </c>
      <c r="F343" s="22" t="s">
        <v>7</v>
      </c>
      <c r="G343" s="22" t="s">
        <v>7</v>
      </c>
    </row>
    <row r="344" spans="3:11" ht="24.75" hidden="1" thickBot="1" x14ac:dyDescent="0.3">
      <c r="C344" s="1" t="s">
        <v>71</v>
      </c>
      <c r="D344" s="5"/>
      <c r="E344" s="5"/>
      <c r="F344" s="5"/>
      <c r="G344" s="5"/>
    </row>
    <row r="345" spans="3:11" ht="24.75" hidden="1" thickBot="1" x14ac:dyDescent="0.3">
      <c r="C345" s="1" t="s">
        <v>72</v>
      </c>
      <c r="D345" s="8"/>
      <c r="E345" s="5"/>
      <c r="F345" s="5"/>
      <c r="G345" s="5"/>
    </row>
    <row r="346" spans="3:11" ht="24.75" hidden="1" thickBot="1" x14ac:dyDescent="0.3">
      <c r="C346" s="24" t="s">
        <v>54</v>
      </c>
      <c r="D346" s="8">
        <f>D345+D344</f>
        <v>0</v>
      </c>
      <c r="E346" s="8">
        <f>E345+E344</f>
        <v>0</v>
      </c>
      <c r="F346" s="8">
        <f>F345+F344</f>
        <v>0</v>
      </c>
      <c r="G346" s="8">
        <f>G345+G344</f>
        <v>0</v>
      </c>
    </row>
    <row r="347" spans="3:11" hidden="1" x14ac:dyDescent="0.25">
      <c r="C347" s="302" t="s">
        <v>69</v>
      </c>
      <c r="D347" s="468"/>
      <c r="E347" s="469"/>
      <c r="F347" s="469"/>
      <c r="G347" s="494"/>
    </row>
    <row r="348" spans="3:11" hidden="1" x14ac:dyDescent="0.25">
      <c r="C348" s="303"/>
      <c r="D348" s="471"/>
      <c r="E348" s="472"/>
      <c r="F348" s="472"/>
      <c r="G348" s="495"/>
    </row>
    <row r="349" spans="3:11" ht="15.75" hidden="1" thickBot="1" x14ac:dyDescent="0.3">
      <c r="C349" s="304"/>
      <c r="D349" s="474"/>
      <c r="E349" s="475"/>
      <c r="F349" s="475"/>
      <c r="G349" s="496"/>
    </row>
    <row r="350" spans="3:11" ht="23.25" hidden="1" thickBot="1" x14ac:dyDescent="0.3">
      <c r="C350" s="16" t="s">
        <v>41</v>
      </c>
      <c r="D350" s="423" t="s">
        <v>40</v>
      </c>
      <c r="E350" s="424"/>
      <c r="F350" s="424"/>
      <c r="G350" s="425"/>
    </row>
    <row r="351" spans="3:11" ht="34.5" hidden="1" thickBot="1" x14ac:dyDescent="0.3">
      <c r="C351" s="23" t="s">
        <v>70</v>
      </c>
      <c r="D351" s="429" t="s">
        <v>37</v>
      </c>
      <c r="E351" s="430"/>
      <c r="F351" s="430"/>
      <c r="G351" s="431"/>
    </row>
    <row r="352" spans="3:11" ht="17.25" hidden="1" customHeight="1" thickBot="1" x14ac:dyDescent="0.3">
      <c r="C352" s="223" t="s">
        <v>10</v>
      </c>
      <c r="D352" s="339" t="s">
        <v>37</v>
      </c>
      <c r="E352" s="340"/>
      <c r="F352" s="340"/>
      <c r="G352" s="341"/>
    </row>
    <row r="353" spans="3:11" ht="15.75" hidden="1" thickBot="1" x14ac:dyDescent="0.3">
      <c r="C353" s="223" t="s">
        <v>15</v>
      </c>
      <c r="D353" s="411" t="s">
        <v>37</v>
      </c>
      <c r="E353" s="412"/>
      <c r="F353" s="412"/>
      <c r="G353" s="413"/>
    </row>
    <row r="354" spans="3:11" ht="12.75" hidden="1" customHeight="1" x14ac:dyDescent="0.25">
      <c r="C354" s="282"/>
      <c r="D354" s="21">
        <v>2018</v>
      </c>
      <c r="E354" s="21">
        <v>2019</v>
      </c>
      <c r="F354" s="21">
        <v>2020</v>
      </c>
      <c r="G354" s="21">
        <v>2021</v>
      </c>
    </row>
    <row r="355" spans="3:11" ht="9" hidden="1" customHeight="1" thickBot="1" x14ac:dyDescent="0.3">
      <c r="C355" s="283"/>
      <c r="D355" s="22" t="s">
        <v>6</v>
      </c>
      <c r="E355" s="22" t="s">
        <v>7</v>
      </c>
      <c r="F355" s="22" t="s">
        <v>7</v>
      </c>
      <c r="G355" s="22" t="s">
        <v>7</v>
      </c>
    </row>
    <row r="356" spans="3:11" ht="15.75" hidden="1" thickBot="1" x14ac:dyDescent="0.3">
      <c r="C356" s="223" t="s">
        <v>9</v>
      </c>
      <c r="D356" s="4"/>
      <c r="E356" s="4"/>
      <c r="F356" s="4"/>
      <c r="G356" s="4"/>
    </row>
    <row r="357" spans="3:11" ht="23.25" hidden="1" thickBot="1" x14ac:dyDescent="0.3">
      <c r="C357" s="223" t="s">
        <v>16</v>
      </c>
      <c r="D357" s="4"/>
      <c r="E357" s="4"/>
      <c r="F357" s="4"/>
      <c r="G357" s="4"/>
    </row>
    <row r="358" spans="3:11" ht="23.25" hidden="1" thickBot="1" x14ac:dyDescent="0.3">
      <c r="C358" s="223" t="s">
        <v>24</v>
      </c>
      <c r="D358" s="4" t="e">
        <f>D357/D356</f>
        <v>#DIV/0!</v>
      </c>
      <c r="E358" s="4" t="e">
        <f>E357/E356</f>
        <v>#DIV/0!</v>
      </c>
      <c r="F358" s="4" t="e">
        <f>F357/F356</f>
        <v>#DIV/0!</v>
      </c>
      <c r="G358" s="4" t="e">
        <f>G357/G356</f>
        <v>#DIV/0!</v>
      </c>
    </row>
    <row r="359" spans="3:11" ht="23.25" hidden="1" thickBot="1" x14ac:dyDescent="0.3">
      <c r="C359" s="223" t="s">
        <v>17</v>
      </c>
      <c r="D359" s="224" t="s">
        <v>23</v>
      </c>
      <c r="E359" s="91" t="e">
        <f t="shared" ref="E359:G361" si="11">E356/D356-1</f>
        <v>#DIV/0!</v>
      </c>
      <c r="F359" s="91" t="e">
        <f t="shared" si="11"/>
        <v>#DIV/0!</v>
      </c>
      <c r="G359" s="91" t="e">
        <f t="shared" si="11"/>
        <v>#DIV/0!</v>
      </c>
      <c r="I359" s="6"/>
      <c r="J359" s="6"/>
      <c r="K359" s="6"/>
    </row>
    <row r="360" spans="3:11" ht="23.25" hidden="1" thickBot="1" x14ac:dyDescent="0.3">
      <c r="C360" s="223" t="s">
        <v>18</v>
      </c>
      <c r="D360" s="224" t="s">
        <v>23</v>
      </c>
      <c r="E360" s="91" t="e">
        <f t="shared" si="11"/>
        <v>#DIV/0!</v>
      </c>
      <c r="F360" s="91" t="e">
        <f t="shared" si="11"/>
        <v>#DIV/0!</v>
      </c>
      <c r="G360" s="91" t="e">
        <f t="shared" si="11"/>
        <v>#DIV/0!</v>
      </c>
    </row>
    <row r="361" spans="3:11" ht="23.25" hidden="1" thickBot="1" x14ac:dyDescent="0.3">
      <c r="C361" s="223" t="s">
        <v>19</v>
      </c>
      <c r="D361" s="224" t="s">
        <v>23</v>
      </c>
      <c r="E361" s="91" t="e">
        <f t="shared" si="11"/>
        <v>#DIV/0!</v>
      </c>
      <c r="F361" s="91" t="e">
        <f t="shared" si="11"/>
        <v>#DIV/0!</v>
      </c>
      <c r="G361" s="91" t="e">
        <f t="shared" si="11"/>
        <v>#DIV/0!</v>
      </c>
    </row>
    <row r="362" spans="3:11" ht="15.75" hidden="1" thickBot="1" x14ac:dyDescent="0.3">
      <c r="C362" s="279" t="s">
        <v>61</v>
      </c>
      <c r="D362" s="280"/>
      <c r="E362" s="280"/>
      <c r="F362" s="280"/>
      <c r="G362" s="281"/>
    </row>
    <row r="363" spans="3:11" ht="12.75" hidden="1" customHeight="1" x14ac:dyDescent="0.25">
      <c r="C363" s="282"/>
      <c r="D363" s="21">
        <v>2018</v>
      </c>
      <c r="E363" s="21">
        <v>2019</v>
      </c>
      <c r="F363" s="21">
        <v>2020</v>
      </c>
      <c r="G363" s="21">
        <v>2021</v>
      </c>
    </row>
    <row r="364" spans="3:11" ht="9" hidden="1" customHeight="1" thickBot="1" x14ac:dyDescent="0.3">
      <c r="C364" s="283"/>
      <c r="D364" s="22" t="s">
        <v>6</v>
      </c>
      <c r="E364" s="22" t="s">
        <v>7</v>
      </c>
      <c r="F364" s="22" t="s">
        <v>7</v>
      </c>
      <c r="G364" s="22" t="s">
        <v>7</v>
      </c>
    </row>
    <row r="365" spans="3:11" ht="24.75" hidden="1" thickBot="1" x14ac:dyDescent="0.3">
      <c r="C365" s="1" t="s">
        <v>71</v>
      </c>
      <c r="D365" s="5"/>
      <c r="E365" s="5"/>
      <c r="F365" s="5"/>
      <c r="G365" s="5"/>
    </row>
    <row r="366" spans="3:11" ht="24.75" hidden="1" thickBot="1" x14ac:dyDescent="0.3">
      <c r="C366" s="1" t="s">
        <v>72</v>
      </c>
      <c r="D366" s="8"/>
      <c r="E366" s="5"/>
      <c r="F366" s="5"/>
      <c r="G366" s="5"/>
    </row>
    <row r="367" spans="3:11" ht="24.75" hidden="1" thickBot="1" x14ac:dyDescent="0.3">
      <c r="C367" s="24" t="s">
        <v>57</v>
      </c>
      <c r="D367" s="8">
        <f>D366+D365</f>
        <v>0</v>
      </c>
      <c r="E367" s="8">
        <f>E366+E365</f>
        <v>0</v>
      </c>
      <c r="F367" s="8">
        <f>F366+F365</f>
        <v>0</v>
      </c>
      <c r="G367" s="8">
        <f>G366+G365</f>
        <v>0</v>
      </c>
    </row>
    <row r="368" spans="3:11" hidden="1" x14ac:dyDescent="0.25">
      <c r="C368" s="302" t="s">
        <v>142</v>
      </c>
      <c r="D368" s="468"/>
      <c r="E368" s="469"/>
      <c r="F368" s="469"/>
      <c r="G368" s="494"/>
    </row>
    <row r="369" spans="3:7" hidden="1" x14ac:dyDescent="0.25">
      <c r="C369" s="303"/>
      <c r="D369" s="471"/>
      <c r="E369" s="472"/>
      <c r="F369" s="472"/>
      <c r="G369" s="495"/>
    </row>
    <row r="370" spans="3:7" ht="15.75" hidden="1" thickBot="1" x14ac:dyDescent="0.3">
      <c r="C370" s="304"/>
      <c r="D370" s="474"/>
      <c r="E370" s="475"/>
      <c r="F370" s="475"/>
      <c r="G370" s="496"/>
    </row>
    <row r="371" spans="3:7" ht="15.75" thickBot="1" x14ac:dyDescent="0.3">
      <c r="C371" s="28"/>
      <c r="D371" s="29"/>
      <c r="E371" s="29"/>
      <c r="F371" s="29"/>
      <c r="G371" s="29"/>
    </row>
    <row r="372" spans="3:7" ht="55.9" customHeight="1" thickBot="1" x14ac:dyDescent="0.3">
      <c r="C372" s="14" t="s">
        <v>84</v>
      </c>
      <c r="D372" s="15">
        <f>D357+D336+D313+D292+D249+D207+D178+D157+D134+D113+D70+D30</f>
        <v>4974600</v>
      </c>
      <c r="E372" s="15">
        <f>E357+E336+E313+E292+E249+E207+E178+E157+E134+E113+E70+E30</f>
        <v>5060000</v>
      </c>
      <c r="F372" s="15">
        <f>F357+F336+F313+F292+F249+F207+F178+F157+F134+F113+F70+F30</f>
        <v>5200000</v>
      </c>
      <c r="G372" s="15">
        <f>G357+G336+G313+G292+G249+G207+G178+G157+G134+G113+G70+G30</f>
        <v>5200000</v>
      </c>
    </row>
    <row r="373" spans="3:7" ht="48.6" customHeight="1" thickBot="1" x14ac:dyDescent="0.3">
      <c r="C373" s="14" t="s">
        <v>85</v>
      </c>
      <c r="D373" s="15">
        <f>D375+D377+D379+D381+D383+D385+D387+D389+D391</f>
        <v>4974600</v>
      </c>
      <c r="E373" s="15">
        <f>E375+E377+E379+E381+E383+E385+E387+E389+E391</f>
        <v>5060000</v>
      </c>
      <c r="F373" s="15">
        <f>F375+F377+F379+F381+F383+F385+F387+F389+F391</f>
        <v>5200000</v>
      </c>
      <c r="G373" s="15">
        <f>G375+G377+G379+G381+G383+G385+G387+G389+G391</f>
        <v>5200000</v>
      </c>
    </row>
    <row r="374" spans="3:7" ht="48.6" customHeight="1" thickBot="1" x14ac:dyDescent="0.3">
      <c r="C374" s="10" t="s">
        <v>25</v>
      </c>
      <c r="D374" s="11"/>
      <c r="E374" s="12">
        <f>E373/D373-1</f>
        <v>1.7167209423873286E-2</v>
      </c>
      <c r="F374" s="12">
        <f>F373/E373-1</f>
        <v>2.7667984189723382E-2</v>
      </c>
      <c r="G374" s="12">
        <f>G373/F373-1</f>
        <v>0</v>
      </c>
    </row>
    <row r="375" spans="3:7" ht="15.75" thickBot="1" x14ac:dyDescent="0.3">
      <c r="C375" s="1" t="s">
        <v>0</v>
      </c>
      <c r="D375" s="5">
        <f>D257+D217+D78+D38</f>
        <v>0</v>
      </c>
      <c r="E375" s="5">
        <f>E257+E217+E78+E38</f>
        <v>0</v>
      </c>
      <c r="F375" s="5">
        <f>F257+F217+F78+F38</f>
        <v>0</v>
      </c>
      <c r="G375" s="5">
        <f>G257+G217+G78+G38</f>
        <v>0</v>
      </c>
    </row>
    <row r="376" spans="3:7" ht="22.9" customHeight="1" thickBot="1" x14ac:dyDescent="0.3">
      <c r="C376" s="7" t="s">
        <v>26</v>
      </c>
      <c r="D376" s="8"/>
      <c r="E376" s="9" t="e">
        <f>E375/D375-1</f>
        <v>#DIV/0!</v>
      </c>
      <c r="F376" s="9" t="e">
        <f>F375/E375-1</f>
        <v>#DIV/0!</v>
      </c>
      <c r="G376" s="9" t="e">
        <f>G375/F375-1</f>
        <v>#DIV/0!</v>
      </c>
    </row>
    <row r="377" spans="3:7" ht="36" customHeight="1" thickBot="1" x14ac:dyDescent="0.3">
      <c r="C377" s="1" t="s">
        <v>42</v>
      </c>
      <c r="D377" s="5">
        <f>D260+D220+D81+D41</f>
        <v>0</v>
      </c>
      <c r="E377" s="5">
        <f>E260+E220+E81+E41</f>
        <v>0</v>
      </c>
      <c r="F377" s="5">
        <f>F260+F220+F81+F41</f>
        <v>0</v>
      </c>
      <c r="G377" s="5">
        <f>G260+G220+G81+G41</f>
        <v>0</v>
      </c>
    </row>
    <row r="378" spans="3:7" ht="34.15" customHeight="1" thickBot="1" x14ac:dyDescent="0.3">
      <c r="C378" s="7" t="s">
        <v>43</v>
      </c>
      <c r="D378" s="8"/>
      <c r="E378" s="9" t="e">
        <f>E377/D377-1</f>
        <v>#DIV/0!</v>
      </c>
      <c r="F378" s="9" t="e">
        <f>F377/E377-1</f>
        <v>#DIV/0!</v>
      </c>
      <c r="G378" s="9" t="e">
        <f>G377/F377-1</f>
        <v>#DIV/0!</v>
      </c>
    </row>
    <row r="379" spans="3:7" ht="24" customHeight="1" thickBot="1" x14ac:dyDescent="0.3">
      <c r="C379" s="1" t="s">
        <v>1</v>
      </c>
      <c r="D379" s="5">
        <f>D263+D223+D84+D44</f>
        <v>0</v>
      </c>
      <c r="E379" s="5">
        <f>E263+E223+E84+E44</f>
        <v>0</v>
      </c>
      <c r="F379" s="5">
        <f>F263+F223+F84+F44</f>
        <v>0</v>
      </c>
      <c r="G379" s="5">
        <f>G263+G223+G84+G44</f>
        <v>0</v>
      </c>
    </row>
    <row r="380" spans="3:7" ht="41.45" customHeight="1" thickBot="1" x14ac:dyDescent="0.3">
      <c r="C380" s="7" t="s">
        <v>27</v>
      </c>
      <c r="D380" s="8"/>
      <c r="E380" s="9" t="e">
        <f>E379/D379-1</f>
        <v>#DIV/0!</v>
      </c>
      <c r="F380" s="9" t="e">
        <f>F379/E379-1</f>
        <v>#DIV/0!</v>
      </c>
      <c r="G380" s="9" t="e">
        <f>G379/F379-1</f>
        <v>#DIV/0!</v>
      </c>
    </row>
    <row r="381" spans="3:7" ht="15.75" thickBot="1" x14ac:dyDescent="0.3">
      <c r="C381" s="1" t="s">
        <v>2</v>
      </c>
      <c r="D381" s="5">
        <f>D266+D226+D87+D47</f>
        <v>0</v>
      </c>
      <c r="E381" s="5">
        <f>E266+E226+E87+E47</f>
        <v>0</v>
      </c>
      <c r="F381" s="5">
        <f>F266+F226+F87+F47</f>
        <v>0</v>
      </c>
      <c r="G381" s="5">
        <f>G266+G226+G87+G47</f>
        <v>0</v>
      </c>
    </row>
    <row r="382" spans="3:7" ht="15.75" thickBot="1" x14ac:dyDescent="0.3">
      <c r="C382" s="7" t="s">
        <v>28</v>
      </c>
      <c r="D382" s="8"/>
      <c r="E382" s="9" t="e">
        <f>E381/D381-1</f>
        <v>#DIV/0!</v>
      </c>
      <c r="F382" s="9" t="e">
        <f>F381/E381-1</f>
        <v>#DIV/0!</v>
      </c>
      <c r="G382" s="9" t="e">
        <f>G381/F381-1</f>
        <v>#DIV/0!</v>
      </c>
    </row>
    <row r="383" spans="3:7" ht="30.6" customHeight="1" thickBot="1" x14ac:dyDescent="0.3">
      <c r="C383" s="1" t="s">
        <v>29</v>
      </c>
      <c r="D383" s="5">
        <f>D269+D229+D90+D50</f>
        <v>4974600</v>
      </c>
      <c r="E383" s="5">
        <f>E269+E229+E90+E50</f>
        <v>5060000</v>
      </c>
      <c r="F383" s="5">
        <f>F269+F229+F90+F50</f>
        <v>5200000</v>
      </c>
      <c r="G383" s="5">
        <f>G269+G229+G90+G50</f>
        <v>5200000</v>
      </c>
    </row>
    <row r="384" spans="3:7" ht="40.9" customHeight="1" thickBot="1" x14ac:dyDescent="0.3">
      <c r="C384" s="7" t="s">
        <v>30</v>
      </c>
      <c r="D384" s="8"/>
      <c r="E384" s="9">
        <f>E383/D383-1</f>
        <v>1.7167209423873286E-2</v>
      </c>
      <c r="F384" s="9">
        <f>F383/E383-1</f>
        <v>2.7667984189723382E-2</v>
      </c>
      <c r="G384" s="9">
        <f>G383/F383-1</f>
        <v>0</v>
      </c>
    </row>
    <row r="385" spans="3:7" ht="15.75" thickBot="1" x14ac:dyDescent="0.3">
      <c r="C385" s="1" t="s">
        <v>31</v>
      </c>
      <c r="D385" s="5">
        <f>D272+D232+D93+D53</f>
        <v>0</v>
      </c>
      <c r="E385" s="5">
        <f>E272+E232+E93+E53</f>
        <v>0</v>
      </c>
      <c r="F385" s="5">
        <f>F272+F232+F93+F53</f>
        <v>0</v>
      </c>
      <c r="G385" s="5">
        <f>G272+G232+G93+G53</f>
        <v>0</v>
      </c>
    </row>
    <row r="386" spans="3:7" ht="24.75" thickBot="1" x14ac:dyDescent="0.3">
      <c r="C386" s="7" t="s">
        <v>32</v>
      </c>
      <c r="D386" s="8"/>
      <c r="E386" s="9" t="e">
        <f>E385/D385-1</f>
        <v>#DIV/0!</v>
      </c>
      <c r="F386" s="9" t="e">
        <f>F385/E385-1</f>
        <v>#DIV/0!</v>
      </c>
      <c r="G386" s="9" t="e">
        <f>G385/F385-1</f>
        <v>#DIV/0!</v>
      </c>
    </row>
    <row r="387" spans="3:7" ht="33.6" customHeight="1" thickBot="1" x14ac:dyDescent="0.3">
      <c r="C387" s="1" t="s">
        <v>3</v>
      </c>
      <c r="D387" s="5">
        <f>D275+D235+D96+D56</f>
        <v>0</v>
      </c>
      <c r="E387" s="5">
        <f>E275+E235+E96+E56</f>
        <v>0</v>
      </c>
      <c r="F387" s="5">
        <f>F275+F235+F96+F56</f>
        <v>0</v>
      </c>
      <c r="G387" s="5">
        <f>G275+G235+G96+G56</f>
        <v>0</v>
      </c>
    </row>
    <row r="388" spans="3:7" ht="31.9" customHeight="1" thickBot="1" x14ac:dyDescent="0.3">
      <c r="C388" s="7" t="s">
        <v>33</v>
      </c>
      <c r="D388" s="8"/>
      <c r="E388" s="9" t="e">
        <f>E387/D387-1</f>
        <v>#DIV/0!</v>
      </c>
      <c r="F388" s="9" t="e">
        <f>F387/E387-1</f>
        <v>#DIV/0!</v>
      </c>
      <c r="G388" s="9" t="e">
        <f>G387/F387-1</f>
        <v>#DIV/0!</v>
      </c>
    </row>
    <row r="389" spans="3:7" ht="23.45" customHeight="1" thickBot="1" x14ac:dyDescent="0.3">
      <c r="C389" s="1" t="s">
        <v>20</v>
      </c>
      <c r="D389" s="5">
        <f>D121+D142+D165+D186+D300+D321+D344+D365</f>
        <v>0</v>
      </c>
      <c r="E389" s="5">
        <f>E121+E142+E165+E186+E300+E321+E344+E365</f>
        <v>0</v>
      </c>
      <c r="F389" s="5">
        <f>F121+F142+F165+F186+F300+F321+F344+F365</f>
        <v>0</v>
      </c>
      <c r="G389" s="5">
        <f>G121+G142+G165+G186+G300+G321+G344+G365</f>
        <v>0</v>
      </c>
    </row>
    <row r="390" spans="3:7" ht="31.9" customHeight="1" thickBot="1" x14ac:dyDescent="0.3">
      <c r="C390" s="7" t="s">
        <v>34</v>
      </c>
      <c r="D390" s="8"/>
      <c r="E390" s="9" t="e">
        <f>E389/D389-1</f>
        <v>#DIV/0!</v>
      </c>
      <c r="F390" s="9" t="e">
        <f>F389/E389-1</f>
        <v>#DIV/0!</v>
      </c>
      <c r="G390" s="9" t="e">
        <f>G389/F389-1</f>
        <v>#DIV/0!</v>
      </c>
    </row>
    <row r="391" spans="3:7" ht="21.6" customHeight="1" thickBot="1" x14ac:dyDescent="0.3">
      <c r="C391" s="1" t="s">
        <v>21</v>
      </c>
      <c r="D391" s="5">
        <f>D122+D143+D166+D187+D301+D322+D345+D366</f>
        <v>0</v>
      </c>
      <c r="E391" s="5">
        <f>E122+E143+E166+E187+E301+E322+E345+E366</f>
        <v>0</v>
      </c>
      <c r="F391" s="5">
        <f>F122+F143+F166+F187+F301+F322+F345+F366</f>
        <v>0</v>
      </c>
      <c r="G391" s="5">
        <f>G122+G143+G166+G187+G301+G322+G345+G366</f>
        <v>0</v>
      </c>
    </row>
    <row r="392" spans="3:7" ht="22.15" customHeight="1" thickBot="1" x14ac:dyDescent="0.3">
      <c r="C392" s="7" t="s">
        <v>35</v>
      </c>
      <c r="D392" s="8"/>
      <c r="E392" s="9" t="e">
        <f>E391/D391-1</f>
        <v>#DIV/0!</v>
      </c>
      <c r="F392" s="9" t="e">
        <f>F391/E391-1</f>
        <v>#DIV/0!</v>
      </c>
      <c r="G392" s="9" t="e">
        <f>G391/F391-1</f>
        <v>#DIV/0!</v>
      </c>
    </row>
    <row r="393" spans="3:7" x14ac:dyDescent="0.25">
      <c r="C393" s="497" t="s">
        <v>83</v>
      </c>
      <c r="D393" s="500"/>
      <c r="E393" s="500"/>
      <c r="F393" s="500"/>
      <c r="G393" s="501"/>
    </row>
    <row r="394" spans="3:7" x14ac:dyDescent="0.25">
      <c r="C394" s="498"/>
      <c r="D394" s="502"/>
      <c r="E394" s="502"/>
      <c r="F394" s="502"/>
      <c r="G394" s="503"/>
    </row>
    <row r="395" spans="3:7" ht="15.75" thickBot="1" x14ac:dyDescent="0.3">
      <c r="C395" s="499"/>
      <c r="D395" s="504"/>
      <c r="E395" s="504"/>
      <c r="F395" s="504"/>
      <c r="G395" s="505"/>
    </row>
    <row r="396" spans="3:7" ht="15.75" thickBot="1" x14ac:dyDescent="0.3">
      <c r="C396" s="26" t="s">
        <v>56</v>
      </c>
      <c r="D396" s="27">
        <f>IF(D373-D372=0,0,"Error")</f>
        <v>0</v>
      </c>
      <c r="E396" s="27">
        <f>IF(E373-E372=0,0,"Error")</f>
        <v>0</v>
      </c>
      <c r="F396" s="27">
        <f>IF(F373-F372=0,0,"Error")</f>
        <v>0</v>
      </c>
      <c r="G396" s="27">
        <f>IF(G373-G372=0,0,"Error")</f>
        <v>0</v>
      </c>
    </row>
    <row r="397" spans="3:7" ht="64.900000000000006" customHeight="1" thickBot="1" x14ac:dyDescent="0.3">
      <c r="C397" s="20" t="s">
        <v>46</v>
      </c>
      <c r="D397" s="5" t="s">
        <v>23</v>
      </c>
      <c r="E397" s="5" t="s">
        <v>23</v>
      </c>
      <c r="F397" s="5" t="s">
        <v>23</v>
      </c>
      <c r="G397" s="5" t="s">
        <v>23</v>
      </c>
    </row>
    <row r="398" spans="3:7" ht="67.900000000000006" customHeight="1" thickBot="1" x14ac:dyDescent="0.3">
      <c r="C398" s="20" t="s">
        <v>52</v>
      </c>
      <c r="D398" s="5" t="s">
        <v>23</v>
      </c>
      <c r="E398" s="5" t="s">
        <v>23</v>
      </c>
      <c r="F398" s="5" t="s">
        <v>23</v>
      </c>
      <c r="G398" s="5" t="s">
        <v>23</v>
      </c>
    </row>
    <row r="399" spans="3:7" x14ac:dyDescent="0.25">
      <c r="C399" s="30"/>
      <c r="D399" s="31"/>
      <c r="E399" s="31"/>
      <c r="F399" s="31"/>
      <c r="G399" s="31"/>
    </row>
  </sheetData>
  <mergeCells count="132">
    <mergeCell ref="D64:G64"/>
    <mergeCell ref="D65:G65"/>
    <mergeCell ref="D66:G66"/>
    <mergeCell ref="A2:I2"/>
    <mergeCell ref="D4:G4"/>
    <mergeCell ref="D5:G5"/>
    <mergeCell ref="D6:G6"/>
    <mergeCell ref="C7:G7"/>
    <mergeCell ref="C8:G10"/>
    <mergeCell ref="D11:G11"/>
    <mergeCell ref="C12:C13"/>
    <mergeCell ref="D17:G17"/>
    <mergeCell ref="C18:G18"/>
    <mergeCell ref="C22:G22"/>
    <mergeCell ref="C23:G23"/>
    <mergeCell ref="D24:G24"/>
    <mergeCell ref="D25:G25"/>
    <mergeCell ref="D26:G26"/>
    <mergeCell ref="C27:C28"/>
    <mergeCell ref="C35:G35"/>
    <mergeCell ref="C36:C37"/>
    <mergeCell ref="C60:C62"/>
    <mergeCell ref="D60:G62"/>
    <mergeCell ref="C139:G139"/>
    <mergeCell ref="C140:C141"/>
    <mergeCell ref="C145:C147"/>
    <mergeCell ref="D145:G147"/>
    <mergeCell ref="C68:C69"/>
    <mergeCell ref="C75:G75"/>
    <mergeCell ref="C76:C77"/>
    <mergeCell ref="C100:C102"/>
    <mergeCell ref="D100:G102"/>
    <mergeCell ref="C104:G104"/>
    <mergeCell ref="C105:G105"/>
    <mergeCell ref="D106:G106"/>
    <mergeCell ref="D107:G107"/>
    <mergeCell ref="D108:G108"/>
    <mergeCell ref="D109:G109"/>
    <mergeCell ref="C110:C111"/>
    <mergeCell ref="C118:G118"/>
    <mergeCell ref="C119:C120"/>
    <mergeCell ref="C124:C126"/>
    <mergeCell ref="D124:G126"/>
    <mergeCell ref="D127:G127"/>
    <mergeCell ref="D128:G128"/>
    <mergeCell ref="D129:G129"/>
    <mergeCell ref="D130:G130"/>
    <mergeCell ref="C131:C132"/>
    <mergeCell ref="C193:G193"/>
    <mergeCell ref="C197:G197"/>
    <mergeCell ref="C198:G198"/>
    <mergeCell ref="C148:G148"/>
    <mergeCell ref="C149:G149"/>
    <mergeCell ref="D150:G150"/>
    <mergeCell ref="D151:G151"/>
    <mergeCell ref="D152:G152"/>
    <mergeCell ref="D153:G153"/>
    <mergeCell ref="C154:C155"/>
    <mergeCell ref="C162:G162"/>
    <mergeCell ref="C163:C164"/>
    <mergeCell ref="C168:C170"/>
    <mergeCell ref="D168:G170"/>
    <mergeCell ref="D171:G171"/>
    <mergeCell ref="D172:G172"/>
    <mergeCell ref="D173:G173"/>
    <mergeCell ref="D174:G174"/>
    <mergeCell ref="C175:C176"/>
    <mergeCell ref="C183:G183"/>
    <mergeCell ref="C184:C185"/>
    <mergeCell ref="C189:C191"/>
    <mergeCell ref="D189:G191"/>
    <mergeCell ref="D192:G192"/>
    <mergeCell ref="D286:G286"/>
    <mergeCell ref="D287:G287"/>
    <mergeCell ref="D288:G288"/>
    <mergeCell ref="C199:C200"/>
    <mergeCell ref="D201:G201"/>
    <mergeCell ref="D202:G202"/>
    <mergeCell ref="D203:G203"/>
    <mergeCell ref="C204:C205"/>
    <mergeCell ref="C212:C213"/>
    <mergeCell ref="C214:G214"/>
    <mergeCell ref="C215:C216"/>
    <mergeCell ref="C239:C241"/>
    <mergeCell ref="D239:G241"/>
    <mergeCell ref="D243:G243"/>
    <mergeCell ref="D244:G244"/>
    <mergeCell ref="D245:G245"/>
    <mergeCell ref="C246:C247"/>
    <mergeCell ref="C254:G254"/>
    <mergeCell ref="C255:C256"/>
    <mergeCell ref="C279:C281"/>
    <mergeCell ref="D279:G281"/>
    <mergeCell ref="C283:G283"/>
    <mergeCell ref="C284:G284"/>
    <mergeCell ref="D285:G285"/>
    <mergeCell ref="C341:G341"/>
    <mergeCell ref="C342:C343"/>
    <mergeCell ref="C347:C349"/>
    <mergeCell ref="D347:G349"/>
    <mergeCell ref="C289:C290"/>
    <mergeCell ref="C297:G297"/>
    <mergeCell ref="C298:C299"/>
    <mergeCell ref="C303:C305"/>
    <mergeCell ref="D303:G305"/>
    <mergeCell ref="D306:G306"/>
    <mergeCell ref="D307:G307"/>
    <mergeCell ref="D308:G308"/>
    <mergeCell ref="D309:G309"/>
    <mergeCell ref="C310:C311"/>
    <mergeCell ref="C318:G318"/>
    <mergeCell ref="C319:C320"/>
    <mergeCell ref="C324:C326"/>
    <mergeCell ref="D324:G326"/>
    <mergeCell ref="C327:G327"/>
    <mergeCell ref="C328:G328"/>
    <mergeCell ref="D329:G329"/>
    <mergeCell ref="D330:G330"/>
    <mergeCell ref="D331:G331"/>
    <mergeCell ref="C368:C370"/>
    <mergeCell ref="D368:G370"/>
    <mergeCell ref="C393:C395"/>
    <mergeCell ref="D393:G395"/>
    <mergeCell ref="D332:G332"/>
    <mergeCell ref="C333:C334"/>
    <mergeCell ref="D350:G350"/>
    <mergeCell ref="D351:G351"/>
    <mergeCell ref="D352:G352"/>
    <mergeCell ref="D353:G353"/>
    <mergeCell ref="C354:C355"/>
    <mergeCell ref="C362:G362"/>
    <mergeCell ref="C363:C364"/>
  </mergeCells>
  <pageMargins left="0.17" right="0.17" top="0.17" bottom="0.17" header="0.17" footer="0.1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467"/>
  <sheetViews>
    <sheetView topLeftCell="B436" zoomScale="130" zoomScaleNormal="130" zoomScaleSheetLayoutView="140" workbookViewId="0">
      <selection activeCell="D476" sqref="D476"/>
    </sheetView>
  </sheetViews>
  <sheetFormatPr defaultRowHeight="15" x14ac:dyDescent="0.25"/>
  <cols>
    <col min="1" max="1" width="11" hidden="1" customWidth="1"/>
    <col min="2" max="2" width="13.7109375" customWidth="1"/>
    <col min="3" max="3" width="21.5703125" customWidth="1"/>
    <col min="4" max="4" width="14.140625" customWidth="1"/>
    <col min="5" max="5" width="12.42578125" customWidth="1"/>
    <col min="6" max="6" width="12.85546875" customWidth="1"/>
    <col min="7" max="7" width="13.140625" customWidth="1"/>
    <col min="8" max="8" width="10.85546875" customWidth="1"/>
    <col min="9" max="9" width="9.85546875" customWidth="1"/>
    <col min="10" max="10" width="14.140625" customWidth="1"/>
    <col min="11" max="11" width="11" customWidth="1"/>
  </cols>
  <sheetData>
    <row r="1" spans="2:10" x14ac:dyDescent="0.25">
      <c r="B1" s="38"/>
      <c r="C1" s="38"/>
      <c r="D1" s="38"/>
      <c r="E1" s="38"/>
      <c r="F1" s="38"/>
      <c r="G1" s="38"/>
      <c r="H1" s="38"/>
      <c r="I1" s="38"/>
      <c r="J1" s="38"/>
    </row>
    <row r="2" spans="2:10" ht="18" customHeight="1" x14ac:dyDescent="0.25">
      <c r="B2" s="38"/>
      <c r="C2" s="80" t="s">
        <v>90</v>
      </c>
      <c r="D2" s="80"/>
      <c r="E2" s="80"/>
      <c r="F2" s="80"/>
      <c r="G2" s="80"/>
      <c r="H2" s="80"/>
      <c r="I2" s="38"/>
      <c r="J2" s="38"/>
    </row>
    <row r="3" spans="2:10" ht="15.75" thickBot="1" x14ac:dyDescent="0.3">
      <c r="B3" s="38"/>
      <c r="C3" s="38"/>
      <c r="D3" s="38"/>
      <c r="E3" s="38"/>
      <c r="F3" s="38"/>
      <c r="G3" s="38"/>
      <c r="H3" s="38"/>
      <c r="I3" s="38"/>
      <c r="J3" s="38"/>
    </row>
    <row r="4" spans="2:10" ht="26.25" thickBot="1" x14ac:dyDescent="0.3">
      <c r="B4" s="38"/>
      <c r="C4" s="70" t="s">
        <v>22</v>
      </c>
      <c r="D4" s="369" t="str">
        <f>'[1]Formati 2 Politika Ekzist (7)'!D5:G5</f>
        <v>Emergjencat civile</v>
      </c>
      <c r="E4" s="369"/>
      <c r="F4" s="369"/>
      <c r="G4" s="369"/>
      <c r="H4" s="38"/>
      <c r="I4" s="38"/>
      <c r="J4" s="38"/>
    </row>
    <row r="5" spans="2:10" ht="15.75" thickBot="1" x14ac:dyDescent="0.3">
      <c r="B5" s="38"/>
      <c r="C5" s="70" t="s">
        <v>4</v>
      </c>
      <c r="D5" s="370" t="s">
        <v>37</v>
      </c>
      <c r="E5" s="371"/>
      <c r="F5" s="371"/>
      <c r="G5" s="372"/>
      <c r="H5" s="38"/>
      <c r="I5" s="38"/>
      <c r="J5" s="38"/>
    </row>
    <row r="6" spans="2:10" ht="21.75" customHeight="1" thickBot="1" x14ac:dyDescent="0.3">
      <c r="B6" s="38"/>
      <c r="C6" s="70" t="s">
        <v>36</v>
      </c>
      <c r="D6" s="373" t="s">
        <v>5</v>
      </c>
      <c r="E6" s="374"/>
      <c r="F6" s="374"/>
      <c r="G6" s="375"/>
      <c r="H6" s="38"/>
      <c r="I6" s="38"/>
      <c r="J6" s="38"/>
    </row>
    <row r="7" spans="2:10" ht="15.75" thickBot="1" x14ac:dyDescent="0.3">
      <c r="B7" s="38"/>
      <c r="C7" s="376" t="s">
        <v>8</v>
      </c>
      <c r="D7" s="377"/>
      <c r="E7" s="377"/>
      <c r="F7" s="377"/>
      <c r="G7" s="378"/>
      <c r="H7" s="38"/>
      <c r="I7" s="38"/>
      <c r="J7" s="38"/>
    </row>
    <row r="8" spans="2:10" x14ac:dyDescent="0.25">
      <c r="B8" s="38"/>
      <c r="C8" s="519" t="s">
        <v>369</v>
      </c>
      <c r="D8" s="520"/>
      <c r="E8" s="520"/>
      <c r="F8" s="520"/>
      <c r="G8" s="521"/>
      <c r="H8" s="38"/>
      <c r="I8" s="38"/>
      <c r="J8" s="38"/>
    </row>
    <row r="9" spans="2:10" ht="36.75" customHeight="1" x14ac:dyDescent="0.25">
      <c r="B9" s="38"/>
      <c r="C9" s="522"/>
      <c r="D9" s="523"/>
      <c r="E9" s="523"/>
      <c r="F9" s="523"/>
      <c r="G9" s="524"/>
      <c r="H9" s="38"/>
      <c r="I9" s="38"/>
      <c r="J9" s="38"/>
    </row>
    <row r="10" spans="2:10" ht="78.75" customHeight="1" thickBot="1" x14ac:dyDescent="0.3">
      <c r="B10" s="38"/>
      <c r="C10" s="525"/>
      <c r="D10" s="526"/>
      <c r="E10" s="526"/>
      <c r="F10" s="526"/>
      <c r="G10" s="527"/>
      <c r="H10" s="38"/>
      <c r="I10" s="38"/>
      <c r="J10" s="38"/>
    </row>
    <row r="11" spans="2:10" ht="82.5" customHeight="1" thickBot="1" x14ac:dyDescent="0.3">
      <c r="B11" s="38"/>
      <c r="C11" s="61" t="s">
        <v>11</v>
      </c>
      <c r="D11" s="299" t="str">
        <f>'[1]Formati 2 Politika Ekzist (7)'!D12:G12</f>
        <v>Mbrojtja e jetes , pasuri, trashigimise kulturore dhe mjedisit nga fatkeqesite te ndryshme dhe ardhja ne ndihme e popullates ne gjendje te jashtezakonshme.</v>
      </c>
      <c r="E11" s="300"/>
      <c r="F11" s="300"/>
      <c r="G11" s="301"/>
      <c r="H11" s="38"/>
      <c r="I11" s="38"/>
      <c r="J11" s="38"/>
    </row>
    <row r="12" spans="2:10" ht="23.25" customHeight="1" x14ac:dyDescent="0.25">
      <c r="B12" s="38"/>
      <c r="C12" s="345" t="s">
        <v>86</v>
      </c>
      <c r="D12" s="252">
        <v>2018</v>
      </c>
      <c r="E12" s="252">
        <v>2019</v>
      </c>
      <c r="F12" s="252">
        <v>2020</v>
      </c>
      <c r="G12" s="252">
        <v>2021</v>
      </c>
      <c r="H12" s="38"/>
      <c r="I12" s="38"/>
      <c r="J12" s="38"/>
    </row>
    <row r="13" spans="2:10" ht="15.75" thickBot="1" x14ac:dyDescent="0.3">
      <c r="B13" s="38"/>
      <c r="C13" s="346"/>
      <c r="D13" s="253" t="s">
        <v>6</v>
      </c>
      <c r="E13" s="253" t="s">
        <v>7</v>
      </c>
      <c r="F13" s="253" t="s">
        <v>7</v>
      </c>
      <c r="G13" s="253" t="s">
        <v>7</v>
      </c>
      <c r="H13" s="38"/>
      <c r="I13" s="38"/>
      <c r="J13" s="38"/>
    </row>
    <row r="14" spans="2:10" ht="40.5" customHeight="1" thickBot="1" x14ac:dyDescent="0.3">
      <c r="B14" s="38"/>
      <c r="C14" s="239" t="str">
        <f>'[1]Formati 2 Politika Ekzist (7)'!C15</f>
        <v>Dokumente te vleresimit te riskut  nga fatkaqesite (1 ne nivel qendror, 12 -prefekture, 63-Bashki)</v>
      </c>
      <c r="D14" s="239">
        <f>'[1]Formati 2 Politika Ekzist (7)'!D15</f>
        <v>0</v>
      </c>
      <c r="E14" s="239" t="str">
        <f>'[1]Formati 2 Politika Ekzist (7)'!E15</f>
        <v>74</v>
      </c>
      <c r="F14" s="239" t="str">
        <f>'[1]Formati 2 Politika Ekzist (7)'!F15</f>
        <v>74</v>
      </c>
      <c r="G14" s="239" t="str">
        <f>'[1]Formati 2 Politika Ekzist (7)'!G15</f>
        <v>74</v>
      </c>
      <c r="H14" s="38"/>
      <c r="I14" s="38"/>
      <c r="J14" s="38"/>
    </row>
    <row r="15" spans="2:10" ht="23.25" thickBot="1" x14ac:dyDescent="0.3">
      <c r="B15" s="38"/>
      <c r="C15" s="239" t="str">
        <f>'[1]Formati 2 Politika Ekzist (7)'!C16</f>
        <v xml:space="preserve">Plane emergjence civile te planifikuar ne prefekture </v>
      </c>
      <c r="D15" s="239" t="str">
        <f>'[1]Formati 2 Politika Ekzist (7)'!D16</f>
        <v>12</v>
      </c>
      <c r="E15" s="239" t="str">
        <f>'[1]Formati 2 Politika Ekzist (7)'!E16</f>
        <v>12</v>
      </c>
      <c r="F15" s="239" t="str">
        <f>'[1]Formati 2 Politika Ekzist (7)'!F16</f>
        <v>12</v>
      </c>
      <c r="G15" s="239" t="str">
        <f>'[1]Formati 2 Politika Ekzist (7)'!G16</f>
        <v>12</v>
      </c>
      <c r="H15" s="38"/>
      <c r="I15" s="38"/>
      <c r="J15" s="38"/>
    </row>
    <row r="16" spans="2:10" ht="23.25" thickBot="1" x14ac:dyDescent="0.3">
      <c r="B16" s="38"/>
      <c r="C16" s="239" t="str">
        <f>'[1]Formati 2 Politika Ekzist (7)'!C17</f>
        <v>Plane emergjence civile te planifikuar Bashki</v>
      </c>
      <c r="D16" s="239">
        <f>'[1]Formati 2 Politika Ekzist (7)'!D17</f>
        <v>0</v>
      </c>
      <c r="E16" s="239" t="str">
        <f>'[1]Formati 2 Politika Ekzist (7)'!E17</f>
        <v>63</v>
      </c>
      <c r="F16" s="239" t="str">
        <f>'[1]Formati 2 Politika Ekzist (7)'!F17</f>
        <v>63</v>
      </c>
      <c r="G16" s="239" t="str">
        <f>'[1]Formati 2 Politika Ekzist (7)'!G17</f>
        <v>63</v>
      </c>
      <c r="H16" s="38"/>
      <c r="I16" s="38"/>
      <c r="J16" s="38"/>
    </row>
    <row r="17" spans="2:12" ht="15.75" thickBot="1" x14ac:dyDescent="0.3">
      <c r="B17" s="38"/>
      <c r="C17" s="239" t="str">
        <f>'[1]Formati 2 Politika Ekzist (7)'!C18</f>
        <v>Rezerva shteterore te krijuar.</v>
      </c>
      <c r="D17" s="239" t="str">
        <f>'[1]Formati 2 Politika Ekzist (7)'!D18</f>
        <v>Vlera Bazë</v>
      </c>
      <c r="E17" s="239" t="str">
        <f>'[1]Formati 2 Politika Ekzist (7)'!E18</f>
        <v>ne rritje</v>
      </c>
      <c r="F17" s="239" t="str">
        <f>'[1]Formati 2 Politika Ekzist (7)'!F18</f>
        <v>ne rritje</v>
      </c>
      <c r="G17" s="239" t="str">
        <f>'[1]Formati 2 Politika Ekzist (7)'!G18</f>
        <v>ne rritje</v>
      </c>
      <c r="H17" s="38"/>
      <c r="I17" s="38"/>
      <c r="J17" s="38"/>
    </row>
    <row r="18" spans="2:12" ht="24.75" thickBot="1" x14ac:dyDescent="0.3">
      <c r="B18" s="38"/>
      <c r="C18" s="55" t="s">
        <v>13</v>
      </c>
      <c r="D18" s="299" t="str">
        <f>'[1]Formati 2 Politika Ekzist (7)'!D19:G19</f>
        <v>Zvoglelimi e humbjeve në jetë njerzish, pasurisë, trashëgimisë kulturore dhe në mjedis.</v>
      </c>
      <c r="E18" s="300"/>
      <c r="F18" s="300"/>
      <c r="G18" s="301"/>
      <c r="H18" s="38"/>
      <c r="I18" s="38"/>
      <c r="J18" s="38"/>
    </row>
    <row r="19" spans="2:12" ht="23.25" customHeight="1" thickBot="1" x14ac:dyDescent="0.3">
      <c r="B19" s="38"/>
      <c r="C19" s="287" t="s">
        <v>87</v>
      </c>
      <c r="D19" s="288"/>
      <c r="E19" s="288"/>
      <c r="F19" s="288"/>
      <c r="G19" s="289"/>
      <c r="H19" s="38"/>
      <c r="I19" s="38"/>
      <c r="J19" s="71"/>
      <c r="L19" s="3"/>
    </row>
    <row r="20" spans="2:12" ht="33" customHeight="1" thickBot="1" x14ac:dyDescent="0.3">
      <c r="B20" s="38"/>
      <c r="C20" s="239" t="str">
        <f>'[1]Formati 2 Politika Ekzist (7)'!C21</f>
        <v>Jete te shpetuar</v>
      </c>
      <c r="D20" s="239" t="str">
        <f>'[1]Formati 2 Politika Ekzist (7)'!D21</f>
        <v>Vlera Bazë</v>
      </c>
      <c r="E20" s="239" t="str">
        <f>'[1]Formati 2 Politika Ekzist (7)'!E21</f>
        <v>ne rritje</v>
      </c>
      <c r="F20" s="239" t="str">
        <f>'[1]Formati 2 Politika Ekzist (7)'!F21</f>
        <v>ne rritje</v>
      </c>
      <c r="G20" s="239" t="str">
        <f>'[1]Formati 2 Politika Ekzist (7)'!G21</f>
        <v>ne rritje</v>
      </c>
      <c r="H20" s="38"/>
      <c r="I20" s="38"/>
      <c r="J20" s="38"/>
    </row>
    <row r="21" spans="2:12" ht="45" customHeight="1" thickBot="1" x14ac:dyDescent="0.3">
      <c r="B21" s="38"/>
      <c r="C21" s="239" t="str">
        <f>'[1]Formati 2 Politika Ekzist (7)'!C22</f>
        <v xml:space="preserve"> Familje të dëmshpërblyera</v>
      </c>
      <c r="D21" s="239" t="str">
        <f>'[1]Formati 2 Politika Ekzist (7)'!D22</f>
        <v>Vlera Bazë</v>
      </c>
      <c r="E21" s="239" t="str">
        <f>'[1]Formati 2 Politika Ekzist (7)'!E22</f>
        <v>ne rritje</v>
      </c>
      <c r="F21" s="239" t="str">
        <f>'[1]Formati 2 Politika Ekzist (7)'!F22</f>
        <v>ne rritje</v>
      </c>
      <c r="G21" s="239" t="str">
        <f>'[1]Formati 2 Politika Ekzist (7)'!G22</f>
        <v>ne rritje</v>
      </c>
      <c r="H21" s="38"/>
      <c r="I21" s="38"/>
      <c r="J21" s="38"/>
    </row>
    <row r="22" spans="2:12" ht="45" customHeight="1" thickBot="1" x14ac:dyDescent="0.3">
      <c r="B22" s="38"/>
      <c r="C22" s="239" t="str">
        <f>'[1]Formati 2 Politika Ekzist (7)'!C23</f>
        <v>Infrastrukture dhe mjedis i mbrojtur</v>
      </c>
      <c r="D22" s="239" t="str">
        <f>'[1]Formati 2 Politika Ekzist (7)'!D23</f>
        <v>Vlera Bazë</v>
      </c>
      <c r="E22" s="239" t="str">
        <f>'[1]Formati 2 Politika Ekzist (7)'!E23</f>
        <v>ne rritje</v>
      </c>
      <c r="F22" s="239" t="str">
        <f>'[1]Formati 2 Politika Ekzist (7)'!F23</f>
        <v>ne rritje</v>
      </c>
      <c r="G22" s="239" t="str">
        <f>'[1]Formati 2 Politika Ekzist (7)'!G23</f>
        <v>ne rritje</v>
      </c>
      <c r="H22" s="38"/>
      <c r="I22" s="38"/>
      <c r="J22" s="38"/>
    </row>
    <row r="23" spans="2:12" ht="15.75" thickBot="1" x14ac:dyDescent="0.3">
      <c r="B23" s="38"/>
      <c r="C23" s="359" t="s">
        <v>53</v>
      </c>
      <c r="D23" s="360"/>
      <c r="E23" s="360"/>
      <c r="F23" s="360"/>
      <c r="G23" s="361"/>
      <c r="H23" s="38"/>
      <c r="I23" s="38"/>
      <c r="J23" s="38"/>
    </row>
    <row r="24" spans="2:12" ht="15.75" thickBot="1" x14ac:dyDescent="0.3">
      <c r="B24" s="38"/>
      <c r="C24" s="347" t="s">
        <v>88</v>
      </c>
      <c r="D24" s="348"/>
      <c r="E24" s="348"/>
      <c r="F24" s="348"/>
      <c r="G24" s="349"/>
      <c r="H24" s="38"/>
      <c r="I24" s="38"/>
      <c r="J24" s="38"/>
    </row>
    <row r="25" spans="2:12" ht="15.75" customHeight="1" thickBot="1" x14ac:dyDescent="0.3">
      <c r="B25" s="38"/>
      <c r="C25" s="63" t="s">
        <v>39</v>
      </c>
      <c r="D25" s="405" t="s">
        <v>370</v>
      </c>
      <c r="E25" s="406"/>
      <c r="F25" s="406"/>
      <c r="G25" s="407"/>
      <c r="H25" s="38"/>
      <c r="I25" s="38"/>
      <c r="J25" s="38"/>
    </row>
    <row r="26" spans="2:12" ht="24.75" customHeight="1" thickBot="1" x14ac:dyDescent="0.3">
      <c r="B26" s="38"/>
      <c r="C26" s="37" t="s">
        <v>10</v>
      </c>
      <c r="D26" s="405" t="s">
        <v>371</v>
      </c>
      <c r="E26" s="406"/>
      <c r="F26" s="406"/>
      <c r="G26" s="407"/>
      <c r="H26" s="38"/>
      <c r="I26" s="38"/>
      <c r="J26" s="38"/>
    </row>
    <row r="27" spans="2:12" ht="15.75" thickBot="1" x14ac:dyDescent="0.3">
      <c r="B27" s="38"/>
      <c r="C27" s="37" t="s">
        <v>15</v>
      </c>
      <c r="D27" s="528" t="s">
        <v>372</v>
      </c>
      <c r="E27" s="529"/>
      <c r="F27" s="529"/>
      <c r="G27" s="530"/>
      <c r="H27" s="38"/>
      <c r="I27" s="38"/>
      <c r="J27" s="38"/>
    </row>
    <row r="28" spans="2:12" ht="12.75" customHeight="1" x14ac:dyDescent="0.25">
      <c r="B28" s="38"/>
      <c r="C28" s="345"/>
      <c r="D28" s="41">
        <v>2018</v>
      </c>
      <c r="E28" s="41">
        <v>2019</v>
      </c>
      <c r="F28" s="41">
        <v>2020</v>
      </c>
      <c r="G28" s="41">
        <v>2021</v>
      </c>
      <c r="H28" s="38"/>
      <c r="I28" s="38"/>
      <c r="J28" s="38"/>
    </row>
    <row r="29" spans="2:12" ht="9" customHeight="1" thickBot="1" x14ac:dyDescent="0.3">
      <c r="B29" s="38"/>
      <c r="C29" s="346"/>
      <c r="D29" s="42" t="s">
        <v>6</v>
      </c>
      <c r="E29" s="42" t="s">
        <v>7</v>
      </c>
      <c r="F29" s="42" t="s">
        <v>7</v>
      </c>
      <c r="G29" s="42" t="s">
        <v>7</v>
      </c>
      <c r="H29" s="38"/>
      <c r="I29" s="38"/>
      <c r="J29" s="38"/>
    </row>
    <row r="30" spans="2:12" ht="15.75" thickBot="1" x14ac:dyDescent="0.3">
      <c r="B30" s="38"/>
      <c r="C30" s="37" t="s">
        <v>9</v>
      </c>
      <c r="D30" s="32">
        <f>'[1]Formati 2 Politika Ekzist (7)'!D32</f>
        <v>1550</v>
      </c>
      <c r="E30" s="32">
        <f>'[1]Formati 2 Politika Ekzist (7)'!E32</f>
        <v>1714</v>
      </c>
      <c r="F30" s="32">
        <f>'[1]Formati 2 Politika Ekzist (7)'!F32</f>
        <v>1860</v>
      </c>
      <c r="G30" s="32">
        <f>'[1]Formati 2 Politika Ekzist (7)'!G32</f>
        <v>1714</v>
      </c>
      <c r="H30" s="38"/>
      <c r="I30" s="38"/>
      <c r="J30" s="38"/>
    </row>
    <row r="31" spans="2:12" ht="15.75" thickBot="1" x14ac:dyDescent="0.3">
      <c r="B31" s="38"/>
      <c r="C31" s="37" t="s">
        <v>16</v>
      </c>
      <c r="D31" s="32">
        <f>'[1]Formati 2 Politika Ekzist (7)'!D33</f>
        <v>53000</v>
      </c>
      <c r="E31" s="32">
        <f>'[1]Formati 2 Politika Ekzist (7)'!E33</f>
        <v>58262</v>
      </c>
      <c r="F31" s="32">
        <f>'[1]Formati 2 Politika Ekzist (7)'!F33</f>
        <v>63262</v>
      </c>
      <c r="G31" s="32">
        <f>'[1]Formati 2 Politika Ekzist (7)'!G33</f>
        <v>58262</v>
      </c>
      <c r="H31" s="38"/>
      <c r="I31" s="38"/>
      <c r="J31" s="38"/>
    </row>
    <row r="32" spans="2:12" ht="15.75" thickBot="1" x14ac:dyDescent="0.3">
      <c r="B32" s="38"/>
      <c r="C32" s="37" t="s">
        <v>24</v>
      </c>
      <c r="D32" s="32">
        <f>D31/D30</f>
        <v>34.193548387096776</v>
      </c>
      <c r="E32" s="32">
        <f t="shared" ref="E32:G32" si="0">E31/E30</f>
        <v>33.991831971995332</v>
      </c>
      <c r="F32" s="32">
        <f t="shared" si="0"/>
        <v>34.011827956989251</v>
      </c>
      <c r="G32" s="32">
        <f t="shared" si="0"/>
        <v>33.991831971995332</v>
      </c>
      <c r="H32" s="38"/>
      <c r="I32" s="38"/>
      <c r="J32" s="38"/>
    </row>
    <row r="33" spans="2:13" ht="15.75" thickBot="1" x14ac:dyDescent="0.3">
      <c r="B33" s="38"/>
      <c r="C33" s="37" t="s">
        <v>17</v>
      </c>
      <c r="D33" s="227" t="s">
        <v>23</v>
      </c>
      <c r="E33" s="34">
        <f>E30/D30-1</f>
        <v>0.10580645161290314</v>
      </c>
      <c r="F33" s="34">
        <f t="shared" ref="F33:G35" si="1">F30/E30-1</f>
        <v>8.5180863477246183E-2</v>
      </c>
      <c r="G33" s="34">
        <f t="shared" si="1"/>
        <v>-7.8494623655913975E-2</v>
      </c>
      <c r="H33" s="38"/>
      <c r="I33" s="72"/>
      <c r="J33" s="72"/>
      <c r="K33" s="6"/>
      <c r="L33" s="6"/>
      <c r="M33" s="6"/>
    </row>
    <row r="34" spans="2:13" ht="15.75" thickBot="1" x14ac:dyDescent="0.3">
      <c r="B34" s="38"/>
      <c r="C34" s="37" t="s">
        <v>18</v>
      </c>
      <c r="D34" s="227" t="s">
        <v>23</v>
      </c>
      <c r="E34" s="34">
        <f>E31/D31-1</f>
        <v>9.9283018867924566E-2</v>
      </c>
      <c r="F34" s="34">
        <f t="shared" si="1"/>
        <v>8.5819230373141986E-2</v>
      </c>
      <c r="G34" s="34">
        <f t="shared" si="1"/>
        <v>-7.9036388353197817E-2</v>
      </c>
      <c r="H34" s="38"/>
      <c r="I34" s="38"/>
      <c r="J34" s="38"/>
    </row>
    <row r="35" spans="2:13" ht="23.25" thickBot="1" x14ac:dyDescent="0.3">
      <c r="B35" s="38"/>
      <c r="C35" s="37" t="s">
        <v>19</v>
      </c>
      <c r="D35" s="227" t="s">
        <v>23</v>
      </c>
      <c r="E35" s="34">
        <f>E32/D32-1</f>
        <v>-5.8992536491931924E-3</v>
      </c>
      <c r="F35" s="34">
        <f t="shared" si="1"/>
        <v>5.8825852664812217E-4</v>
      </c>
      <c r="G35" s="34">
        <f t="shared" si="1"/>
        <v>-5.8791268200009128E-4</v>
      </c>
      <c r="H35" s="38"/>
      <c r="I35" s="38"/>
      <c r="J35" s="38"/>
    </row>
    <row r="36" spans="2:13" ht="15.75" thickBot="1" x14ac:dyDescent="0.3">
      <c r="B36" s="38"/>
      <c r="C36" s="320" t="s">
        <v>55</v>
      </c>
      <c r="D36" s="321"/>
      <c r="E36" s="321"/>
      <c r="F36" s="321"/>
      <c r="G36" s="322"/>
      <c r="H36" s="38"/>
      <c r="I36" s="38"/>
      <c r="J36" s="38"/>
    </row>
    <row r="37" spans="2:13" ht="12.75" customHeight="1" x14ac:dyDescent="0.25">
      <c r="B37" s="38"/>
      <c r="C37" s="345"/>
      <c r="D37" s="41">
        <v>2018</v>
      </c>
      <c r="E37" s="41">
        <v>2019</v>
      </c>
      <c r="F37" s="41">
        <v>2020</v>
      </c>
      <c r="G37" s="41">
        <v>2021</v>
      </c>
      <c r="H37" s="38"/>
      <c r="I37" s="38"/>
      <c r="J37" s="38"/>
    </row>
    <row r="38" spans="2:13" ht="9" customHeight="1" thickBot="1" x14ac:dyDescent="0.3">
      <c r="B38" s="38"/>
      <c r="C38" s="346"/>
      <c r="D38" s="42" t="s">
        <v>6</v>
      </c>
      <c r="E38" s="42" t="s">
        <v>7</v>
      </c>
      <c r="F38" s="42" t="s">
        <v>7</v>
      </c>
      <c r="G38" s="42" t="s">
        <v>7</v>
      </c>
      <c r="H38" s="38"/>
      <c r="I38" s="38"/>
      <c r="J38" s="38"/>
    </row>
    <row r="39" spans="2:13" ht="15.75" thickBot="1" x14ac:dyDescent="0.3">
      <c r="B39" s="38"/>
      <c r="C39" s="48" t="s">
        <v>0</v>
      </c>
      <c r="D39" s="35"/>
      <c r="E39" s="35"/>
      <c r="F39" s="35"/>
      <c r="G39" s="35"/>
      <c r="H39" s="38"/>
      <c r="I39" s="38"/>
      <c r="J39" s="38"/>
    </row>
    <row r="40" spans="2:13" ht="29.25" customHeight="1" thickBot="1" x14ac:dyDescent="0.3">
      <c r="B40" s="38"/>
      <c r="C40" s="48" t="s">
        <v>42</v>
      </c>
      <c r="D40" s="35"/>
      <c r="E40" s="35"/>
      <c r="F40" s="35"/>
      <c r="G40" s="35"/>
      <c r="H40" s="38"/>
      <c r="I40" s="38"/>
      <c r="J40" s="38"/>
    </row>
    <row r="41" spans="2:13" ht="15.75" thickBot="1" x14ac:dyDescent="0.3">
      <c r="B41" s="38"/>
      <c r="C41" s="48" t="s">
        <v>1</v>
      </c>
      <c r="D41" s="43">
        <f>'[1]Formati 2 Politika Ekzist (7)'!D47</f>
        <v>49000</v>
      </c>
      <c r="E41" s="43">
        <f>'[1]Formati 2 Politika Ekzist (7)'!E47</f>
        <v>54262</v>
      </c>
      <c r="F41" s="43">
        <f>'[1]Formati 2 Politika Ekzist (7)'!F47</f>
        <v>59262</v>
      </c>
      <c r="G41" s="43">
        <f>'[1]Formati 2 Politika Ekzist (7)'!G47</f>
        <v>54262</v>
      </c>
      <c r="H41" s="38"/>
      <c r="I41" s="38"/>
      <c r="J41" s="38"/>
    </row>
    <row r="42" spans="2:13" ht="15.75" thickBot="1" x14ac:dyDescent="0.3">
      <c r="B42" s="38"/>
      <c r="C42" s="48" t="s">
        <v>2</v>
      </c>
      <c r="D42" s="43"/>
      <c r="E42" s="35"/>
      <c r="F42" s="35"/>
      <c r="G42" s="35"/>
      <c r="H42" s="38"/>
      <c r="I42" s="38"/>
      <c r="J42" s="38"/>
    </row>
    <row r="43" spans="2:13" ht="24.75" thickBot="1" x14ac:dyDescent="0.3">
      <c r="B43" s="38"/>
      <c r="C43" s="48" t="s">
        <v>29</v>
      </c>
      <c r="D43" s="43"/>
      <c r="E43" s="35"/>
      <c r="F43" s="35"/>
      <c r="G43" s="35"/>
      <c r="H43" s="38"/>
      <c r="I43" s="38"/>
      <c r="J43" s="38"/>
    </row>
    <row r="44" spans="2:13" ht="15.75" thickBot="1" x14ac:dyDescent="0.3">
      <c r="B44" s="38"/>
      <c r="C44" s="48" t="s">
        <v>31</v>
      </c>
      <c r="D44" s="43">
        <f>'[1]Formati 2 Politika Ekzist (7)'!D56</f>
        <v>4000</v>
      </c>
      <c r="E44" s="43">
        <f>'[1]Formati 2 Politika Ekzist (7)'!E56</f>
        <v>4000</v>
      </c>
      <c r="F44" s="43">
        <f>'[1]Formati 2 Politika Ekzist (7)'!F56</f>
        <v>4000</v>
      </c>
      <c r="G44" s="43">
        <f>'[1]Formati 2 Politika Ekzist (7)'!G56</f>
        <v>4000</v>
      </c>
      <c r="H44" s="38"/>
      <c r="I44" s="38"/>
      <c r="J44" s="38"/>
    </row>
    <row r="45" spans="2:13" ht="24.75" thickBot="1" x14ac:dyDescent="0.3">
      <c r="B45" s="38"/>
      <c r="C45" s="48" t="s">
        <v>3</v>
      </c>
      <c r="D45" s="43"/>
      <c r="E45" s="35"/>
      <c r="F45" s="35"/>
      <c r="G45" s="35"/>
      <c r="H45" s="38"/>
      <c r="I45" s="38"/>
      <c r="J45" s="38"/>
    </row>
    <row r="46" spans="2:13" ht="24.75" thickBot="1" x14ac:dyDescent="0.3">
      <c r="B46" s="38"/>
      <c r="C46" s="73" t="s">
        <v>54</v>
      </c>
      <c r="D46" s="43">
        <f>D45+D44+D43+D42+D41+D40+D39</f>
        <v>53000</v>
      </c>
      <c r="E46" s="43">
        <f>E45+E44+E43+E42+E41+E40+E39</f>
        <v>58262</v>
      </c>
      <c r="F46" s="43">
        <f>F45+F44+F43+F42+F41+F40+F39</f>
        <v>63262</v>
      </c>
      <c r="G46" s="43">
        <f>G45+G44+G43+G42+G41+G40+G39</f>
        <v>58262</v>
      </c>
      <c r="H46" s="38"/>
      <c r="I46" s="38"/>
      <c r="J46" s="38"/>
    </row>
    <row r="47" spans="2:13" ht="15.75" thickBot="1" x14ac:dyDescent="0.3">
      <c r="B47" s="38"/>
      <c r="C47" s="58" t="s">
        <v>56</v>
      </c>
      <c r="D47" s="44">
        <f>IF(D46-D31=0,0,"Error")</f>
        <v>0</v>
      </c>
      <c r="E47" s="44">
        <f>IF(E46-E31=0,0,"Error")</f>
        <v>0</v>
      </c>
      <c r="F47" s="44">
        <f>IF(F46-F31=0,0,"Error")</f>
        <v>0</v>
      </c>
      <c r="G47" s="44">
        <f>IF(G46-G31=0,0,"Error")</f>
        <v>0</v>
      </c>
      <c r="H47" s="38"/>
      <c r="I47" s="38"/>
      <c r="J47" s="38"/>
    </row>
    <row r="48" spans="2:13" ht="23.25" thickBot="1" x14ac:dyDescent="0.3">
      <c r="B48" s="38"/>
      <c r="C48" s="239" t="s">
        <v>391</v>
      </c>
      <c r="D48" s="284" t="str">
        <f>'[1]Formati 2 Politika Ekzist (7)'!D67:G67</f>
        <v>Shtetas të ndihmuar, banesat e të cileve janë dëmtuar nga fatkeqësi të ndryshme.</v>
      </c>
      <c r="E48" s="285"/>
      <c r="F48" s="285"/>
      <c r="G48" s="286"/>
      <c r="H48" s="38"/>
      <c r="I48" s="38"/>
      <c r="J48" s="38"/>
    </row>
    <row r="49" spans="2:10" ht="15.75" thickBot="1" x14ac:dyDescent="0.3">
      <c r="B49" s="38"/>
      <c r="C49" s="37" t="s">
        <v>10</v>
      </c>
      <c r="D49" s="284" t="str">
        <f>'[1]Formati 2 Politika Ekzist (7)'!D68:G68</f>
        <v>Tranferimi i fondeve në Njësitë e Vetëqeverisjes Vendore për familjet,  banesat e të cileve janë dëmtuar nga fatkeqësi të ndryshme.</v>
      </c>
      <c r="E49" s="285"/>
      <c r="F49" s="285"/>
      <c r="G49" s="286"/>
      <c r="H49" s="38"/>
      <c r="I49" s="38"/>
      <c r="J49" s="38"/>
    </row>
    <row r="50" spans="2:10" ht="15.75" thickBot="1" x14ac:dyDescent="0.3">
      <c r="B50" s="38"/>
      <c r="C50" s="37" t="s">
        <v>15</v>
      </c>
      <c r="D50" s="284" t="str">
        <f>'[1]Formati 2 Politika Ekzist (7)'!D69:G69</f>
        <v>Numer familjesh</v>
      </c>
      <c r="E50" s="285"/>
      <c r="F50" s="285"/>
      <c r="G50" s="286"/>
      <c r="H50" s="38"/>
      <c r="I50" s="38"/>
      <c r="J50" s="38"/>
    </row>
    <row r="51" spans="2:10" ht="15.75" thickBot="1" x14ac:dyDescent="0.3">
      <c r="B51" s="38"/>
      <c r="C51" s="37" t="s">
        <v>9</v>
      </c>
      <c r="D51" s="32">
        <f>'[1]Formati 2 Politika Ekzist (7)'!D72</f>
        <v>80</v>
      </c>
      <c r="E51" s="32">
        <v>80</v>
      </c>
      <c r="F51" s="32">
        <v>80</v>
      </c>
      <c r="G51" s="32">
        <v>80</v>
      </c>
      <c r="H51" s="38"/>
      <c r="I51" s="38"/>
      <c r="J51" s="38"/>
    </row>
    <row r="52" spans="2:10" ht="12.75" customHeight="1" x14ac:dyDescent="0.25">
      <c r="B52" s="38"/>
      <c r="C52" s="345"/>
      <c r="D52" s="41">
        <v>2018</v>
      </c>
      <c r="E52" s="41">
        <v>2019</v>
      </c>
      <c r="F52" s="41">
        <v>2020</v>
      </c>
      <c r="G52" s="41">
        <v>2021</v>
      </c>
      <c r="H52" s="38"/>
      <c r="I52" s="38"/>
      <c r="J52" s="38"/>
    </row>
    <row r="53" spans="2:10" ht="9" customHeight="1" thickBot="1" x14ac:dyDescent="0.3">
      <c r="B53" s="38"/>
      <c r="C53" s="346"/>
      <c r="D53" s="42" t="s">
        <v>6</v>
      </c>
      <c r="E53" s="42" t="s">
        <v>7</v>
      </c>
      <c r="F53" s="42" t="s">
        <v>7</v>
      </c>
      <c r="G53" s="42" t="s">
        <v>7</v>
      </c>
      <c r="H53" s="38"/>
      <c r="I53" s="38"/>
      <c r="J53" s="38"/>
    </row>
    <row r="54" spans="2:10" ht="15.75" thickBot="1" x14ac:dyDescent="0.3">
      <c r="B54" s="38"/>
      <c r="C54" s="37" t="s">
        <v>16</v>
      </c>
      <c r="D54" s="32">
        <f>'[1]Formati 2 Politika Ekzist (7)'!D73</f>
        <v>39000</v>
      </c>
      <c r="E54" s="32">
        <f>E69</f>
        <v>39000</v>
      </c>
      <c r="F54" s="32">
        <f t="shared" ref="F54:G54" si="2">F69</f>
        <v>39000</v>
      </c>
      <c r="G54" s="32">
        <f t="shared" si="2"/>
        <v>39000</v>
      </c>
      <c r="H54" s="38"/>
      <c r="I54" s="38"/>
      <c r="J54" s="38"/>
    </row>
    <row r="55" spans="2:10" ht="15.75" thickBot="1" x14ac:dyDescent="0.3">
      <c r="B55" s="38"/>
      <c r="C55" s="37" t="s">
        <v>24</v>
      </c>
      <c r="D55" s="32">
        <f>'[1]Formati 2 Politika Ekzist (7)'!D74</f>
        <v>487.5</v>
      </c>
      <c r="E55" s="32">
        <f>'[1]Formati 2 Politika Ekzist (7)'!E74</f>
        <v>487.5</v>
      </c>
      <c r="F55" s="32">
        <f>'[1]Formati 2 Politika Ekzist (7)'!F74</f>
        <v>487.5</v>
      </c>
      <c r="G55" s="32">
        <f>'[1]Formati 2 Politika Ekzist (7)'!G74</f>
        <v>487.5</v>
      </c>
      <c r="H55" s="38"/>
      <c r="I55" s="38"/>
      <c r="J55" s="38"/>
    </row>
    <row r="56" spans="2:10" ht="15.75" thickBot="1" x14ac:dyDescent="0.3">
      <c r="B56" s="38"/>
      <c r="C56" s="37" t="s">
        <v>17</v>
      </c>
      <c r="D56" s="227"/>
      <c r="E56" s="34">
        <f>E51/D51-1</f>
        <v>0</v>
      </c>
      <c r="F56" s="34">
        <f>F51/E51-1</f>
        <v>0</v>
      </c>
      <c r="G56" s="34">
        <f>G51/F51-1</f>
        <v>0</v>
      </c>
      <c r="H56" s="38"/>
      <c r="I56" s="38"/>
      <c r="J56" s="38"/>
    </row>
    <row r="57" spans="2:10" ht="15.75" thickBot="1" x14ac:dyDescent="0.3">
      <c r="B57" s="38"/>
      <c r="C57" s="37" t="s">
        <v>18</v>
      </c>
      <c r="D57" s="227"/>
      <c r="E57" s="34">
        <f>E54/D54-1</f>
        <v>0</v>
      </c>
      <c r="F57" s="34">
        <f t="shared" ref="F57:G58" si="3">F54/E54-1</f>
        <v>0</v>
      </c>
      <c r="G57" s="34">
        <f t="shared" si="3"/>
        <v>0</v>
      </c>
      <c r="H57" s="38"/>
      <c r="I57" s="38"/>
      <c r="J57" s="38"/>
    </row>
    <row r="58" spans="2:10" ht="23.25" thickBot="1" x14ac:dyDescent="0.3">
      <c r="B58" s="38"/>
      <c r="C58" s="37" t="s">
        <v>19</v>
      </c>
      <c r="D58" s="227"/>
      <c r="E58" s="34">
        <f>E55/D55-1</f>
        <v>0</v>
      </c>
      <c r="F58" s="34">
        <f t="shared" si="3"/>
        <v>0</v>
      </c>
      <c r="G58" s="34">
        <f t="shared" si="3"/>
        <v>0</v>
      </c>
      <c r="H58" s="38"/>
      <c r="I58" s="38"/>
      <c r="J58" s="38"/>
    </row>
    <row r="59" spans="2:10" ht="24.75" customHeight="1" thickBot="1" x14ac:dyDescent="0.3">
      <c r="B59" s="38"/>
      <c r="C59" s="320" t="s">
        <v>263</v>
      </c>
      <c r="D59" s="321"/>
      <c r="E59" s="321"/>
      <c r="F59" s="321"/>
      <c r="G59" s="322"/>
      <c r="H59" s="38"/>
      <c r="I59" s="38"/>
      <c r="J59" s="38"/>
    </row>
    <row r="60" spans="2:10" ht="12.75" customHeight="1" x14ac:dyDescent="0.25">
      <c r="B60" s="38"/>
      <c r="C60" s="345"/>
      <c r="D60" s="41">
        <v>2018</v>
      </c>
      <c r="E60" s="41">
        <v>2019</v>
      </c>
      <c r="F60" s="41">
        <v>2020</v>
      </c>
      <c r="G60" s="41">
        <v>2021</v>
      </c>
      <c r="H60" s="38"/>
      <c r="I60" s="38"/>
      <c r="J60" s="38"/>
    </row>
    <row r="61" spans="2:10" ht="9" customHeight="1" thickBot="1" x14ac:dyDescent="0.3">
      <c r="B61" s="38"/>
      <c r="C61" s="346"/>
      <c r="D61" s="42" t="s">
        <v>6</v>
      </c>
      <c r="E61" s="42" t="s">
        <v>7</v>
      </c>
      <c r="F61" s="42" t="s">
        <v>7</v>
      </c>
      <c r="G61" s="42" t="s">
        <v>7</v>
      </c>
      <c r="H61" s="38"/>
      <c r="I61" s="38"/>
      <c r="J61" s="38"/>
    </row>
    <row r="62" spans="2:10" ht="24.75" customHeight="1" thickBot="1" x14ac:dyDescent="0.3">
      <c r="B62" s="38"/>
      <c r="C62" s="48" t="s">
        <v>0</v>
      </c>
      <c r="D62" s="35"/>
      <c r="E62" s="35"/>
      <c r="F62" s="35"/>
      <c r="G62" s="35"/>
      <c r="H62" s="38"/>
      <c r="I62" s="38"/>
      <c r="J62" s="38"/>
    </row>
    <row r="63" spans="2:10" ht="24.75" customHeight="1" thickBot="1" x14ac:dyDescent="0.3">
      <c r="B63" s="38"/>
      <c r="C63" s="48" t="s">
        <v>42</v>
      </c>
      <c r="D63" s="35"/>
      <c r="E63" s="35"/>
      <c r="F63" s="35"/>
      <c r="G63" s="35"/>
      <c r="H63" s="38"/>
      <c r="I63" s="38"/>
      <c r="J63" s="38"/>
    </row>
    <row r="64" spans="2:10" ht="15.75" customHeight="1" thickBot="1" x14ac:dyDescent="0.3">
      <c r="B64" s="38"/>
      <c r="C64" s="48" t="s">
        <v>1</v>
      </c>
      <c r="D64" s="43"/>
      <c r="E64" s="35"/>
      <c r="F64" s="35"/>
      <c r="G64" s="35"/>
      <c r="H64" s="38"/>
      <c r="I64" s="38"/>
      <c r="J64" s="38"/>
    </row>
    <row r="65" spans="2:10" ht="15.75" thickBot="1" x14ac:dyDescent="0.3">
      <c r="B65" s="38"/>
      <c r="C65" s="48" t="s">
        <v>2</v>
      </c>
      <c r="D65" s="43"/>
      <c r="E65" s="35"/>
      <c r="F65" s="35"/>
      <c r="G65" s="35"/>
      <c r="H65" s="38"/>
      <c r="I65" s="38"/>
      <c r="J65" s="38"/>
    </row>
    <row r="66" spans="2:10" ht="24.75" thickBot="1" x14ac:dyDescent="0.3">
      <c r="B66" s="38"/>
      <c r="C66" s="48" t="s">
        <v>29</v>
      </c>
      <c r="D66" s="43">
        <f>'[1]Formati 2 Politika Ekzist (7)'!D93</f>
        <v>39000</v>
      </c>
      <c r="E66" s="43">
        <v>39000</v>
      </c>
      <c r="F66" s="43">
        <v>39000</v>
      </c>
      <c r="G66" s="43">
        <v>39000</v>
      </c>
      <c r="H66" s="38"/>
      <c r="I66" s="38"/>
      <c r="J66" s="38"/>
    </row>
    <row r="67" spans="2:10" ht="15.75" thickBot="1" x14ac:dyDescent="0.3">
      <c r="B67" s="38"/>
      <c r="C67" s="48" t="s">
        <v>31</v>
      </c>
      <c r="D67" s="43"/>
      <c r="E67" s="35"/>
      <c r="F67" s="35"/>
      <c r="G67" s="35"/>
      <c r="H67" s="38"/>
      <c r="I67" s="38"/>
      <c r="J67" s="38"/>
    </row>
    <row r="68" spans="2:10" ht="24.75" thickBot="1" x14ac:dyDescent="0.3">
      <c r="B68" s="38"/>
      <c r="C68" s="48" t="s">
        <v>3</v>
      </c>
      <c r="D68" s="43"/>
      <c r="E68" s="35"/>
      <c r="F68" s="35"/>
      <c r="G68" s="35"/>
      <c r="H68" s="38"/>
      <c r="I68" s="38"/>
      <c r="J68" s="38"/>
    </row>
    <row r="69" spans="2:10" ht="24.75" thickBot="1" x14ac:dyDescent="0.3">
      <c r="B69" s="38"/>
      <c r="C69" s="77" t="s">
        <v>57</v>
      </c>
      <c r="D69" s="43">
        <f>D68+D67+D66+D65+D64+D63+D62</f>
        <v>39000</v>
      </c>
      <c r="E69" s="43">
        <f>E68+E67+E66+E65+E64+E63+E62</f>
        <v>39000</v>
      </c>
      <c r="F69" s="43">
        <f>F68+F67+F66+F65+F64+F63+F62</f>
        <v>39000</v>
      </c>
      <c r="G69" s="43">
        <f>G68+G67+G66+G65+G64+G63+G62</f>
        <v>39000</v>
      </c>
      <c r="H69" s="38"/>
      <c r="I69" s="38"/>
      <c r="J69" s="38"/>
    </row>
    <row r="70" spans="2:10" ht="23.25" thickBot="1" x14ac:dyDescent="0.3">
      <c r="B70" s="38"/>
      <c r="C70" s="239" t="s">
        <v>373</v>
      </c>
      <c r="D70" s="284" t="str">
        <f>'[1]Formati 2 Politika Ekzist (7)'!D107:G107</f>
        <v>Infrastrukture e permiresuar dhe rehabilituar</v>
      </c>
      <c r="E70" s="285"/>
      <c r="F70" s="285"/>
      <c r="G70" s="286"/>
      <c r="H70" s="38"/>
      <c r="I70" s="38"/>
      <c r="J70" s="38"/>
    </row>
    <row r="71" spans="2:10" ht="15.75" thickBot="1" x14ac:dyDescent="0.3">
      <c r="B71" s="38"/>
      <c r="C71" s="37" t="s">
        <v>10</v>
      </c>
      <c r="D71" s="284" t="str">
        <f>'[1]Formati 2 Politika Ekzist (7)'!D108:G108</f>
        <v>Tranferimi i fondeve në Njësitë e Vetëqeverisjes Vendore për financimin e investimeve  parandaluese dhe rehabilituese në infrastrukturën publike me qëllim zvogëlimin e riskut të fatkeqësive dhe cënueshmërisë nga fatkeqësitë.</v>
      </c>
      <c r="E71" s="285"/>
      <c r="F71" s="285"/>
      <c r="G71" s="286"/>
      <c r="H71" s="38"/>
      <c r="I71" s="38"/>
      <c r="J71" s="38"/>
    </row>
    <row r="72" spans="2:10" ht="15.75" thickBot="1" x14ac:dyDescent="0.3">
      <c r="B72" s="38"/>
      <c r="C72" s="37" t="s">
        <v>15</v>
      </c>
      <c r="D72" s="284" t="str">
        <f>'[1]Formati 2 Politika Ekzist (7)'!D109:G109</f>
        <v>Numri i objekteve infarstrukturore të rikonstruktuar/ndërtuar</v>
      </c>
      <c r="E72" s="285"/>
      <c r="F72" s="285"/>
      <c r="G72" s="286"/>
      <c r="H72" s="38"/>
      <c r="I72" s="38"/>
      <c r="J72" s="38"/>
    </row>
    <row r="73" spans="2:10" ht="15.75" thickBot="1" x14ac:dyDescent="0.3">
      <c r="B73" s="38"/>
      <c r="C73" s="37" t="s">
        <v>9</v>
      </c>
      <c r="D73" s="32">
        <f>'[1]Formati 2 Politika Ekzist (7)'!D110</f>
        <v>8</v>
      </c>
      <c r="E73" s="32">
        <f>'[1]Formati 2 Politika Ekzist (7)'!E110</f>
        <v>8</v>
      </c>
      <c r="F73" s="32">
        <f>'[1]Formati 2 Politika Ekzist (7)'!F110</f>
        <v>8</v>
      </c>
      <c r="G73" s="32">
        <f>'[1]Formati 2 Politika Ekzist (7)'!G110</f>
        <v>8</v>
      </c>
      <c r="H73" s="38"/>
      <c r="I73" s="38"/>
      <c r="J73" s="38"/>
    </row>
    <row r="74" spans="2:10" ht="12.75" customHeight="1" x14ac:dyDescent="0.25">
      <c r="B74" s="38"/>
      <c r="C74" s="345"/>
      <c r="D74" s="41">
        <v>2018</v>
      </c>
      <c r="E74" s="41">
        <v>2019</v>
      </c>
      <c r="F74" s="41">
        <v>2020</v>
      </c>
      <c r="G74" s="41">
        <v>2021</v>
      </c>
      <c r="H74" s="38"/>
      <c r="I74" s="38"/>
      <c r="J74" s="38"/>
    </row>
    <row r="75" spans="2:10" ht="9" customHeight="1" thickBot="1" x14ac:dyDescent="0.3">
      <c r="B75" s="38"/>
      <c r="C75" s="346"/>
      <c r="D75" s="42" t="s">
        <v>6</v>
      </c>
      <c r="E75" s="42" t="s">
        <v>7</v>
      </c>
      <c r="F75" s="42" t="s">
        <v>7</v>
      </c>
      <c r="G75" s="42" t="s">
        <v>7</v>
      </c>
      <c r="H75" s="38"/>
      <c r="I75" s="38"/>
      <c r="J75" s="38"/>
    </row>
    <row r="76" spans="2:10" ht="15.75" thickBot="1" x14ac:dyDescent="0.3">
      <c r="B76" s="38"/>
      <c r="C76" s="37" t="s">
        <v>16</v>
      </c>
      <c r="D76" s="32">
        <f>'[1]Formati 2 Politika Ekzist (7)'!D113</f>
        <v>91000</v>
      </c>
      <c r="E76" s="32">
        <f>'[1]Formati 2 Politika Ekzist (7)'!E113</f>
        <v>91000</v>
      </c>
      <c r="F76" s="32">
        <f>'[1]Formati 2 Politika Ekzist (7)'!F113</f>
        <v>91000</v>
      </c>
      <c r="G76" s="32">
        <f>'[1]Formati 2 Politika Ekzist (7)'!G113</f>
        <v>91000</v>
      </c>
      <c r="H76" s="38"/>
      <c r="I76" s="38"/>
      <c r="J76" s="38"/>
    </row>
    <row r="77" spans="2:10" ht="15.75" thickBot="1" x14ac:dyDescent="0.3">
      <c r="B77" s="38"/>
      <c r="C77" s="37" t="s">
        <v>24</v>
      </c>
      <c r="D77" s="32">
        <f>'[1]Formati 2 Politika Ekzist (7)'!D114</f>
        <v>11375</v>
      </c>
      <c r="E77" s="32">
        <f>'[1]Formati 2 Politika Ekzist (7)'!E114</f>
        <v>11375</v>
      </c>
      <c r="F77" s="32">
        <f>'[1]Formati 2 Politika Ekzist (7)'!F114</f>
        <v>11375</v>
      </c>
      <c r="G77" s="32">
        <f>'[1]Formati 2 Politika Ekzist (7)'!G114</f>
        <v>11375</v>
      </c>
      <c r="H77" s="38"/>
      <c r="I77" s="38"/>
      <c r="J77" s="38"/>
    </row>
    <row r="78" spans="2:10" ht="15.75" thickBot="1" x14ac:dyDescent="0.3">
      <c r="B78" s="38"/>
      <c r="C78" s="37" t="s">
        <v>17</v>
      </c>
      <c r="D78" s="227"/>
      <c r="E78" s="34">
        <f>E73/D73-1</f>
        <v>0</v>
      </c>
      <c r="F78" s="34">
        <f>F73/E73-1</f>
        <v>0</v>
      </c>
      <c r="G78" s="34">
        <f>G73/F73-1</f>
        <v>0</v>
      </c>
      <c r="H78" s="38"/>
      <c r="I78" s="38"/>
      <c r="J78" s="38"/>
    </row>
    <row r="79" spans="2:10" ht="15.75" thickBot="1" x14ac:dyDescent="0.3">
      <c r="B79" s="38"/>
      <c r="C79" s="37" t="s">
        <v>18</v>
      </c>
      <c r="D79" s="227"/>
      <c r="E79" s="34">
        <f>E76/D76-1</f>
        <v>0</v>
      </c>
      <c r="F79" s="34">
        <f t="shared" ref="F79:G80" si="4">F76/E76-1</f>
        <v>0</v>
      </c>
      <c r="G79" s="34">
        <f t="shared" si="4"/>
        <v>0</v>
      </c>
      <c r="H79" s="38"/>
      <c r="I79" s="38"/>
      <c r="J79" s="38"/>
    </row>
    <row r="80" spans="2:10" ht="23.25" thickBot="1" x14ac:dyDescent="0.3">
      <c r="B80" s="38"/>
      <c r="C80" s="37" t="s">
        <v>19</v>
      </c>
      <c r="D80" s="227"/>
      <c r="E80" s="34">
        <f>E77/D77-1</f>
        <v>0</v>
      </c>
      <c r="F80" s="34">
        <f t="shared" si="4"/>
        <v>0</v>
      </c>
      <c r="G80" s="34">
        <f t="shared" si="4"/>
        <v>0</v>
      </c>
      <c r="H80" s="38"/>
      <c r="I80" s="38"/>
      <c r="J80" s="38"/>
    </row>
    <row r="81" spans="2:10" ht="24.75" customHeight="1" thickBot="1" x14ac:dyDescent="0.3">
      <c r="B81" s="38"/>
      <c r="C81" s="320" t="s">
        <v>263</v>
      </c>
      <c r="D81" s="321"/>
      <c r="E81" s="321"/>
      <c r="F81" s="321"/>
      <c r="G81" s="322"/>
      <c r="H81" s="38"/>
      <c r="I81" s="38"/>
      <c r="J81" s="38"/>
    </row>
    <row r="82" spans="2:10" ht="12.75" customHeight="1" x14ac:dyDescent="0.25">
      <c r="B82" s="38"/>
      <c r="C82" s="345"/>
      <c r="D82" s="41">
        <v>2018</v>
      </c>
      <c r="E82" s="41">
        <v>2019</v>
      </c>
      <c r="F82" s="41">
        <v>2020</v>
      </c>
      <c r="G82" s="41">
        <v>2021</v>
      </c>
      <c r="H82" s="38"/>
      <c r="I82" s="38"/>
      <c r="J82" s="38"/>
    </row>
    <row r="83" spans="2:10" ht="9" customHeight="1" thickBot="1" x14ac:dyDescent="0.3">
      <c r="B83" s="38"/>
      <c r="C83" s="346"/>
      <c r="D83" s="42" t="s">
        <v>6</v>
      </c>
      <c r="E83" s="42" t="s">
        <v>7</v>
      </c>
      <c r="F83" s="42" t="s">
        <v>7</v>
      </c>
      <c r="G83" s="42" t="s">
        <v>7</v>
      </c>
      <c r="H83" s="38"/>
      <c r="I83" s="38"/>
      <c r="J83" s="38"/>
    </row>
    <row r="84" spans="2:10" ht="15" customHeight="1" thickBot="1" x14ac:dyDescent="0.3">
      <c r="B84" s="38"/>
      <c r="C84" s="48" t="s">
        <v>0</v>
      </c>
      <c r="D84" s="35"/>
      <c r="E84" s="35"/>
      <c r="F84" s="35"/>
      <c r="G84" s="35"/>
      <c r="H84" s="38"/>
      <c r="I84" s="38"/>
      <c r="J84" s="38"/>
    </row>
    <row r="85" spans="2:10" ht="24.75" customHeight="1" thickBot="1" x14ac:dyDescent="0.3">
      <c r="B85" s="38"/>
      <c r="C85" s="48" t="s">
        <v>42</v>
      </c>
      <c r="D85" s="35"/>
      <c r="E85" s="35"/>
      <c r="F85" s="35"/>
      <c r="G85" s="35"/>
      <c r="H85" s="38"/>
      <c r="I85" s="38"/>
      <c r="J85" s="38"/>
    </row>
    <row r="86" spans="2:10" ht="24.75" customHeight="1" thickBot="1" x14ac:dyDescent="0.3">
      <c r="B86" s="38"/>
      <c r="C86" s="48" t="s">
        <v>1</v>
      </c>
      <c r="D86" s="43"/>
      <c r="E86" s="35"/>
      <c r="F86" s="35"/>
      <c r="G86" s="35"/>
      <c r="H86" s="38"/>
      <c r="I86" s="38"/>
      <c r="J86" s="38"/>
    </row>
    <row r="87" spans="2:10" ht="15.75" thickBot="1" x14ac:dyDescent="0.3">
      <c r="B87" s="38"/>
      <c r="C87" s="48" t="s">
        <v>2</v>
      </c>
      <c r="D87" s="43"/>
      <c r="E87" s="35"/>
      <c r="F87" s="35"/>
      <c r="G87" s="35"/>
      <c r="H87" s="38"/>
      <c r="I87" s="38"/>
      <c r="J87" s="38"/>
    </row>
    <row r="88" spans="2:10" ht="24.75" thickBot="1" x14ac:dyDescent="0.3">
      <c r="B88" s="38"/>
      <c r="C88" s="48" t="s">
        <v>29</v>
      </c>
      <c r="D88" s="43">
        <f>'[1]Formati 2 Politika Ekzist (7)'!D133</f>
        <v>91000</v>
      </c>
      <c r="E88" s="43">
        <v>91000</v>
      </c>
      <c r="F88" s="43">
        <v>91000</v>
      </c>
      <c r="G88" s="43">
        <v>91000</v>
      </c>
      <c r="H88" s="38"/>
      <c r="I88" s="38"/>
      <c r="J88" s="38"/>
    </row>
    <row r="89" spans="2:10" ht="15.75" thickBot="1" x14ac:dyDescent="0.3">
      <c r="B89" s="38"/>
      <c r="C89" s="48" t="s">
        <v>31</v>
      </c>
      <c r="D89" s="43"/>
      <c r="E89" s="35"/>
      <c r="F89" s="35"/>
      <c r="G89" s="35"/>
      <c r="H89" s="38"/>
      <c r="I89" s="38"/>
      <c r="J89" s="38"/>
    </row>
    <row r="90" spans="2:10" ht="24.75" thickBot="1" x14ac:dyDescent="0.3">
      <c r="B90" s="38"/>
      <c r="C90" s="48" t="s">
        <v>3</v>
      </c>
      <c r="D90" s="43"/>
      <c r="E90" s="35"/>
      <c r="F90" s="35"/>
      <c r="G90" s="35"/>
      <c r="H90" s="38"/>
      <c r="I90" s="38"/>
      <c r="J90" s="38"/>
    </row>
    <row r="91" spans="2:10" ht="24.75" thickBot="1" x14ac:dyDescent="0.3">
      <c r="B91" s="38"/>
      <c r="C91" s="77" t="s">
        <v>57</v>
      </c>
      <c r="D91" s="43">
        <f>D90+D89+D88+D87+D86+D85+D84</f>
        <v>91000</v>
      </c>
      <c r="E91" s="43">
        <f>E90+E89+E88+E87+E86+E85+E84</f>
        <v>91000</v>
      </c>
      <c r="F91" s="43">
        <f>F90+F89+F88+F87+F86+F85+F84</f>
        <v>91000</v>
      </c>
      <c r="G91" s="43">
        <f>G90+G89+G88+G87+G86+G85+G84</f>
        <v>91000</v>
      </c>
      <c r="H91" s="38"/>
      <c r="I91" s="38"/>
      <c r="J91" s="38"/>
    </row>
    <row r="92" spans="2:10" ht="17.25" customHeight="1" thickBot="1" x14ac:dyDescent="0.3">
      <c r="B92" s="38"/>
      <c r="C92" s="58" t="s">
        <v>56</v>
      </c>
      <c r="D92" s="44">
        <f>IF(D69-D54=0,0,"Error")</f>
        <v>0</v>
      </c>
      <c r="E92" s="44">
        <f>IF(E69-E54=0,0,"Error")</f>
        <v>0</v>
      </c>
      <c r="F92" s="44">
        <f>IF(F69-F54=0,0,"Error")</f>
        <v>0</v>
      </c>
      <c r="G92" s="44">
        <f>IF(G69-G54=0,0,"Error")</f>
        <v>0</v>
      </c>
      <c r="H92" s="38"/>
      <c r="I92" s="38"/>
      <c r="J92" s="38"/>
    </row>
    <row r="93" spans="2:10" ht="15.75" hidden="1" thickBot="1" x14ac:dyDescent="0.3">
      <c r="B93" s="38"/>
      <c r="C93" s="347" t="s">
        <v>67</v>
      </c>
      <c r="D93" s="348"/>
      <c r="E93" s="348"/>
      <c r="F93" s="348"/>
      <c r="G93" s="349"/>
      <c r="H93" s="38"/>
      <c r="I93" s="38"/>
      <c r="J93" s="38"/>
    </row>
    <row r="94" spans="2:10" ht="15.75" hidden="1" thickBot="1" x14ac:dyDescent="0.3">
      <c r="B94" s="38"/>
      <c r="C94" s="347" t="s">
        <v>68</v>
      </c>
      <c r="D94" s="348"/>
      <c r="E94" s="348"/>
      <c r="F94" s="348"/>
      <c r="G94" s="349"/>
      <c r="H94" s="38"/>
      <c r="I94" s="38"/>
      <c r="J94" s="38"/>
    </row>
    <row r="95" spans="2:10" ht="23.25" hidden="1" thickBot="1" x14ac:dyDescent="0.3">
      <c r="B95" s="38"/>
      <c r="C95" s="37" t="s">
        <v>82</v>
      </c>
      <c r="D95" s="290" t="s">
        <v>40</v>
      </c>
      <c r="E95" s="291"/>
      <c r="F95" s="291"/>
      <c r="G95" s="292"/>
      <c r="H95" s="38"/>
      <c r="I95" s="38"/>
      <c r="J95" s="38"/>
    </row>
    <row r="96" spans="2:10" ht="15.75" hidden="1" thickBot="1" x14ac:dyDescent="0.3">
      <c r="B96" s="38"/>
      <c r="C96" s="63" t="s">
        <v>38</v>
      </c>
      <c r="D96" s="284" t="s">
        <v>37</v>
      </c>
      <c r="E96" s="285"/>
      <c r="F96" s="285"/>
      <c r="G96" s="286"/>
      <c r="H96" s="38"/>
      <c r="I96" s="38"/>
      <c r="J96" s="38"/>
    </row>
    <row r="97" spans="2:13" ht="17.25" hidden="1" customHeight="1" thickBot="1" x14ac:dyDescent="0.3">
      <c r="B97" s="38"/>
      <c r="C97" s="37" t="s">
        <v>10</v>
      </c>
      <c r="D97" s="287" t="s">
        <v>37</v>
      </c>
      <c r="E97" s="288"/>
      <c r="F97" s="288"/>
      <c r="G97" s="289"/>
      <c r="H97" s="38"/>
      <c r="I97" s="38"/>
      <c r="J97" s="38"/>
    </row>
    <row r="98" spans="2:13" ht="15.75" hidden="1" thickBot="1" x14ac:dyDescent="0.3">
      <c r="B98" s="38"/>
      <c r="C98" s="37" t="s">
        <v>15</v>
      </c>
      <c r="D98" s="284" t="s">
        <v>37</v>
      </c>
      <c r="E98" s="285"/>
      <c r="F98" s="285"/>
      <c r="G98" s="286"/>
      <c r="H98" s="38"/>
      <c r="I98" s="38"/>
      <c r="J98" s="38"/>
    </row>
    <row r="99" spans="2:13" ht="12.75" hidden="1" customHeight="1" x14ac:dyDescent="0.25">
      <c r="B99" s="38"/>
      <c r="C99" s="345"/>
      <c r="D99" s="41">
        <v>2018</v>
      </c>
      <c r="E99" s="41">
        <v>2019</v>
      </c>
      <c r="F99" s="41">
        <v>2020</v>
      </c>
      <c r="G99" s="41">
        <v>2021</v>
      </c>
      <c r="H99" s="38"/>
      <c r="I99" s="38"/>
      <c r="J99" s="38"/>
    </row>
    <row r="100" spans="2:13" ht="9" hidden="1" customHeight="1" thickBot="1" x14ac:dyDescent="0.3">
      <c r="B100" s="38"/>
      <c r="C100" s="346"/>
      <c r="D100" s="42" t="s">
        <v>6</v>
      </c>
      <c r="E100" s="42" t="s">
        <v>7</v>
      </c>
      <c r="F100" s="42" t="s">
        <v>7</v>
      </c>
      <c r="G100" s="42" t="s">
        <v>7</v>
      </c>
      <c r="H100" s="38"/>
      <c r="I100" s="38"/>
      <c r="J100" s="38"/>
    </row>
    <row r="101" spans="2:13" ht="15.75" hidden="1" thickBot="1" x14ac:dyDescent="0.3">
      <c r="B101" s="38"/>
      <c r="C101" s="37" t="s">
        <v>9</v>
      </c>
      <c r="D101" s="32"/>
      <c r="E101" s="32"/>
      <c r="F101" s="32"/>
      <c r="G101" s="32"/>
      <c r="H101" s="38"/>
      <c r="I101" s="38"/>
      <c r="J101" s="38"/>
    </row>
    <row r="102" spans="2:13" ht="15.75" hidden="1" thickBot="1" x14ac:dyDescent="0.3">
      <c r="B102" s="38"/>
      <c r="C102" s="37" t="s">
        <v>16</v>
      </c>
      <c r="D102" s="32"/>
      <c r="E102" s="32"/>
      <c r="F102" s="32"/>
      <c r="G102" s="32"/>
      <c r="H102" s="38"/>
      <c r="I102" s="38"/>
      <c r="J102" s="38"/>
    </row>
    <row r="103" spans="2:13" ht="15.75" hidden="1" thickBot="1" x14ac:dyDescent="0.3">
      <c r="B103" s="38"/>
      <c r="C103" s="37" t="s">
        <v>24</v>
      </c>
      <c r="D103" s="32" t="e">
        <f>D102/D101</f>
        <v>#DIV/0!</v>
      </c>
      <c r="E103" s="32" t="e">
        <f t="shared" ref="E103:G103" si="5">E102/E101</f>
        <v>#DIV/0!</v>
      </c>
      <c r="F103" s="32" t="e">
        <f t="shared" si="5"/>
        <v>#DIV/0!</v>
      </c>
      <c r="G103" s="32" t="e">
        <f t="shared" si="5"/>
        <v>#DIV/0!</v>
      </c>
      <c r="H103" s="38"/>
      <c r="I103" s="38"/>
      <c r="J103" s="38"/>
    </row>
    <row r="104" spans="2:13" ht="15.75" hidden="1" thickBot="1" x14ac:dyDescent="0.3">
      <c r="B104" s="38"/>
      <c r="C104" s="37" t="s">
        <v>17</v>
      </c>
      <c r="D104" s="227" t="s">
        <v>23</v>
      </c>
      <c r="E104" s="34" t="e">
        <f>E101/D101-1</f>
        <v>#DIV/0!</v>
      </c>
      <c r="F104" s="34" t="e">
        <f t="shared" ref="F104:G106" si="6">F101/E101-1</f>
        <v>#DIV/0!</v>
      </c>
      <c r="G104" s="34" t="e">
        <f t="shared" si="6"/>
        <v>#DIV/0!</v>
      </c>
      <c r="H104" s="38"/>
      <c r="I104" s="72"/>
      <c r="J104" s="72"/>
      <c r="K104" s="6"/>
      <c r="L104" s="6"/>
      <c r="M104" s="6"/>
    </row>
    <row r="105" spans="2:13" ht="15.75" hidden="1" thickBot="1" x14ac:dyDescent="0.3">
      <c r="B105" s="38"/>
      <c r="C105" s="37" t="s">
        <v>18</v>
      </c>
      <c r="D105" s="227" t="s">
        <v>23</v>
      </c>
      <c r="E105" s="34" t="e">
        <f>E102/D102-1</f>
        <v>#DIV/0!</v>
      </c>
      <c r="F105" s="34" t="e">
        <f t="shared" si="6"/>
        <v>#DIV/0!</v>
      </c>
      <c r="G105" s="34" t="e">
        <f t="shared" si="6"/>
        <v>#DIV/0!</v>
      </c>
      <c r="H105" s="38"/>
      <c r="I105" s="38"/>
      <c r="J105" s="38"/>
    </row>
    <row r="106" spans="2:13" ht="23.25" hidden="1" thickBot="1" x14ac:dyDescent="0.3">
      <c r="B106" s="38"/>
      <c r="C106" s="37" t="s">
        <v>19</v>
      </c>
      <c r="D106" s="227" t="s">
        <v>23</v>
      </c>
      <c r="E106" s="34" t="e">
        <f>E103/D103-1</f>
        <v>#DIV/0!</v>
      </c>
      <c r="F106" s="34" t="e">
        <f t="shared" si="6"/>
        <v>#DIV/0!</v>
      </c>
      <c r="G106" s="34" t="e">
        <f t="shared" si="6"/>
        <v>#DIV/0!</v>
      </c>
      <c r="H106" s="38"/>
      <c r="I106" s="38"/>
      <c r="J106" s="38"/>
    </row>
    <row r="107" spans="2:13" ht="15.75" hidden="1" thickBot="1" x14ac:dyDescent="0.3">
      <c r="B107" s="38"/>
      <c r="C107" s="320" t="s">
        <v>55</v>
      </c>
      <c r="D107" s="321"/>
      <c r="E107" s="321"/>
      <c r="F107" s="321"/>
      <c r="G107" s="322"/>
      <c r="H107" s="38"/>
      <c r="I107" s="38"/>
      <c r="J107" s="38"/>
    </row>
    <row r="108" spans="2:13" ht="12.75" hidden="1" customHeight="1" x14ac:dyDescent="0.25">
      <c r="B108" s="38"/>
      <c r="C108" s="345"/>
      <c r="D108" s="41">
        <v>2018</v>
      </c>
      <c r="E108" s="41">
        <v>2019</v>
      </c>
      <c r="F108" s="41">
        <v>2020</v>
      </c>
      <c r="G108" s="41">
        <v>2021</v>
      </c>
      <c r="H108" s="38"/>
      <c r="I108" s="38"/>
      <c r="J108" s="38"/>
    </row>
    <row r="109" spans="2:13" ht="9" hidden="1" customHeight="1" thickBot="1" x14ac:dyDescent="0.3">
      <c r="B109" s="38"/>
      <c r="C109" s="346"/>
      <c r="D109" s="42" t="s">
        <v>6</v>
      </c>
      <c r="E109" s="42" t="s">
        <v>7</v>
      </c>
      <c r="F109" s="42" t="s">
        <v>7</v>
      </c>
      <c r="G109" s="42" t="s">
        <v>7</v>
      </c>
      <c r="H109" s="38"/>
      <c r="I109" s="38"/>
      <c r="J109" s="38"/>
    </row>
    <row r="110" spans="2:13" ht="15.75" hidden="1" thickBot="1" x14ac:dyDescent="0.3">
      <c r="B110" s="38"/>
      <c r="C110" s="48" t="s">
        <v>71</v>
      </c>
      <c r="D110" s="35"/>
      <c r="E110" s="35"/>
      <c r="F110" s="35"/>
      <c r="G110" s="35"/>
      <c r="H110" s="38"/>
      <c r="I110" s="38"/>
      <c r="J110" s="38"/>
    </row>
    <row r="111" spans="2:13" ht="15.75" hidden="1" thickBot="1" x14ac:dyDescent="0.3">
      <c r="B111" s="38"/>
      <c r="C111" s="48" t="s">
        <v>72</v>
      </c>
      <c r="D111" s="43"/>
      <c r="E111" s="35"/>
      <c r="F111" s="35"/>
      <c r="G111" s="35"/>
      <c r="H111" s="38"/>
      <c r="I111" s="38"/>
      <c r="J111" s="38"/>
    </row>
    <row r="112" spans="2:13" ht="24.75" hidden="1" thickBot="1" x14ac:dyDescent="0.3">
      <c r="B112" s="38"/>
      <c r="C112" s="73" t="s">
        <v>54</v>
      </c>
      <c r="D112" s="43">
        <f>D111+D110</f>
        <v>0</v>
      </c>
      <c r="E112" s="43">
        <f t="shared" ref="E112:G112" si="7">E111+E110</f>
        <v>0</v>
      </c>
      <c r="F112" s="43">
        <f t="shared" si="7"/>
        <v>0</v>
      </c>
      <c r="G112" s="43">
        <f t="shared" si="7"/>
        <v>0</v>
      </c>
      <c r="H112" s="38"/>
      <c r="I112" s="38"/>
      <c r="J112" s="38"/>
    </row>
    <row r="113" spans="2:13" ht="15.75" hidden="1" thickBot="1" x14ac:dyDescent="0.3">
      <c r="B113" s="38"/>
      <c r="C113" s="356" t="s">
        <v>69</v>
      </c>
      <c r="D113" s="305"/>
      <c r="E113" s="306"/>
      <c r="F113" s="306"/>
      <c r="G113" s="307"/>
      <c r="H113" s="38"/>
      <c r="I113" s="38"/>
      <c r="J113" s="38"/>
    </row>
    <row r="114" spans="2:13" ht="15.75" hidden="1" thickBot="1" x14ac:dyDescent="0.3">
      <c r="B114" s="38"/>
      <c r="C114" s="357"/>
      <c r="D114" s="308"/>
      <c r="E114" s="309"/>
      <c r="F114" s="309"/>
      <c r="G114" s="310"/>
      <c r="H114" s="38"/>
      <c r="I114" s="38"/>
      <c r="J114" s="38"/>
    </row>
    <row r="115" spans="2:13" ht="15.75" hidden="1" thickBot="1" x14ac:dyDescent="0.3">
      <c r="B115" s="38"/>
      <c r="C115" s="358"/>
      <c r="D115" s="311"/>
      <c r="E115" s="312"/>
      <c r="F115" s="312"/>
      <c r="G115" s="313"/>
      <c r="H115" s="38"/>
      <c r="I115" s="38"/>
      <c r="J115" s="38"/>
    </row>
    <row r="116" spans="2:13" ht="15.75" hidden="1" thickBot="1" x14ac:dyDescent="0.3">
      <c r="B116" s="38"/>
      <c r="C116" s="37" t="s">
        <v>41</v>
      </c>
      <c r="D116" s="290" t="s">
        <v>40</v>
      </c>
      <c r="E116" s="291"/>
      <c r="F116" s="291"/>
      <c r="G116" s="292"/>
      <c r="H116" s="38"/>
      <c r="I116" s="38"/>
      <c r="J116" s="38"/>
    </row>
    <row r="117" spans="2:13" ht="23.25" hidden="1" thickBot="1" x14ac:dyDescent="0.3">
      <c r="B117" s="38"/>
      <c r="C117" s="63" t="s">
        <v>70</v>
      </c>
      <c r="D117" s="284" t="s">
        <v>37</v>
      </c>
      <c r="E117" s="285"/>
      <c r="F117" s="285"/>
      <c r="G117" s="286"/>
      <c r="H117" s="38"/>
      <c r="I117" s="38"/>
      <c r="J117" s="38"/>
    </row>
    <row r="118" spans="2:13" ht="17.25" hidden="1" customHeight="1" thickBot="1" x14ac:dyDescent="0.3">
      <c r="B118" s="38"/>
      <c r="C118" s="37" t="s">
        <v>10</v>
      </c>
      <c r="D118" s="287" t="s">
        <v>37</v>
      </c>
      <c r="E118" s="288"/>
      <c r="F118" s="288"/>
      <c r="G118" s="289"/>
      <c r="H118" s="38"/>
      <c r="I118" s="38"/>
      <c r="J118" s="38"/>
    </row>
    <row r="119" spans="2:13" ht="15.75" hidden="1" thickBot="1" x14ac:dyDescent="0.3">
      <c r="B119" s="38"/>
      <c r="C119" s="37" t="s">
        <v>15</v>
      </c>
      <c r="D119" s="284" t="s">
        <v>37</v>
      </c>
      <c r="E119" s="285"/>
      <c r="F119" s="285"/>
      <c r="G119" s="286"/>
      <c r="H119" s="38"/>
      <c r="I119" s="38"/>
      <c r="J119" s="38"/>
    </row>
    <row r="120" spans="2:13" ht="12.75" hidden="1" customHeight="1" x14ac:dyDescent="0.25">
      <c r="B120" s="38"/>
      <c r="C120" s="345"/>
      <c r="D120" s="41">
        <v>2018</v>
      </c>
      <c r="E120" s="41">
        <v>2019</v>
      </c>
      <c r="F120" s="41">
        <v>2020</v>
      </c>
      <c r="G120" s="41">
        <v>2021</v>
      </c>
      <c r="H120" s="38"/>
      <c r="I120" s="38"/>
      <c r="J120" s="38"/>
    </row>
    <row r="121" spans="2:13" ht="9" hidden="1" customHeight="1" thickBot="1" x14ac:dyDescent="0.3">
      <c r="B121" s="38"/>
      <c r="C121" s="346"/>
      <c r="D121" s="42" t="s">
        <v>6</v>
      </c>
      <c r="E121" s="42" t="s">
        <v>7</v>
      </c>
      <c r="F121" s="42" t="s">
        <v>7</v>
      </c>
      <c r="G121" s="42" t="s">
        <v>7</v>
      </c>
      <c r="H121" s="38"/>
      <c r="I121" s="38"/>
      <c r="J121" s="38"/>
    </row>
    <row r="122" spans="2:13" ht="15.75" hidden="1" thickBot="1" x14ac:dyDescent="0.3">
      <c r="B122" s="38"/>
      <c r="C122" s="37" t="s">
        <v>9</v>
      </c>
      <c r="D122" s="32"/>
      <c r="E122" s="32"/>
      <c r="F122" s="32"/>
      <c r="G122" s="32"/>
      <c r="H122" s="38"/>
      <c r="I122" s="38"/>
      <c r="J122" s="38"/>
    </row>
    <row r="123" spans="2:13" ht="15.75" hidden="1" thickBot="1" x14ac:dyDescent="0.3">
      <c r="B123" s="38"/>
      <c r="C123" s="37" t="s">
        <v>16</v>
      </c>
      <c r="D123" s="32"/>
      <c r="E123" s="32"/>
      <c r="F123" s="32"/>
      <c r="G123" s="32"/>
      <c r="H123" s="38"/>
      <c r="I123" s="38"/>
      <c r="J123" s="38"/>
    </row>
    <row r="124" spans="2:13" ht="15.75" hidden="1" thickBot="1" x14ac:dyDescent="0.3">
      <c r="B124" s="38"/>
      <c r="C124" s="37" t="s">
        <v>24</v>
      </c>
      <c r="D124" s="32" t="e">
        <f>D123/D122</f>
        <v>#DIV/0!</v>
      </c>
      <c r="E124" s="32" t="e">
        <f t="shared" ref="E124:G124" si="8">E123/E122</f>
        <v>#DIV/0!</v>
      </c>
      <c r="F124" s="32" t="e">
        <f t="shared" si="8"/>
        <v>#DIV/0!</v>
      </c>
      <c r="G124" s="32" t="e">
        <f t="shared" si="8"/>
        <v>#DIV/0!</v>
      </c>
      <c r="H124" s="38"/>
      <c r="I124" s="38"/>
      <c r="J124" s="38"/>
    </row>
    <row r="125" spans="2:13" ht="15.75" hidden="1" thickBot="1" x14ac:dyDescent="0.3">
      <c r="B125" s="38"/>
      <c r="C125" s="37" t="s">
        <v>17</v>
      </c>
      <c r="D125" s="227" t="s">
        <v>23</v>
      </c>
      <c r="E125" s="34" t="e">
        <f>E122/D122-1</f>
        <v>#DIV/0!</v>
      </c>
      <c r="F125" s="34" t="e">
        <f t="shared" ref="F125:G127" si="9">F122/E122-1</f>
        <v>#DIV/0!</v>
      </c>
      <c r="G125" s="34" t="e">
        <f t="shared" si="9"/>
        <v>#DIV/0!</v>
      </c>
      <c r="H125" s="38"/>
      <c r="I125" s="72"/>
      <c r="J125" s="72"/>
      <c r="K125" s="6"/>
      <c r="L125" s="6"/>
      <c r="M125" s="6"/>
    </row>
    <row r="126" spans="2:13" ht="15.75" hidden="1" thickBot="1" x14ac:dyDescent="0.3">
      <c r="B126" s="38"/>
      <c r="C126" s="37" t="s">
        <v>18</v>
      </c>
      <c r="D126" s="227" t="s">
        <v>23</v>
      </c>
      <c r="E126" s="34" t="e">
        <f>E123/D123-1</f>
        <v>#DIV/0!</v>
      </c>
      <c r="F126" s="34" t="e">
        <f t="shared" si="9"/>
        <v>#DIV/0!</v>
      </c>
      <c r="G126" s="34" t="e">
        <f t="shared" si="9"/>
        <v>#DIV/0!</v>
      </c>
      <c r="H126" s="38"/>
      <c r="I126" s="38"/>
      <c r="J126" s="38"/>
    </row>
    <row r="127" spans="2:13" ht="23.25" hidden="1" thickBot="1" x14ac:dyDescent="0.3">
      <c r="B127" s="38"/>
      <c r="C127" s="37" t="s">
        <v>19</v>
      </c>
      <c r="D127" s="227" t="s">
        <v>23</v>
      </c>
      <c r="E127" s="34" t="e">
        <f>E124/D124-1</f>
        <v>#DIV/0!</v>
      </c>
      <c r="F127" s="34" t="e">
        <f t="shared" si="9"/>
        <v>#DIV/0!</v>
      </c>
      <c r="G127" s="34" t="e">
        <f t="shared" si="9"/>
        <v>#DIV/0!</v>
      </c>
      <c r="H127" s="38"/>
      <c r="I127" s="38"/>
      <c r="J127" s="38"/>
    </row>
    <row r="128" spans="2:13" ht="15.75" hidden="1" thickBot="1" x14ac:dyDescent="0.3">
      <c r="B128" s="38"/>
      <c r="C128" s="320" t="s">
        <v>61</v>
      </c>
      <c r="D128" s="321"/>
      <c r="E128" s="321"/>
      <c r="F128" s="321"/>
      <c r="G128" s="322"/>
      <c r="H128" s="38"/>
      <c r="I128" s="38"/>
      <c r="J128" s="38"/>
    </row>
    <row r="129" spans="2:10" ht="12.75" hidden="1" customHeight="1" x14ac:dyDescent="0.25">
      <c r="B129" s="38"/>
      <c r="C129" s="345"/>
      <c r="D129" s="41">
        <v>2018</v>
      </c>
      <c r="E129" s="41">
        <v>2019</v>
      </c>
      <c r="F129" s="41">
        <v>2020</v>
      </c>
      <c r="G129" s="41">
        <v>2021</v>
      </c>
      <c r="H129" s="38"/>
      <c r="I129" s="38"/>
      <c r="J129" s="38"/>
    </row>
    <row r="130" spans="2:10" ht="9" hidden="1" customHeight="1" thickBot="1" x14ac:dyDescent="0.3">
      <c r="B130" s="38"/>
      <c r="C130" s="346"/>
      <c r="D130" s="42" t="s">
        <v>6</v>
      </c>
      <c r="E130" s="42" t="s">
        <v>7</v>
      </c>
      <c r="F130" s="42" t="s">
        <v>7</v>
      </c>
      <c r="G130" s="42" t="s">
        <v>7</v>
      </c>
      <c r="H130" s="38"/>
      <c r="I130" s="38"/>
      <c r="J130" s="38"/>
    </row>
    <row r="131" spans="2:10" ht="15.75" hidden="1" thickBot="1" x14ac:dyDescent="0.3">
      <c r="B131" s="38"/>
      <c r="C131" s="48" t="s">
        <v>71</v>
      </c>
      <c r="D131" s="35"/>
      <c r="E131" s="35"/>
      <c r="F131" s="35"/>
      <c r="G131" s="35"/>
      <c r="H131" s="38"/>
      <c r="I131" s="38"/>
      <c r="J131" s="38"/>
    </row>
    <row r="132" spans="2:10" ht="15.75" hidden="1" thickBot="1" x14ac:dyDescent="0.3">
      <c r="B132" s="38"/>
      <c r="C132" s="48" t="s">
        <v>72</v>
      </c>
      <c r="D132" s="43"/>
      <c r="E132" s="35"/>
      <c r="F132" s="35"/>
      <c r="G132" s="35"/>
      <c r="H132" s="38"/>
      <c r="I132" s="38"/>
      <c r="J132" s="38"/>
    </row>
    <row r="133" spans="2:10" ht="24.75" hidden="1" thickBot="1" x14ac:dyDescent="0.3">
      <c r="B133" s="38"/>
      <c r="C133" s="73" t="s">
        <v>57</v>
      </c>
      <c r="D133" s="43">
        <f>D132+D131</f>
        <v>0</v>
      </c>
      <c r="E133" s="43">
        <f t="shared" ref="E133:G133" si="10">E132+E131</f>
        <v>0</v>
      </c>
      <c r="F133" s="43">
        <f t="shared" si="10"/>
        <v>0</v>
      </c>
      <c r="G133" s="43">
        <f t="shared" si="10"/>
        <v>0</v>
      </c>
      <c r="H133" s="38"/>
      <c r="I133" s="38"/>
      <c r="J133" s="38"/>
    </row>
    <row r="134" spans="2:10" ht="15.75" hidden="1" thickBot="1" x14ac:dyDescent="0.3">
      <c r="B134" s="38"/>
      <c r="C134" s="347" t="s">
        <v>67</v>
      </c>
      <c r="D134" s="348"/>
      <c r="E134" s="348"/>
      <c r="F134" s="348"/>
      <c r="G134" s="349"/>
      <c r="H134" s="38"/>
      <c r="I134" s="38"/>
      <c r="J134" s="38"/>
    </row>
    <row r="135" spans="2:10" ht="15.75" hidden="1" thickBot="1" x14ac:dyDescent="0.3">
      <c r="B135" s="38"/>
      <c r="C135" s="347" t="s">
        <v>73</v>
      </c>
      <c r="D135" s="348"/>
      <c r="E135" s="348"/>
      <c r="F135" s="348"/>
      <c r="G135" s="349"/>
      <c r="H135" s="38"/>
      <c r="I135" s="38"/>
      <c r="J135" s="38"/>
    </row>
    <row r="136" spans="2:10" ht="15.75" hidden="1" thickBot="1" x14ac:dyDescent="0.3">
      <c r="B136" s="38"/>
      <c r="C136" s="37" t="s">
        <v>41</v>
      </c>
      <c r="D136" s="290" t="s">
        <v>40</v>
      </c>
      <c r="E136" s="291"/>
      <c r="F136" s="291"/>
      <c r="G136" s="292"/>
      <c r="H136" s="38"/>
      <c r="I136" s="38"/>
      <c r="J136" s="38"/>
    </row>
    <row r="137" spans="2:10" ht="15.75" hidden="1" thickBot="1" x14ac:dyDescent="0.3">
      <c r="B137" s="38"/>
      <c r="C137" s="63" t="s">
        <v>38</v>
      </c>
      <c r="D137" s="284" t="s">
        <v>37</v>
      </c>
      <c r="E137" s="285"/>
      <c r="F137" s="285"/>
      <c r="G137" s="286"/>
      <c r="H137" s="38"/>
      <c r="I137" s="38"/>
      <c r="J137" s="38"/>
    </row>
    <row r="138" spans="2:10" ht="17.25" hidden="1" customHeight="1" thickBot="1" x14ac:dyDescent="0.3">
      <c r="B138" s="38"/>
      <c r="C138" s="37" t="s">
        <v>10</v>
      </c>
      <c r="D138" s="287" t="s">
        <v>37</v>
      </c>
      <c r="E138" s="288"/>
      <c r="F138" s="288"/>
      <c r="G138" s="289"/>
      <c r="H138" s="38"/>
      <c r="I138" s="38"/>
      <c r="J138" s="38"/>
    </row>
    <row r="139" spans="2:10" ht="15.75" hidden="1" thickBot="1" x14ac:dyDescent="0.3">
      <c r="B139" s="38"/>
      <c r="C139" s="37" t="s">
        <v>15</v>
      </c>
      <c r="D139" s="284" t="s">
        <v>37</v>
      </c>
      <c r="E139" s="285"/>
      <c r="F139" s="285"/>
      <c r="G139" s="286"/>
      <c r="H139" s="38"/>
      <c r="I139" s="38"/>
      <c r="J139" s="38"/>
    </row>
    <row r="140" spans="2:10" ht="12.75" hidden="1" customHeight="1" x14ac:dyDescent="0.25">
      <c r="B140" s="38"/>
      <c r="C140" s="345"/>
      <c r="D140" s="41">
        <v>2018</v>
      </c>
      <c r="E140" s="41">
        <v>2019</v>
      </c>
      <c r="F140" s="41">
        <v>2020</v>
      </c>
      <c r="G140" s="41">
        <v>2021</v>
      </c>
      <c r="H140" s="38"/>
      <c r="I140" s="38"/>
      <c r="J140" s="38"/>
    </row>
    <row r="141" spans="2:10" ht="9" hidden="1" customHeight="1" thickBot="1" x14ac:dyDescent="0.3">
      <c r="B141" s="38"/>
      <c r="C141" s="346"/>
      <c r="D141" s="42" t="s">
        <v>6</v>
      </c>
      <c r="E141" s="42" t="s">
        <v>7</v>
      </c>
      <c r="F141" s="42" t="s">
        <v>7</v>
      </c>
      <c r="G141" s="42" t="s">
        <v>7</v>
      </c>
      <c r="H141" s="38"/>
      <c r="I141" s="38"/>
      <c r="J141" s="38"/>
    </row>
    <row r="142" spans="2:10" ht="15.75" hidden="1" thickBot="1" x14ac:dyDescent="0.3">
      <c r="B142" s="38"/>
      <c r="C142" s="37" t="s">
        <v>9</v>
      </c>
      <c r="D142" s="32"/>
      <c r="E142" s="32"/>
      <c r="F142" s="32"/>
      <c r="G142" s="32"/>
      <c r="H142" s="38"/>
      <c r="I142" s="38"/>
      <c r="J142" s="38"/>
    </row>
    <row r="143" spans="2:10" ht="15.75" hidden="1" thickBot="1" x14ac:dyDescent="0.3">
      <c r="B143" s="38"/>
      <c r="C143" s="37" t="s">
        <v>16</v>
      </c>
      <c r="D143" s="32"/>
      <c r="E143" s="32"/>
      <c r="F143" s="32"/>
      <c r="G143" s="32"/>
      <c r="H143" s="38"/>
      <c r="I143" s="38"/>
      <c r="J143" s="38"/>
    </row>
    <row r="144" spans="2:10" ht="15.75" hidden="1" thickBot="1" x14ac:dyDescent="0.3">
      <c r="B144" s="38"/>
      <c r="C144" s="37" t="s">
        <v>24</v>
      </c>
      <c r="D144" s="32" t="e">
        <f>D143/D142</f>
        <v>#DIV/0!</v>
      </c>
      <c r="E144" s="32" t="e">
        <f t="shared" ref="E144:G144" si="11">E143/E142</f>
        <v>#DIV/0!</v>
      </c>
      <c r="F144" s="32" t="e">
        <f t="shared" si="11"/>
        <v>#DIV/0!</v>
      </c>
      <c r="G144" s="32" t="e">
        <f t="shared" si="11"/>
        <v>#DIV/0!</v>
      </c>
      <c r="H144" s="38"/>
      <c r="I144" s="38"/>
      <c r="J144" s="38"/>
    </row>
    <row r="145" spans="2:13" ht="15.75" hidden="1" thickBot="1" x14ac:dyDescent="0.3">
      <c r="B145" s="38"/>
      <c r="C145" s="37" t="s">
        <v>17</v>
      </c>
      <c r="D145" s="227" t="s">
        <v>23</v>
      </c>
      <c r="E145" s="34" t="e">
        <f>E142/D142-1</f>
        <v>#DIV/0!</v>
      </c>
      <c r="F145" s="34" t="e">
        <f t="shared" ref="F145:G147" si="12">F142/E142-1</f>
        <v>#DIV/0!</v>
      </c>
      <c r="G145" s="34" t="e">
        <f t="shared" si="12"/>
        <v>#DIV/0!</v>
      </c>
      <c r="H145" s="38"/>
      <c r="I145" s="72"/>
      <c r="J145" s="72"/>
      <c r="K145" s="6"/>
      <c r="L145" s="6"/>
      <c r="M145" s="6"/>
    </row>
    <row r="146" spans="2:13" ht="15.75" hidden="1" thickBot="1" x14ac:dyDescent="0.3">
      <c r="B146" s="38"/>
      <c r="C146" s="37" t="s">
        <v>18</v>
      </c>
      <c r="D146" s="227" t="s">
        <v>23</v>
      </c>
      <c r="E146" s="34" t="e">
        <f>E143/D143-1</f>
        <v>#DIV/0!</v>
      </c>
      <c r="F146" s="34" t="e">
        <f t="shared" si="12"/>
        <v>#DIV/0!</v>
      </c>
      <c r="G146" s="34" t="e">
        <f t="shared" si="12"/>
        <v>#DIV/0!</v>
      </c>
      <c r="H146" s="38"/>
      <c r="I146" s="38"/>
      <c r="J146" s="38"/>
    </row>
    <row r="147" spans="2:13" ht="23.25" hidden="1" thickBot="1" x14ac:dyDescent="0.3">
      <c r="B147" s="38"/>
      <c r="C147" s="37" t="s">
        <v>19</v>
      </c>
      <c r="D147" s="227" t="s">
        <v>23</v>
      </c>
      <c r="E147" s="34" t="e">
        <f>E144/D144-1</f>
        <v>#DIV/0!</v>
      </c>
      <c r="F147" s="34" t="e">
        <f t="shared" si="12"/>
        <v>#DIV/0!</v>
      </c>
      <c r="G147" s="34" t="e">
        <f t="shared" si="12"/>
        <v>#DIV/0!</v>
      </c>
      <c r="H147" s="38"/>
      <c r="I147" s="38"/>
      <c r="J147" s="38"/>
    </row>
    <row r="148" spans="2:13" ht="15.75" hidden="1" thickBot="1" x14ac:dyDescent="0.3">
      <c r="B148" s="38"/>
      <c r="C148" s="320" t="s">
        <v>55</v>
      </c>
      <c r="D148" s="321"/>
      <c r="E148" s="321"/>
      <c r="F148" s="321"/>
      <c r="G148" s="322"/>
      <c r="H148" s="38"/>
      <c r="I148" s="38"/>
      <c r="J148" s="38"/>
    </row>
    <row r="149" spans="2:13" ht="12.75" hidden="1" customHeight="1" x14ac:dyDescent="0.25">
      <c r="B149" s="38"/>
      <c r="C149" s="345"/>
      <c r="D149" s="41">
        <v>2018</v>
      </c>
      <c r="E149" s="41">
        <v>2019</v>
      </c>
      <c r="F149" s="41">
        <v>2020</v>
      </c>
      <c r="G149" s="41">
        <v>2021</v>
      </c>
      <c r="H149" s="38"/>
      <c r="I149" s="38"/>
      <c r="J149" s="38"/>
    </row>
    <row r="150" spans="2:13" ht="9" hidden="1" customHeight="1" thickBot="1" x14ac:dyDescent="0.3">
      <c r="B150" s="38"/>
      <c r="C150" s="346"/>
      <c r="D150" s="42" t="s">
        <v>6</v>
      </c>
      <c r="E150" s="42" t="s">
        <v>7</v>
      </c>
      <c r="F150" s="42" t="s">
        <v>7</v>
      </c>
      <c r="G150" s="42" t="s">
        <v>7</v>
      </c>
      <c r="H150" s="38"/>
      <c r="I150" s="38"/>
      <c r="J150" s="38"/>
    </row>
    <row r="151" spans="2:13" ht="15.75" hidden="1" thickBot="1" x14ac:dyDescent="0.3">
      <c r="B151" s="38"/>
      <c r="C151" s="48" t="s">
        <v>71</v>
      </c>
      <c r="D151" s="35"/>
      <c r="E151" s="35"/>
      <c r="F151" s="35"/>
      <c r="G151" s="35"/>
      <c r="H151" s="38"/>
      <c r="I151" s="38"/>
      <c r="J151" s="38"/>
    </row>
    <row r="152" spans="2:13" ht="15.75" hidden="1" thickBot="1" x14ac:dyDescent="0.3">
      <c r="B152" s="38"/>
      <c r="C152" s="48" t="s">
        <v>72</v>
      </c>
      <c r="D152" s="43"/>
      <c r="E152" s="35"/>
      <c r="F152" s="35"/>
      <c r="G152" s="35"/>
      <c r="H152" s="38"/>
      <c r="I152" s="38"/>
      <c r="J152" s="38"/>
    </row>
    <row r="153" spans="2:13" ht="24.75" hidden="1" thickBot="1" x14ac:dyDescent="0.3">
      <c r="B153" s="38"/>
      <c r="C153" s="73" t="s">
        <v>54</v>
      </c>
      <c r="D153" s="43">
        <f>D152+D151</f>
        <v>0</v>
      </c>
      <c r="E153" s="43">
        <f t="shared" ref="E153:G153" si="13">E152+E151</f>
        <v>0</v>
      </c>
      <c r="F153" s="43">
        <f t="shared" si="13"/>
        <v>0</v>
      </c>
      <c r="G153" s="43">
        <f t="shared" si="13"/>
        <v>0</v>
      </c>
      <c r="H153" s="38"/>
      <c r="I153" s="38"/>
      <c r="J153" s="38"/>
    </row>
    <row r="154" spans="2:13" ht="15.75" hidden="1" thickBot="1" x14ac:dyDescent="0.3">
      <c r="B154" s="38"/>
      <c r="C154" s="82" t="s">
        <v>41</v>
      </c>
      <c r="D154" s="290" t="s">
        <v>40</v>
      </c>
      <c r="E154" s="291"/>
      <c r="F154" s="291"/>
      <c r="G154" s="292"/>
      <c r="H154" s="38"/>
      <c r="I154" s="38"/>
      <c r="J154" s="38"/>
    </row>
    <row r="155" spans="2:13" ht="23.25" hidden="1" thickBot="1" x14ac:dyDescent="0.3">
      <c r="B155" s="38"/>
      <c r="C155" s="63" t="s">
        <v>70</v>
      </c>
      <c r="D155" s="284" t="s">
        <v>37</v>
      </c>
      <c r="E155" s="285"/>
      <c r="F155" s="285"/>
      <c r="G155" s="286"/>
      <c r="H155" s="38"/>
      <c r="I155" s="38"/>
      <c r="J155" s="38"/>
    </row>
    <row r="156" spans="2:13" ht="17.25" hidden="1" customHeight="1" thickBot="1" x14ac:dyDescent="0.3">
      <c r="B156" s="38"/>
      <c r="C156" s="37" t="s">
        <v>10</v>
      </c>
      <c r="D156" s="287" t="s">
        <v>37</v>
      </c>
      <c r="E156" s="288"/>
      <c r="F156" s="288"/>
      <c r="G156" s="289"/>
      <c r="H156" s="38"/>
      <c r="I156" s="38"/>
      <c r="J156" s="38"/>
    </row>
    <row r="157" spans="2:13" ht="15.75" hidden="1" thickBot="1" x14ac:dyDescent="0.3">
      <c r="B157" s="38"/>
      <c r="C157" s="37" t="s">
        <v>15</v>
      </c>
      <c r="D157" s="284" t="s">
        <v>37</v>
      </c>
      <c r="E157" s="285"/>
      <c r="F157" s="285"/>
      <c r="G157" s="286"/>
      <c r="H157" s="38"/>
      <c r="I157" s="38"/>
      <c r="J157" s="38"/>
    </row>
    <row r="158" spans="2:13" ht="12.75" hidden="1" customHeight="1" x14ac:dyDescent="0.25">
      <c r="B158" s="38"/>
      <c r="C158" s="345"/>
      <c r="D158" s="41">
        <v>2018</v>
      </c>
      <c r="E158" s="41">
        <v>2019</v>
      </c>
      <c r="F158" s="41">
        <v>2020</v>
      </c>
      <c r="G158" s="41">
        <v>2021</v>
      </c>
      <c r="H158" s="38"/>
      <c r="I158" s="38"/>
      <c r="J158" s="38"/>
    </row>
    <row r="159" spans="2:13" ht="9" hidden="1" customHeight="1" thickBot="1" x14ac:dyDescent="0.3">
      <c r="B159" s="38"/>
      <c r="C159" s="346"/>
      <c r="D159" s="42" t="s">
        <v>6</v>
      </c>
      <c r="E159" s="42" t="s">
        <v>7</v>
      </c>
      <c r="F159" s="42" t="s">
        <v>7</v>
      </c>
      <c r="G159" s="42" t="s">
        <v>7</v>
      </c>
      <c r="H159" s="38"/>
      <c r="I159" s="38"/>
      <c r="J159" s="38"/>
    </row>
    <row r="160" spans="2:13" ht="15.75" hidden="1" thickBot="1" x14ac:dyDescent="0.3">
      <c r="B160" s="38"/>
      <c r="C160" s="37" t="s">
        <v>9</v>
      </c>
      <c r="D160" s="32"/>
      <c r="E160" s="32"/>
      <c r="F160" s="32"/>
      <c r="G160" s="32"/>
      <c r="H160" s="38"/>
      <c r="I160" s="38"/>
      <c r="J160" s="38"/>
    </row>
    <row r="161" spans="2:13" ht="15.75" hidden="1" thickBot="1" x14ac:dyDescent="0.3">
      <c r="B161" s="38"/>
      <c r="C161" s="37" t="s">
        <v>16</v>
      </c>
      <c r="D161" s="32"/>
      <c r="E161" s="32"/>
      <c r="F161" s="32"/>
      <c r="G161" s="32"/>
      <c r="H161" s="38"/>
      <c r="I161" s="38"/>
      <c r="J161" s="38"/>
    </row>
    <row r="162" spans="2:13" ht="15.75" hidden="1" thickBot="1" x14ac:dyDescent="0.3">
      <c r="B162" s="38"/>
      <c r="C162" s="37" t="s">
        <v>24</v>
      </c>
      <c r="D162" s="32" t="e">
        <f>D161/D160</f>
        <v>#DIV/0!</v>
      </c>
      <c r="E162" s="32" t="e">
        <f t="shared" ref="E162:G162" si="14">E161/E160</f>
        <v>#DIV/0!</v>
      </c>
      <c r="F162" s="32" t="e">
        <f t="shared" si="14"/>
        <v>#DIV/0!</v>
      </c>
      <c r="G162" s="32" t="e">
        <f t="shared" si="14"/>
        <v>#DIV/0!</v>
      </c>
      <c r="H162" s="38"/>
      <c r="I162" s="38"/>
      <c r="J162" s="38"/>
    </row>
    <row r="163" spans="2:13" ht="15.75" hidden="1" thickBot="1" x14ac:dyDescent="0.3">
      <c r="B163" s="38"/>
      <c r="C163" s="37" t="s">
        <v>17</v>
      </c>
      <c r="D163" s="227" t="s">
        <v>23</v>
      </c>
      <c r="E163" s="34" t="e">
        <f>E160/D160-1</f>
        <v>#DIV/0!</v>
      </c>
      <c r="F163" s="34" t="e">
        <f t="shared" ref="F163:G165" si="15">F160/E160-1</f>
        <v>#DIV/0!</v>
      </c>
      <c r="G163" s="34" t="e">
        <f t="shared" si="15"/>
        <v>#DIV/0!</v>
      </c>
      <c r="H163" s="38"/>
      <c r="I163" s="72"/>
      <c r="J163" s="72"/>
      <c r="K163" s="6"/>
      <c r="L163" s="6"/>
      <c r="M163" s="6"/>
    </row>
    <row r="164" spans="2:13" ht="15.75" hidden="1" thickBot="1" x14ac:dyDescent="0.3">
      <c r="B164" s="38"/>
      <c r="C164" s="37" t="s">
        <v>18</v>
      </c>
      <c r="D164" s="227" t="s">
        <v>23</v>
      </c>
      <c r="E164" s="34" t="e">
        <f>E161/D161-1</f>
        <v>#DIV/0!</v>
      </c>
      <c r="F164" s="34" t="e">
        <f t="shared" si="15"/>
        <v>#DIV/0!</v>
      </c>
      <c r="G164" s="34" t="e">
        <f t="shared" si="15"/>
        <v>#DIV/0!</v>
      </c>
      <c r="H164" s="38"/>
      <c r="I164" s="38"/>
      <c r="J164" s="38"/>
    </row>
    <row r="165" spans="2:13" ht="23.25" hidden="1" thickBot="1" x14ac:dyDescent="0.3">
      <c r="B165" s="38"/>
      <c r="C165" s="37" t="s">
        <v>19</v>
      </c>
      <c r="D165" s="227" t="s">
        <v>23</v>
      </c>
      <c r="E165" s="34" t="e">
        <f>E162/D162-1</f>
        <v>#DIV/0!</v>
      </c>
      <c r="F165" s="34" t="e">
        <f t="shared" si="15"/>
        <v>#DIV/0!</v>
      </c>
      <c r="G165" s="34" t="e">
        <f t="shared" si="15"/>
        <v>#DIV/0!</v>
      </c>
      <c r="H165" s="38"/>
      <c r="I165" s="38"/>
      <c r="J165" s="38"/>
    </row>
    <row r="166" spans="2:13" ht="15.75" hidden="1" thickBot="1" x14ac:dyDescent="0.3">
      <c r="B166" s="38"/>
      <c r="C166" s="320" t="s">
        <v>61</v>
      </c>
      <c r="D166" s="321"/>
      <c r="E166" s="321"/>
      <c r="F166" s="321"/>
      <c r="G166" s="322"/>
      <c r="H166" s="38"/>
      <c r="I166" s="38"/>
      <c r="J166" s="38"/>
    </row>
    <row r="167" spans="2:13" ht="12.75" hidden="1" customHeight="1" x14ac:dyDescent="0.25">
      <c r="B167" s="38"/>
      <c r="C167" s="345"/>
      <c r="D167" s="41">
        <v>2018</v>
      </c>
      <c r="E167" s="41">
        <v>2019</v>
      </c>
      <c r="F167" s="41">
        <v>2020</v>
      </c>
      <c r="G167" s="41">
        <v>2021</v>
      </c>
      <c r="H167" s="38"/>
      <c r="I167" s="38"/>
      <c r="J167" s="38"/>
    </row>
    <row r="168" spans="2:13" ht="9" hidden="1" customHeight="1" thickBot="1" x14ac:dyDescent="0.3">
      <c r="B168" s="38"/>
      <c r="C168" s="346"/>
      <c r="D168" s="42" t="s">
        <v>6</v>
      </c>
      <c r="E168" s="42" t="s">
        <v>7</v>
      </c>
      <c r="F168" s="42" t="s">
        <v>7</v>
      </c>
      <c r="G168" s="42" t="s">
        <v>7</v>
      </c>
      <c r="H168" s="38"/>
      <c r="I168" s="38"/>
      <c r="J168" s="38"/>
    </row>
    <row r="169" spans="2:13" ht="15.75" hidden="1" thickBot="1" x14ac:dyDescent="0.3">
      <c r="B169" s="38"/>
      <c r="C169" s="48" t="s">
        <v>71</v>
      </c>
      <c r="D169" s="35"/>
      <c r="E169" s="35"/>
      <c r="F169" s="35"/>
      <c r="G169" s="35"/>
      <c r="H169" s="38"/>
      <c r="I169" s="38"/>
      <c r="J169" s="38"/>
    </row>
    <row r="170" spans="2:13" ht="15.75" hidden="1" thickBot="1" x14ac:dyDescent="0.3">
      <c r="B170" s="38"/>
      <c r="C170" s="48" t="s">
        <v>72</v>
      </c>
      <c r="D170" s="43"/>
      <c r="E170" s="35"/>
      <c r="F170" s="35"/>
      <c r="G170" s="35"/>
      <c r="H170" s="38"/>
      <c r="I170" s="38"/>
      <c r="J170" s="38"/>
    </row>
    <row r="171" spans="2:13" ht="24.75" hidden="1" thickBot="1" x14ac:dyDescent="0.3">
      <c r="B171" s="38"/>
      <c r="C171" s="73" t="s">
        <v>57</v>
      </c>
      <c r="D171" s="43">
        <f>D170+D169</f>
        <v>0</v>
      </c>
      <c r="E171" s="43">
        <f t="shared" ref="E171:G171" si="16">E170+E169</f>
        <v>0</v>
      </c>
      <c r="F171" s="43">
        <f t="shared" si="16"/>
        <v>0</v>
      </c>
      <c r="G171" s="43">
        <f t="shared" si="16"/>
        <v>0</v>
      </c>
      <c r="H171" s="38"/>
      <c r="I171" s="38"/>
      <c r="J171" s="38"/>
    </row>
    <row r="172" spans="2:13" ht="15.75" hidden="1" customHeight="1" thickBot="1" x14ac:dyDescent="0.3">
      <c r="B172" s="38"/>
      <c r="C172" s="83" t="s">
        <v>169</v>
      </c>
      <c r="D172" s="362" t="s">
        <v>37</v>
      </c>
      <c r="E172" s="363"/>
      <c r="F172" s="363"/>
      <c r="G172" s="364"/>
      <c r="H172" s="38"/>
      <c r="I172" s="38"/>
      <c r="J172" s="38"/>
    </row>
    <row r="173" spans="2:13" ht="15.75" hidden="1" customHeight="1" thickBot="1" x14ac:dyDescent="0.3">
      <c r="B173" s="38"/>
      <c r="C173" s="287" t="s">
        <v>153</v>
      </c>
      <c r="D173" s="288"/>
      <c r="E173" s="288"/>
      <c r="F173" s="288"/>
      <c r="G173" s="289"/>
      <c r="H173" s="38"/>
      <c r="I173" s="38"/>
      <c r="J173" s="38"/>
    </row>
    <row r="174" spans="2:13" ht="15.75" hidden="1" thickBot="1" x14ac:dyDescent="0.3">
      <c r="B174" s="38"/>
      <c r="C174" s="239" t="s">
        <v>176</v>
      </c>
      <c r="D174" s="84" t="s">
        <v>177</v>
      </c>
      <c r="E174" s="84" t="s">
        <v>178</v>
      </c>
      <c r="F174" s="84" t="s">
        <v>178</v>
      </c>
      <c r="G174" s="84" t="s">
        <v>178</v>
      </c>
      <c r="H174" s="38"/>
      <c r="I174" s="38"/>
      <c r="J174" s="38"/>
    </row>
    <row r="175" spans="2:13" ht="15.75" hidden="1" customHeight="1" thickBot="1" x14ac:dyDescent="0.3">
      <c r="B175" s="38"/>
      <c r="C175" s="37" t="s">
        <v>179</v>
      </c>
      <c r="D175" s="84" t="s">
        <v>177</v>
      </c>
      <c r="E175" s="84" t="s">
        <v>178</v>
      </c>
      <c r="F175" s="84" t="s">
        <v>178</v>
      </c>
      <c r="G175" s="84" t="s">
        <v>178</v>
      </c>
      <c r="H175" s="38"/>
      <c r="I175" s="38"/>
      <c r="J175" s="38"/>
    </row>
    <row r="176" spans="2:13" ht="23.25" hidden="1" customHeight="1" thickBot="1" x14ac:dyDescent="0.3">
      <c r="B176" s="38"/>
      <c r="C176" s="37" t="s">
        <v>180</v>
      </c>
      <c r="D176" s="84" t="s">
        <v>177</v>
      </c>
      <c r="E176" s="84" t="s">
        <v>178</v>
      </c>
      <c r="F176" s="84" t="s">
        <v>178</v>
      </c>
      <c r="G176" s="84" t="s">
        <v>178</v>
      </c>
      <c r="H176" s="38"/>
      <c r="I176" s="38"/>
      <c r="J176" s="38"/>
    </row>
    <row r="177" spans="2:10" ht="23.25" hidden="1" customHeight="1" thickBot="1" x14ac:dyDescent="0.3">
      <c r="B177" s="38"/>
      <c r="C177" s="320" t="s">
        <v>159</v>
      </c>
      <c r="D177" s="321"/>
      <c r="E177" s="321"/>
      <c r="F177" s="321"/>
      <c r="G177" s="322"/>
      <c r="H177" s="38"/>
      <c r="I177" s="38"/>
      <c r="J177" s="38"/>
    </row>
    <row r="178" spans="2:10" ht="23.25" hidden="1" customHeight="1" thickBot="1" x14ac:dyDescent="0.3">
      <c r="B178" s="38"/>
      <c r="C178" s="353" t="s">
        <v>66</v>
      </c>
      <c r="D178" s="354"/>
      <c r="E178" s="354"/>
      <c r="F178" s="354"/>
      <c r="G178" s="355"/>
      <c r="H178" s="38"/>
      <c r="I178" s="38"/>
      <c r="J178" s="38"/>
    </row>
    <row r="179" spans="2:10" ht="12.75" hidden="1" customHeight="1" x14ac:dyDescent="0.25">
      <c r="B179" s="38"/>
      <c r="C179" s="345"/>
      <c r="D179" s="41">
        <v>2018</v>
      </c>
      <c r="E179" s="41">
        <v>2019</v>
      </c>
      <c r="F179" s="41">
        <v>2020</v>
      </c>
      <c r="G179" s="41">
        <v>2021</v>
      </c>
      <c r="H179" s="38"/>
      <c r="I179" s="38"/>
      <c r="J179" s="38"/>
    </row>
    <row r="180" spans="2:10" ht="9" hidden="1" customHeight="1" thickBot="1" x14ac:dyDescent="0.3">
      <c r="B180" s="38"/>
      <c r="C180" s="346"/>
      <c r="D180" s="42" t="s">
        <v>6</v>
      </c>
      <c r="E180" s="42" t="s">
        <v>7</v>
      </c>
      <c r="F180" s="42" t="s">
        <v>7</v>
      </c>
      <c r="G180" s="42" t="s">
        <v>7</v>
      </c>
      <c r="H180" s="38"/>
      <c r="I180" s="38"/>
      <c r="J180" s="38"/>
    </row>
    <row r="181" spans="2:10" ht="26.25" hidden="1" customHeight="1" thickBot="1" x14ac:dyDescent="0.3">
      <c r="B181" s="38"/>
      <c r="C181" s="63" t="s">
        <v>38</v>
      </c>
      <c r="D181" s="284" t="s">
        <v>37</v>
      </c>
      <c r="E181" s="285"/>
      <c r="F181" s="285"/>
      <c r="G181" s="286"/>
      <c r="H181" s="38"/>
      <c r="I181" s="38"/>
      <c r="J181" s="38"/>
    </row>
    <row r="182" spans="2:10" ht="16.5" hidden="1" customHeight="1" thickBot="1" x14ac:dyDescent="0.3">
      <c r="B182" s="38"/>
      <c r="C182" s="37" t="s">
        <v>10</v>
      </c>
      <c r="D182" s="287" t="s">
        <v>37</v>
      </c>
      <c r="E182" s="288"/>
      <c r="F182" s="288"/>
      <c r="G182" s="289"/>
      <c r="H182" s="38"/>
      <c r="I182" s="38"/>
      <c r="J182" s="38"/>
    </row>
    <row r="183" spans="2:10" ht="15.75" hidden="1" customHeight="1" thickBot="1" x14ac:dyDescent="0.3">
      <c r="B183" s="38"/>
      <c r="C183" s="37" t="s">
        <v>15</v>
      </c>
      <c r="D183" s="284" t="s">
        <v>37</v>
      </c>
      <c r="E183" s="285"/>
      <c r="F183" s="285"/>
      <c r="G183" s="286"/>
      <c r="H183" s="38"/>
      <c r="I183" s="38"/>
      <c r="J183" s="38"/>
    </row>
    <row r="184" spans="2:10" ht="12.75" hidden="1" customHeight="1" x14ac:dyDescent="0.25">
      <c r="B184" s="38"/>
      <c r="C184" s="345"/>
      <c r="D184" s="41">
        <v>2018</v>
      </c>
      <c r="E184" s="41">
        <v>2019</v>
      </c>
      <c r="F184" s="41">
        <v>2020</v>
      </c>
      <c r="G184" s="41">
        <v>2021</v>
      </c>
      <c r="H184" s="38"/>
      <c r="I184" s="38"/>
      <c r="J184" s="38"/>
    </row>
    <row r="185" spans="2:10" ht="9" hidden="1" customHeight="1" thickBot="1" x14ac:dyDescent="0.3">
      <c r="B185" s="38"/>
      <c r="C185" s="346"/>
      <c r="D185" s="42" t="s">
        <v>6</v>
      </c>
      <c r="E185" s="42" t="s">
        <v>7</v>
      </c>
      <c r="F185" s="42" t="s">
        <v>7</v>
      </c>
      <c r="G185" s="42" t="s">
        <v>7</v>
      </c>
      <c r="H185" s="38"/>
      <c r="I185" s="38"/>
      <c r="J185" s="38"/>
    </row>
    <row r="186" spans="2:10" ht="15.75" hidden="1" customHeight="1" thickBot="1" x14ac:dyDescent="0.3">
      <c r="B186" s="38"/>
      <c r="C186" s="37" t="s">
        <v>9</v>
      </c>
      <c r="D186" s="32"/>
      <c r="E186" s="35"/>
      <c r="F186" s="35"/>
      <c r="G186" s="35"/>
      <c r="H186" s="38"/>
      <c r="I186" s="38"/>
      <c r="J186" s="38"/>
    </row>
    <row r="187" spans="2:10" ht="15.75" hidden="1" thickBot="1" x14ac:dyDescent="0.3">
      <c r="B187" s="38"/>
      <c r="C187" s="37" t="s">
        <v>16</v>
      </c>
      <c r="D187" s="32"/>
      <c r="E187" s="32"/>
      <c r="F187" s="32"/>
      <c r="G187" s="32"/>
      <c r="H187" s="38"/>
      <c r="I187" s="38"/>
      <c r="J187" s="38"/>
    </row>
    <row r="188" spans="2:10" ht="15.75" hidden="1" thickBot="1" x14ac:dyDescent="0.3">
      <c r="B188" s="38"/>
      <c r="C188" s="37" t="s">
        <v>24</v>
      </c>
      <c r="D188" s="32" t="e">
        <f>D187/D186</f>
        <v>#DIV/0!</v>
      </c>
      <c r="E188" s="32" t="e">
        <f t="shared" ref="E188:G188" si="17">E187/E186</f>
        <v>#DIV/0!</v>
      </c>
      <c r="F188" s="32" t="e">
        <f t="shared" si="17"/>
        <v>#DIV/0!</v>
      </c>
      <c r="G188" s="32" t="e">
        <f t="shared" si="17"/>
        <v>#DIV/0!</v>
      </c>
      <c r="H188" s="38"/>
      <c r="I188" s="38"/>
      <c r="J188" s="38"/>
    </row>
    <row r="189" spans="2:10" ht="15.75" hidden="1" thickBot="1" x14ac:dyDescent="0.3">
      <c r="B189" s="38"/>
      <c r="C189" s="37" t="s">
        <v>17</v>
      </c>
      <c r="D189" s="227"/>
      <c r="E189" s="34" t="e">
        <f>E186/D186-1</f>
        <v>#DIV/0!</v>
      </c>
      <c r="F189" s="34" t="e">
        <f t="shared" ref="F189:G191" si="18">F186/E186-1</f>
        <v>#DIV/0!</v>
      </c>
      <c r="G189" s="34" t="e">
        <f t="shared" si="18"/>
        <v>#DIV/0!</v>
      </c>
      <c r="H189" s="38"/>
      <c r="I189" s="38"/>
      <c r="J189" s="38"/>
    </row>
    <row r="190" spans="2:10" ht="15.75" hidden="1" thickBot="1" x14ac:dyDescent="0.3">
      <c r="B190" s="38"/>
      <c r="C190" s="37" t="s">
        <v>18</v>
      </c>
      <c r="D190" s="227"/>
      <c r="E190" s="34" t="e">
        <f>E187/D187-1</f>
        <v>#DIV/0!</v>
      </c>
      <c r="F190" s="34" t="e">
        <f t="shared" si="18"/>
        <v>#DIV/0!</v>
      </c>
      <c r="G190" s="34" t="e">
        <f t="shared" si="18"/>
        <v>#DIV/0!</v>
      </c>
      <c r="H190" s="38"/>
      <c r="I190" s="38"/>
      <c r="J190" s="38"/>
    </row>
    <row r="191" spans="2:10" ht="23.25" hidden="1" thickBot="1" x14ac:dyDescent="0.3">
      <c r="B191" s="38"/>
      <c r="C191" s="37" t="s">
        <v>19</v>
      </c>
      <c r="D191" s="227"/>
      <c r="E191" s="34" t="e">
        <f>E188/D188-1</f>
        <v>#DIV/0!</v>
      </c>
      <c r="F191" s="34" t="e">
        <f t="shared" si="18"/>
        <v>#DIV/0!</v>
      </c>
      <c r="G191" s="34" t="e">
        <f t="shared" si="18"/>
        <v>#DIV/0!</v>
      </c>
      <c r="H191" s="38"/>
      <c r="I191" s="38"/>
      <c r="J191" s="38"/>
    </row>
    <row r="192" spans="2:10" ht="12.75" hidden="1" customHeight="1" x14ac:dyDescent="0.25">
      <c r="B192" s="38"/>
      <c r="C192" s="345"/>
      <c r="D192" s="41">
        <v>2018</v>
      </c>
      <c r="E192" s="41">
        <v>2019</v>
      </c>
      <c r="F192" s="41">
        <v>2020</v>
      </c>
      <c r="G192" s="41">
        <v>2021</v>
      </c>
      <c r="H192" s="38"/>
      <c r="I192" s="38"/>
      <c r="J192" s="38"/>
    </row>
    <row r="193" spans="2:10" ht="9" hidden="1" customHeight="1" thickBot="1" x14ac:dyDescent="0.3">
      <c r="B193" s="38"/>
      <c r="C193" s="346"/>
      <c r="D193" s="42" t="s">
        <v>6</v>
      </c>
      <c r="E193" s="42" t="s">
        <v>7</v>
      </c>
      <c r="F193" s="42" t="s">
        <v>7</v>
      </c>
      <c r="G193" s="42" t="s">
        <v>7</v>
      </c>
      <c r="H193" s="38"/>
      <c r="I193" s="38"/>
      <c r="J193" s="38"/>
    </row>
    <row r="194" spans="2:10" ht="15.75" hidden="1" thickBot="1" x14ac:dyDescent="0.3">
      <c r="B194" s="38"/>
      <c r="C194" s="320" t="s">
        <v>60</v>
      </c>
      <c r="D194" s="321"/>
      <c r="E194" s="321"/>
      <c r="F194" s="321"/>
      <c r="G194" s="322"/>
      <c r="H194" s="38"/>
      <c r="I194" s="38"/>
      <c r="J194" s="38"/>
    </row>
    <row r="195" spans="2:10" ht="12.75" hidden="1" customHeight="1" x14ac:dyDescent="0.25">
      <c r="B195" s="38"/>
      <c r="C195" s="345"/>
      <c r="D195" s="41">
        <v>2018</v>
      </c>
      <c r="E195" s="41">
        <v>2019</v>
      </c>
      <c r="F195" s="41">
        <v>2020</v>
      </c>
      <c r="G195" s="41">
        <v>2021</v>
      </c>
      <c r="H195" s="38"/>
      <c r="I195" s="38"/>
      <c r="J195" s="38"/>
    </row>
    <row r="196" spans="2:10" ht="9" hidden="1" customHeight="1" thickBot="1" x14ac:dyDescent="0.3">
      <c r="B196" s="38"/>
      <c r="C196" s="346"/>
      <c r="D196" s="42" t="s">
        <v>6</v>
      </c>
      <c r="E196" s="42" t="s">
        <v>7</v>
      </c>
      <c r="F196" s="42" t="s">
        <v>7</v>
      </c>
      <c r="G196" s="42" t="s">
        <v>7</v>
      </c>
      <c r="H196" s="38"/>
      <c r="I196" s="38"/>
      <c r="J196" s="38"/>
    </row>
    <row r="197" spans="2:10" ht="15.75" hidden="1" thickBot="1" x14ac:dyDescent="0.3">
      <c r="B197" s="38"/>
      <c r="C197" s="48" t="s">
        <v>0</v>
      </c>
      <c r="D197" s="35"/>
      <c r="E197" s="35"/>
      <c r="F197" s="35"/>
      <c r="G197" s="35"/>
      <c r="H197" s="38"/>
      <c r="I197" s="38"/>
      <c r="J197" s="38"/>
    </row>
    <row r="198" spans="2:10" ht="24.75" hidden="1" thickBot="1" x14ac:dyDescent="0.3">
      <c r="B198" s="38"/>
      <c r="C198" s="48" t="s">
        <v>42</v>
      </c>
      <c r="D198" s="35"/>
      <c r="E198" s="35"/>
      <c r="F198" s="35"/>
      <c r="G198" s="35"/>
      <c r="H198" s="38"/>
      <c r="I198" s="38"/>
      <c r="J198" s="38"/>
    </row>
    <row r="199" spans="2:10" ht="15.75" hidden="1" thickBot="1" x14ac:dyDescent="0.3">
      <c r="B199" s="38"/>
      <c r="C199" s="48" t="s">
        <v>1</v>
      </c>
      <c r="D199" s="43"/>
      <c r="E199" s="35"/>
      <c r="F199" s="35"/>
      <c r="G199" s="35"/>
      <c r="H199" s="38"/>
      <c r="I199" s="38"/>
      <c r="J199" s="38"/>
    </row>
    <row r="200" spans="2:10" ht="15.75" hidden="1" thickBot="1" x14ac:dyDescent="0.3">
      <c r="B200" s="38"/>
      <c r="C200" s="48" t="s">
        <v>2</v>
      </c>
      <c r="D200" s="43"/>
      <c r="E200" s="35"/>
      <c r="F200" s="35"/>
      <c r="G200" s="35"/>
      <c r="H200" s="38"/>
      <c r="I200" s="38"/>
      <c r="J200" s="38"/>
    </row>
    <row r="201" spans="2:10" ht="24.75" hidden="1" thickBot="1" x14ac:dyDescent="0.3">
      <c r="B201" s="38"/>
      <c r="C201" s="48" t="s">
        <v>29</v>
      </c>
      <c r="D201" s="43"/>
      <c r="E201" s="35"/>
      <c r="F201" s="35"/>
      <c r="G201" s="35"/>
      <c r="H201" s="38"/>
      <c r="I201" s="38"/>
      <c r="J201" s="38"/>
    </row>
    <row r="202" spans="2:10" ht="15.75" hidden="1" thickBot="1" x14ac:dyDescent="0.3">
      <c r="B202" s="38"/>
      <c r="C202" s="48" t="s">
        <v>31</v>
      </c>
      <c r="D202" s="43"/>
      <c r="E202" s="35"/>
      <c r="F202" s="35"/>
      <c r="G202" s="35"/>
      <c r="H202" s="38"/>
      <c r="I202" s="38"/>
      <c r="J202" s="38"/>
    </row>
    <row r="203" spans="2:10" ht="24.75" hidden="1" thickBot="1" x14ac:dyDescent="0.3">
      <c r="B203" s="38"/>
      <c r="C203" s="48" t="s">
        <v>3</v>
      </c>
      <c r="D203" s="43"/>
      <c r="E203" s="35"/>
      <c r="F203" s="35"/>
      <c r="G203" s="35"/>
      <c r="H203" s="38"/>
      <c r="I203" s="38"/>
      <c r="J203" s="38"/>
    </row>
    <row r="204" spans="2:10" ht="36.75" hidden="1" thickBot="1" x14ac:dyDescent="0.3">
      <c r="B204" s="38"/>
      <c r="C204" s="78" t="s">
        <v>58</v>
      </c>
      <c r="D204" s="44">
        <f>D203+D202+D201+D200+D199+D198+D197</f>
        <v>0</v>
      </c>
      <c r="E204" s="44">
        <f>E203+E202+E201+E200+E199+E198+E197</f>
        <v>0</v>
      </c>
      <c r="F204" s="44">
        <f>F203+F202+F201+F200+F199+F198+F197</f>
        <v>0</v>
      </c>
      <c r="G204" s="44">
        <f>G203+G202+G201+G200+G199+G198+G197</f>
        <v>0</v>
      </c>
      <c r="H204" s="38"/>
      <c r="I204" s="38"/>
      <c r="J204" s="38"/>
    </row>
    <row r="205" spans="2:10" ht="15.75" hidden="1" thickBot="1" x14ac:dyDescent="0.3">
      <c r="B205" s="38"/>
      <c r="C205" s="58" t="s">
        <v>56</v>
      </c>
      <c r="D205" s="44">
        <f>IF(D204-D187=0,0,"Error")</f>
        <v>0</v>
      </c>
      <c r="E205" s="44">
        <f>IF(E204-E187=0,0,"Error")</f>
        <v>0</v>
      </c>
      <c r="F205" s="44">
        <f>IF(F204-F187=0,0,"Error")</f>
        <v>0</v>
      </c>
      <c r="G205" s="44">
        <f>IF(G204-G187=0,0,"Error")</f>
        <v>0</v>
      </c>
      <c r="H205" s="38"/>
      <c r="I205" s="38"/>
      <c r="J205" s="38"/>
    </row>
    <row r="206" spans="2:10" ht="23.25" hidden="1" thickBot="1" x14ac:dyDescent="0.3">
      <c r="B206" s="38"/>
      <c r="C206" s="239" t="s">
        <v>59</v>
      </c>
      <c r="D206" s="284" t="s">
        <v>37</v>
      </c>
      <c r="E206" s="285"/>
      <c r="F206" s="285"/>
      <c r="G206" s="286"/>
      <c r="H206" s="38"/>
      <c r="I206" s="38"/>
      <c r="J206" s="38"/>
    </row>
    <row r="207" spans="2:10" ht="15.75" hidden="1" thickBot="1" x14ac:dyDescent="0.3">
      <c r="B207" s="38"/>
      <c r="C207" s="37" t="s">
        <v>10</v>
      </c>
      <c r="D207" s="287" t="s">
        <v>37</v>
      </c>
      <c r="E207" s="288"/>
      <c r="F207" s="288"/>
      <c r="G207" s="289"/>
      <c r="H207" s="38"/>
      <c r="I207" s="38"/>
      <c r="J207" s="38"/>
    </row>
    <row r="208" spans="2:10" ht="15.75" hidden="1" thickBot="1" x14ac:dyDescent="0.3">
      <c r="B208" s="38"/>
      <c r="C208" s="37" t="s">
        <v>15</v>
      </c>
      <c r="D208" s="284" t="s">
        <v>37</v>
      </c>
      <c r="E208" s="285"/>
      <c r="F208" s="285"/>
      <c r="G208" s="286"/>
      <c r="H208" s="38"/>
      <c r="I208" s="38"/>
      <c r="J208" s="38"/>
    </row>
    <row r="209" spans="2:10" ht="12.75" hidden="1" customHeight="1" x14ac:dyDescent="0.25">
      <c r="B209" s="38"/>
      <c r="C209" s="345"/>
      <c r="D209" s="41">
        <v>2018</v>
      </c>
      <c r="E209" s="41">
        <v>2019</v>
      </c>
      <c r="F209" s="41">
        <v>2020</v>
      </c>
      <c r="G209" s="41">
        <v>2021</v>
      </c>
      <c r="H209" s="38"/>
      <c r="I209" s="38"/>
      <c r="J209" s="38"/>
    </row>
    <row r="210" spans="2:10" ht="9" hidden="1" customHeight="1" thickBot="1" x14ac:dyDescent="0.3">
      <c r="B210" s="38"/>
      <c r="C210" s="346"/>
      <c r="D210" s="42" t="s">
        <v>6</v>
      </c>
      <c r="E210" s="42" t="s">
        <v>7</v>
      </c>
      <c r="F210" s="42" t="s">
        <v>7</v>
      </c>
      <c r="G210" s="42" t="s">
        <v>7</v>
      </c>
      <c r="H210" s="38"/>
      <c r="I210" s="38"/>
      <c r="J210" s="38"/>
    </row>
    <row r="211" spans="2:10" ht="15.75" hidden="1" thickBot="1" x14ac:dyDescent="0.3">
      <c r="B211" s="38"/>
      <c r="C211" s="37" t="s">
        <v>9</v>
      </c>
      <c r="D211" s="32"/>
      <c r="E211" s="32"/>
      <c r="F211" s="32"/>
      <c r="G211" s="32"/>
      <c r="H211" s="38"/>
      <c r="I211" s="38"/>
      <c r="J211" s="38"/>
    </row>
    <row r="212" spans="2:10" ht="15.75" hidden="1" thickBot="1" x14ac:dyDescent="0.3">
      <c r="B212" s="38"/>
      <c r="C212" s="37" t="s">
        <v>16</v>
      </c>
      <c r="D212" s="32"/>
      <c r="E212" s="32"/>
      <c r="F212" s="32"/>
      <c r="G212" s="32"/>
      <c r="H212" s="38"/>
      <c r="I212" s="38"/>
      <c r="J212" s="38"/>
    </row>
    <row r="213" spans="2:10" ht="15.75" hidden="1" thickBot="1" x14ac:dyDescent="0.3">
      <c r="B213" s="38"/>
      <c r="C213" s="37" t="s">
        <v>24</v>
      </c>
      <c r="D213" s="32" t="e">
        <f>D212/D211</f>
        <v>#DIV/0!</v>
      </c>
      <c r="E213" s="32" t="e">
        <f t="shared" ref="E213:G213" si="19">E212/E211</f>
        <v>#DIV/0!</v>
      </c>
      <c r="F213" s="32" t="e">
        <f t="shared" si="19"/>
        <v>#DIV/0!</v>
      </c>
      <c r="G213" s="32" t="e">
        <f t="shared" si="19"/>
        <v>#DIV/0!</v>
      </c>
      <c r="H213" s="38"/>
      <c r="I213" s="38"/>
      <c r="J213" s="38"/>
    </row>
    <row r="214" spans="2:10" ht="15.75" hidden="1" thickBot="1" x14ac:dyDescent="0.3">
      <c r="B214" s="38"/>
      <c r="C214" s="37" t="s">
        <v>17</v>
      </c>
      <c r="D214" s="227"/>
      <c r="E214" s="34" t="e">
        <f>E211/D211-1</f>
        <v>#DIV/0!</v>
      </c>
      <c r="F214" s="34" t="e">
        <f t="shared" ref="F214:G216" si="20">F211/E211-1</f>
        <v>#DIV/0!</v>
      </c>
      <c r="G214" s="34" t="e">
        <f t="shared" si="20"/>
        <v>#DIV/0!</v>
      </c>
      <c r="H214" s="38"/>
      <c r="I214" s="38"/>
      <c r="J214" s="38"/>
    </row>
    <row r="215" spans="2:10" ht="15.75" hidden="1" thickBot="1" x14ac:dyDescent="0.3">
      <c r="B215" s="38"/>
      <c r="C215" s="37" t="s">
        <v>18</v>
      </c>
      <c r="D215" s="227"/>
      <c r="E215" s="34" t="e">
        <f>E212/D212-1</f>
        <v>#DIV/0!</v>
      </c>
      <c r="F215" s="34" t="e">
        <f t="shared" si="20"/>
        <v>#DIV/0!</v>
      </c>
      <c r="G215" s="34" t="e">
        <f t="shared" si="20"/>
        <v>#DIV/0!</v>
      </c>
      <c r="H215" s="38"/>
      <c r="I215" s="38"/>
      <c r="J215" s="38"/>
    </row>
    <row r="216" spans="2:10" ht="23.25" hidden="1" thickBot="1" x14ac:dyDescent="0.3">
      <c r="B216" s="38"/>
      <c r="C216" s="37" t="s">
        <v>19</v>
      </c>
      <c r="D216" s="227"/>
      <c r="E216" s="34" t="e">
        <f>E213/D213-1</f>
        <v>#DIV/0!</v>
      </c>
      <c r="F216" s="34" t="e">
        <f t="shared" si="20"/>
        <v>#DIV/0!</v>
      </c>
      <c r="G216" s="34" t="e">
        <f t="shared" si="20"/>
        <v>#DIV/0!</v>
      </c>
      <c r="H216" s="38"/>
      <c r="I216" s="38"/>
      <c r="J216" s="38"/>
    </row>
    <row r="217" spans="2:10" ht="15.75" hidden="1" thickBot="1" x14ac:dyDescent="0.3">
      <c r="B217" s="38"/>
      <c r="C217" s="320" t="s">
        <v>61</v>
      </c>
      <c r="D217" s="321"/>
      <c r="E217" s="321"/>
      <c r="F217" s="321"/>
      <c r="G217" s="322"/>
      <c r="H217" s="38"/>
      <c r="I217" s="38"/>
      <c r="J217" s="38"/>
    </row>
    <row r="218" spans="2:10" ht="12.75" hidden="1" customHeight="1" x14ac:dyDescent="0.25">
      <c r="B218" s="38"/>
      <c r="C218" s="345"/>
      <c r="D218" s="41">
        <v>2018</v>
      </c>
      <c r="E218" s="41">
        <v>2019</v>
      </c>
      <c r="F218" s="41">
        <v>2020</v>
      </c>
      <c r="G218" s="41">
        <v>2021</v>
      </c>
      <c r="H218" s="38"/>
      <c r="I218" s="38"/>
      <c r="J218" s="38"/>
    </row>
    <row r="219" spans="2:10" ht="9" hidden="1" customHeight="1" thickBot="1" x14ac:dyDescent="0.3">
      <c r="B219" s="38"/>
      <c r="C219" s="346"/>
      <c r="D219" s="42" t="s">
        <v>6</v>
      </c>
      <c r="E219" s="42" t="s">
        <v>7</v>
      </c>
      <c r="F219" s="42" t="s">
        <v>7</v>
      </c>
      <c r="G219" s="42" t="s">
        <v>7</v>
      </c>
      <c r="H219" s="38"/>
      <c r="I219" s="38"/>
      <c r="J219" s="38"/>
    </row>
    <row r="220" spans="2:10" ht="15.75" hidden="1" thickBot="1" x14ac:dyDescent="0.3">
      <c r="B220" s="38"/>
      <c r="C220" s="48" t="s">
        <v>0</v>
      </c>
      <c r="D220" s="35"/>
      <c r="E220" s="35"/>
      <c r="F220" s="35"/>
      <c r="G220" s="35"/>
      <c r="H220" s="38"/>
      <c r="I220" s="38"/>
      <c r="J220" s="38"/>
    </row>
    <row r="221" spans="2:10" ht="24.75" hidden="1" thickBot="1" x14ac:dyDescent="0.3">
      <c r="B221" s="38"/>
      <c r="C221" s="48" t="s">
        <v>42</v>
      </c>
      <c r="D221" s="35"/>
      <c r="E221" s="35"/>
      <c r="F221" s="35"/>
      <c r="G221" s="35"/>
      <c r="H221" s="38"/>
      <c r="I221" s="38"/>
      <c r="J221" s="38"/>
    </row>
    <row r="222" spans="2:10" ht="15.75" hidden="1" thickBot="1" x14ac:dyDescent="0.3">
      <c r="B222" s="38"/>
      <c r="C222" s="48" t="s">
        <v>1</v>
      </c>
      <c r="D222" s="43"/>
      <c r="E222" s="35"/>
      <c r="F222" s="35"/>
      <c r="G222" s="35"/>
      <c r="H222" s="38"/>
      <c r="I222" s="38"/>
      <c r="J222" s="38"/>
    </row>
    <row r="223" spans="2:10" ht="15.75" hidden="1" thickBot="1" x14ac:dyDescent="0.3">
      <c r="B223" s="38"/>
      <c r="C223" s="48" t="s">
        <v>2</v>
      </c>
      <c r="D223" s="43"/>
      <c r="E223" s="35"/>
      <c r="F223" s="35"/>
      <c r="G223" s="35"/>
      <c r="H223" s="38"/>
      <c r="I223" s="38"/>
      <c r="J223" s="38"/>
    </row>
    <row r="224" spans="2:10" ht="24.75" hidden="1" thickBot="1" x14ac:dyDescent="0.3">
      <c r="B224" s="38"/>
      <c r="C224" s="48" t="s">
        <v>29</v>
      </c>
      <c r="D224" s="43"/>
      <c r="E224" s="35"/>
      <c r="F224" s="35"/>
      <c r="G224" s="35"/>
      <c r="H224" s="38"/>
      <c r="I224" s="38"/>
      <c r="J224" s="38"/>
    </row>
    <row r="225" spans="2:13" ht="15.75" hidden="1" thickBot="1" x14ac:dyDescent="0.3">
      <c r="B225" s="38"/>
      <c r="C225" s="48" t="s">
        <v>31</v>
      </c>
      <c r="D225" s="43"/>
      <c r="E225" s="35"/>
      <c r="F225" s="35"/>
      <c r="G225" s="35"/>
      <c r="H225" s="38"/>
      <c r="I225" s="38"/>
      <c r="J225" s="38"/>
    </row>
    <row r="226" spans="2:13" ht="24.75" hidden="1" thickBot="1" x14ac:dyDescent="0.3">
      <c r="B226" s="38"/>
      <c r="C226" s="48" t="s">
        <v>3</v>
      </c>
      <c r="D226" s="43"/>
      <c r="E226" s="35"/>
      <c r="F226" s="35"/>
      <c r="G226" s="35"/>
      <c r="H226" s="38"/>
      <c r="I226" s="38"/>
      <c r="J226" s="38"/>
    </row>
    <row r="227" spans="2:13" ht="36.75" hidden="1" thickBot="1" x14ac:dyDescent="0.3">
      <c r="B227" s="38"/>
      <c r="C227" s="78" t="s">
        <v>58</v>
      </c>
      <c r="D227" s="45">
        <f>D226+D224+D225+D223+D222+D221+D220</f>
        <v>0</v>
      </c>
      <c r="E227" s="45">
        <f>E226+E224+E225+E223+E222+E221+E220</f>
        <v>0</v>
      </c>
      <c r="F227" s="45">
        <f>F226+F224+F225+F223+F222+F221+F220</f>
        <v>0</v>
      </c>
      <c r="G227" s="45">
        <f>G226+G224+G225+G223+G222+G221+G220</f>
        <v>0</v>
      </c>
      <c r="H227" s="38"/>
      <c r="I227" s="38"/>
      <c r="J227" s="38"/>
    </row>
    <row r="228" spans="2:13" ht="15.75" hidden="1" thickBot="1" x14ac:dyDescent="0.3">
      <c r="B228" s="38"/>
      <c r="C228" s="58" t="s">
        <v>56</v>
      </c>
      <c r="D228" s="44">
        <f>IF(D227-D212=0,0,"Error")</f>
        <v>0</v>
      </c>
      <c r="E228" s="44">
        <f>IF(E227-E212=0,0,"Error")</f>
        <v>0</v>
      </c>
      <c r="F228" s="44">
        <f>IF(F227-F212=0,0,"Error")</f>
        <v>0</v>
      </c>
      <c r="G228" s="44">
        <f>IF(G227-G212=0,0,"Error")</f>
        <v>0</v>
      </c>
      <c r="H228" s="38"/>
      <c r="I228" s="38"/>
      <c r="J228" s="38"/>
    </row>
    <row r="229" spans="2:13" ht="15.75" hidden="1" thickBot="1" x14ac:dyDescent="0.3">
      <c r="B229" s="38"/>
      <c r="C229" s="347" t="s">
        <v>67</v>
      </c>
      <c r="D229" s="348"/>
      <c r="E229" s="348"/>
      <c r="F229" s="348"/>
      <c r="G229" s="349"/>
      <c r="H229" s="38"/>
      <c r="I229" s="38"/>
      <c r="J229" s="38"/>
    </row>
    <row r="230" spans="2:13" ht="15.75" hidden="1" thickBot="1" x14ac:dyDescent="0.3">
      <c r="B230" s="38"/>
      <c r="C230" s="347" t="s">
        <v>68</v>
      </c>
      <c r="D230" s="348"/>
      <c r="E230" s="348"/>
      <c r="F230" s="348"/>
      <c r="G230" s="349"/>
      <c r="H230" s="38"/>
      <c r="I230" s="38"/>
      <c r="J230" s="38"/>
    </row>
    <row r="231" spans="2:13" ht="15.75" hidden="1" thickBot="1" x14ac:dyDescent="0.3">
      <c r="B231" s="38"/>
      <c r="C231" s="37" t="s">
        <v>41</v>
      </c>
      <c r="D231" s="290" t="s">
        <v>40</v>
      </c>
      <c r="E231" s="291"/>
      <c r="F231" s="291"/>
      <c r="G231" s="292"/>
      <c r="H231" s="38"/>
      <c r="I231" s="38"/>
      <c r="J231" s="38"/>
    </row>
    <row r="232" spans="2:13" ht="15.75" hidden="1" thickBot="1" x14ac:dyDescent="0.3">
      <c r="B232" s="38"/>
      <c r="C232" s="63" t="s">
        <v>38</v>
      </c>
      <c r="D232" s="284" t="s">
        <v>37</v>
      </c>
      <c r="E232" s="285"/>
      <c r="F232" s="285"/>
      <c r="G232" s="286"/>
      <c r="H232" s="38"/>
      <c r="I232" s="38"/>
      <c r="J232" s="38"/>
    </row>
    <row r="233" spans="2:13" ht="17.25" hidden="1" customHeight="1" thickBot="1" x14ac:dyDescent="0.3">
      <c r="B233" s="38"/>
      <c r="C233" s="37" t="s">
        <v>10</v>
      </c>
      <c r="D233" s="287" t="s">
        <v>37</v>
      </c>
      <c r="E233" s="288"/>
      <c r="F233" s="288"/>
      <c r="G233" s="289"/>
      <c r="H233" s="38"/>
      <c r="I233" s="38"/>
      <c r="J233" s="38"/>
    </row>
    <row r="234" spans="2:13" ht="15.75" hidden="1" thickBot="1" x14ac:dyDescent="0.3">
      <c r="B234" s="38"/>
      <c r="C234" s="37" t="s">
        <v>15</v>
      </c>
      <c r="D234" s="284" t="s">
        <v>37</v>
      </c>
      <c r="E234" s="285"/>
      <c r="F234" s="285"/>
      <c r="G234" s="286"/>
      <c r="H234" s="38"/>
      <c r="I234" s="38"/>
      <c r="J234" s="38"/>
    </row>
    <row r="235" spans="2:13" ht="12.75" hidden="1" customHeight="1" x14ac:dyDescent="0.25">
      <c r="B235" s="38"/>
      <c r="C235" s="345"/>
      <c r="D235" s="41">
        <v>2018</v>
      </c>
      <c r="E235" s="41">
        <v>2019</v>
      </c>
      <c r="F235" s="41">
        <v>2020</v>
      </c>
      <c r="G235" s="41">
        <v>2021</v>
      </c>
      <c r="H235" s="38"/>
      <c r="I235" s="38"/>
      <c r="J235" s="38"/>
    </row>
    <row r="236" spans="2:13" ht="9" hidden="1" customHeight="1" thickBot="1" x14ac:dyDescent="0.3">
      <c r="B236" s="38"/>
      <c r="C236" s="346"/>
      <c r="D236" s="42" t="s">
        <v>6</v>
      </c>
      <c r="E236" s="42" t="s">
        <v>7</v>
      </c>
      <c r="F236" s="42" t="s">
        <v>7</v>
      </c>
      <c r="G236" s="42" t="s">
        <v>7</v>
      </c>
      <c r="H236" s="38"/>
      <c r="I236" s="38"/>
      <c r="J236" s="38"/>
    </row>
    <row r="237" spans="2:13" ht="15.75" hidden="1" thickBot="1" x14ac:dyDescent="0.3">
      <c r="B237" s="38"/>
      <c r="C237" s="37" t="s">
        <v>9</v>
      </c>
      <c r="D237" s="32"/>
      <c r="E237" s="32"/>
      <c r="F237" s="32"/>
      <c r="G237" s="32"/>
      <c r="H237" s="38"/>
      <c r="I237" s="38"/>
      <c r="J237" s="38"/>
    </row>
    <row r="238" spans="2:13" ht="15.75" hidden="1" thickBot="1" x14ac:dyDescent="0.3">
      <c r="B238" s="38"/>
      <c r="C238" s="37" t="s">
        <v>16</v>
      </c>
      <c r="D238" s="32"/>
      <c r="E238" s="32"/>
      <c r="F238" s="32"/>
      <c r="G238" s="32"/>
      <c r="H238" s="38"/>
      <c r="I238" s="38"/>
      <c r="J238" s="38"/>
    </row>
    <row r="239" spans="2:13" ht="15.75" hidden="1" thickBot="1" x14ac:dyDescent="0.3">
      <c r="B239" s="38"/>
      <c r="C239" s="37" t="s">
        <v>24</v>
      </c>
      <c r="D239" s="32" t="e">
        <f>D238/D237</f>
        <v>#DIV/0!</v>
      </c>
      <c r="E239" s="32" t="e">
        <f t="shared" ref="E239:G239" si="21">E238/E237</f>
        <v>#DIV/0!</v>
      </c>
      <c r="F239" s="32" t="e">
        <f t="shared" si="21"/>
        <v>#DIV/0!</v>
      </c>
      <c r="G239" s="32" t="e">
        <f t="shared" si="21"/>
        <v>#DIV/0!</v>
      </c>
      <c r="H239" s="38"/>
      <c r="I239" s="38"/>
      <c r="J239" s="38"/>
    </row>
    <row r="240" spans="2:13" ht="15.75" hidden="1" thickBot="1" x14ac:dyDescent="0.3">
      <c r="B240" s="38"/>
      <c r="C240" s="37" t="s">
        <v>17</v>
      </c>
      <c r="D240" s="227" t="s">
        <v>23</v>
      </c>
      <c r="E240" s="34" t="e">
        <f>E237/D237-1</f>
        <v>#DIV/0!</v>
      </c>
      <c r="F240" s="34" t="e">
        <f t="shared" ref="F240:G242" si="22">F237/E237-1</f>
        <v>#DIV/0!</v>
      </c>
      <c r="G240" s="34" t="e">
        <f t="shared" si="22"/>
        <v>#DIV/0!</v>
      </c>
      <c r="H240" s="38"/>
      <c r="I240" s="72"/>
      <c r="J240" s="72"/>
      <c r="K240" s="6"/>
      <c r="L240" s="6"/>
      <c r="M240" s="6"/>
    </row>
    <row r="241" spans="2:10" ht="15.75" hidden="1" thickBot="1" x14ac:dyDescent="0.3">
      <c r="B241" s="38"/>
      <c r="C241" s="37" t="s">
        <v>18</v>
      </c>
      <c r="D241" s="227" t="s">
        <v>23</v>
      </c>
      <c r="E241" s="34" t="e">
        <f>E238/D238-1</f>
        <v>#DIV/0!</v>
      </c>
      <c r="F241" s="34" t="e">
        <f t="shared" si="22"/>
        <v>#DIV/0!</v>
      </c>
      <c r="G241" s="34" t="e">
        <f t="shared" si="22"/>
        <v>#DIV/0!</v>
      </c>
      <c r="H241" s="38"/>
      <c r="I241" s="38"/>
      <c r="J241" s="38"/>
    </row>
    <row r="242" spans="2:10" ht="23.25" hidden="1" thickBot="1" x14ac:dyDescent="0.3">
      <c r="B242" s="38"/>
      <c r="C242" s="37" t="s">
        <v>19</v>
      </c>
      <c r="D242" s="227" t="s">
        <v>23</v>
      </c>
      <c r="E242" s="34" t="e">
        <f>E239/D239-1</f>
        <v>#DIV/0!</v>
      </c>
      <c r="F242" s="34" t="e">
        <f t="shared" si="22"/>
        <v>#DIV/0!</v>
      </c>
      <c r="G242" s="34" t="e">
        <f t="shared" si="22"/>
        <v>#DIV/0!</v>
      </c>
      <c r="H242" s="38"/>
      <c r="I242" s="38"/>
      <c r="J242" s="38"/>
    </row>
    <row r="243" spans="2:10" ht="15.75" hidden="1" thickBot="1" x14ac:dyDescent="0.3">
      <c r="B243" s="38"/>
      <c r="C243" s="320" t="s">
        <v>55</v>
      </c>
      <c r="D243" s="321"/>
      <c r="E243" s="321"/>
      <c r="F243" s="321"/>
      <c r="G243" s="322"/>
      <c r="H243" s="38"/>
      <c r="I243" s="38"/>
      <c r="J243" s="38"/>
    </row>
    <row r="244" spans="2:10" ht="12.75" hidden="1" customHeight="1" x14ac:dyDescent="0.25">
      <c r="B244" s="38"/>
      <c r="C244" s="345"/>
      <c r="D244" s="41">
        <v>2018</v>
      </c>
      <c r="E244" s="41">
        <v>2019</v>
      </c>
      <c r="F244" s="41">
        <v>2020</v>
      </c>
      <c r="G244" s="41">
        <v>2021</v>
      </c>
      <c r="H244" s="38"/>
      <c r="I244" s="38"/>
      <c r="J244" s="38"/>
    </row>
    <row r="245" spans="2:10" ht="9" hidden="1" customHeight="1" thickBot="1" x14ac:dyDescent="0.3">
      <c r="B245" s="38"/>
      <c r="C245" s="346"/>
      <c r="D245" s="42" t="s">
        <v>6</v>
      </c>
      <c r="E245" s="42" t="s">
        <v>7</v>
      </c>
      <c r="F245" s="42" t="s">
        <v>7</v>
      </c>
      <c r="G245" s="42" t="s">
        <v>7</v>
      </c>
      <c r="H245" s="38"/>
      <c r="I245" s="38"/>
      <c r="J245" s="38"/>
    </row>
    <row r="246" spans="2:10" ht="15.75" hidden="1" thickBot="1" x14ac:dyDescent="0.3">
      <c r="B246" s="38"/>
      <c r="C246" s="48" t="s">
        <v>71</v>
      </c>
      <c r="D246" s="35"/>
      <c r="E246" s="35"/>
      <c r="F246" s="35"/>
      <c r="G246" s="35"/>
      <c r="H246" s="38"/>
      <c r="I246" s="38"/>
      <c r="J246" s="38"/>
    </row>
    <row r="247" spans="2:10" ht="15.75" hidden="1" thickBot="1" x14ac:dyDescent="0.3">
      <c r="B247" s="38"/>
      <c r="C247" s="48" t="s">
        <v>72</v>
      </c>
      <c r="D247" s="43"/>
      <c r="E247" s="35"/>
      <c r="F247" s="35"/>
      <c r="G247" s="35"/>
      <c r="H247" s="38"/>
      <c r="I247" s="38"/>
      <c r="J247" s="38"/>
    </row>
    <row r="248" spans="2:10" ht="24.75" hidden="1" thickBot="1" x14ac:dyDescent="0.3">
      <c r="B248" s="38"/>
      <c r="C248" s="73" t="s">
        <v>54</v>
      </c>
      <c r="D248" s="43">
        <f>D247+D246</f>
        <v>0</v>
      </c>
      <c r="E248" s="43">
        <f t="shared" ref="E248:G248" si="23">E247+E246</f>
        <v>0</v>
      </c>
      <c r="F248" s="43">
        <f t="shared" si="23"/>
        <v>0</v>
      </c>
      <c r="G248" s="43">
        <f t="shared" si="23"/>
        <v>0</v>
      </c>
      <c r="H248" s="38"/>
      <c r="I248" s="38"/>
      <c r="J248" s="38"/>
    </row>
    <row r="249" spans="2:10" ht="15.75" hidden="1" thickBot="1" x14ac:dyDescent="0.3">
      <c r="B249" s="38"/>
      <c r="C249" s="37" t="s">
        <v>41</v>
      </c>
      <c r="D249" s="290" t="s">
        <v>40</v>
      </c>
      <c r="E249" s="291"/>
      <c r="F249" s="291"/>
      <c r="G249" s="292"/>
      <c r="H249" s="38"/>
      <c r="I249" s="38"/>
      <c r="J249" s="38"/>
    </row>
    <row r="250" spans="2:10" ht="23.25" hidden="1" thickBot="1" x14ac:dyDescent="0.3">
      <c r="B250" s="38"/>
      <c r="C250" s="63" t="s">
        <v>70</v>
      </c>
      <c r="D250" s="284" t="s">
        <v>37</v>
      </c>
      <c r="E250" s="285"/>
      <c r="F250" s="285"/>
      <c r="G250" s="286"/>
      <c r="H250" s="38"/>
      <c r="I250" s="38"/>
      <c r="J250" s="38"/>
    </row>
    <row r="251" spans="2:10" ht="17.25" hidden="1" customHeight="1" thickBot="1" x14ac:dyDescent="0.3">
      <c r="B251" s="38"/>
      <c r="C251" s="37" t="s">
        <v>10</v>
      </c>
      <c r="D251" s="287" t="s">
        <v>37</v>
      </c>
      <c r="E251" s="288"/>
      <c r="F251" s="288"/>
      <c r="G251" s="289"/>
      <c r="H251" s="38"/>
      <c r="I251" s="38"/>
      <c r="J251" s="38"/>
    </row>
    <row r="252" spans="2:10" ht="15.75" hidden="1" thickBot="1" x14ac:dyDescent="0.3">
      <c r="B252" s="38"/>
      <c r="C252" s="37" t="s">
        <v>15</v>
      </c>
      <c r="D252" s="284" t="s">
        <v>37</v>
      </c>
      <c r="E252" s="285"/>
      <c r="F252" s="285"/>
      <c r="G252" s="286"/>
      <c r="H252" s="38"/>
      <c r="I252" s="38"/>
      <c r="J252" s="38"/>
    </row>
    <row r="253" spans="2:10" ht="12.75" hidden="1" customHeight="1" x14ac:dyDescent="0.25">
      <c r="B253" s="38"/>
      <c r="C253" s="345"/>
      <c r="D253" s="41">
        <v>2018</v>
      </c>
      <c r="E253" s="41">
        <v>2019</v>
      </c>
      <c r="F253" s="41">
        <v>2020</v>
      </c>
      <c r="G253" s="41">
        <v>2021</v>
      </c>
      <c r="H253" s="38"/>
      <c r="I253" s="38"/>
      <c r="J253" s="38"/>
    </row>
    <row r="254" spans="2:10" ht="9" hidden="1" customHeight="1" thickBot="1" x14ac:dyDescent="0.3">
      <c r="B254" s="38"/>
      <c r="C254" s="346"/>
      <c r="D254" s="42" t="s">
        <v>6</v>
      </c>
      <c r="E254" s="42" t="s">
        <v>7</v>
      </c>
      <c r="F254" s="42" t="s">
        <v>7</v>
      </c>
      <c r="G254" s="42" t="s">
        <v>7</v>
      </c>
      <c r="H254" s="38"/>
      <c r="I254" s="38"/>
      <c r="J254" s="38"/>
    </row>
    <row r="255" spans="2:10" ht="15.75" hidden="1" thickBot="1" x14ac:dyDescent="0.3">
      <c r="B255" s="38"/>
      <c r="C255" s="37" t="s">
        <v>9</v>
      </c>
      <c r="D255" s="32"/>
      <c r="E255" s="32"/>
      <c r="F255" s="32"/>
      <c r="G255" s="32"/>
      <c r="H255" s="38"/>
      <c r="I255" s="38"/>
      <c r="J255" s="38"/>
    </row>
    <row r="256" spans="2:10" ht="15.75" hidden="1" thickBot="1" x14ac:dyDescent="0.3">
      <c r="B256" s="38"/>
      <c r="C256" s="37" t="s">
        <v>16</v>
      </c>
      <c r="D256" s="32"/>
      <c r="E256" s="32"/>
      <c r="F256" s="32"/>
      <c r="G256" s="32"/>
      <c r="H256" s="38"/>
      <c r="I256" s="38"/>
      <c r="J256" s="38"/>
    </row>
    <row r="257" spans="2:13" ht="15.75" hidden="1" thickBot="1" x14ac:dyDescent="0.3">
      <c r="B257" s="38"/>
      <c r="C257" s="37" t="s">
        <v>24</v>
      </c>
      <c r="D257" s="32" t="e">
        <f>D256/D255</f>
        <v>#DIV/0!</v>
      </c>
      <c r="E257" s="32" t="e">
        <f t="shared" ref="E257:G257" si="24">E256/E255</f>
        <v>#DIV/0!</v>
      </c>
      <c r="F257" s="32" t="e">
        <f t="shared" si="24"/>
        <v>#DIV/0!</v>
      </c>
      <c r="G257" s="32" t="e">
        <f t="shared" si="24"/>
        <v>#DIV/0!</v>
      </c>
      <c r="H257" s="38"/>
      <c r="I257" s="38"/>
      <c r="J257" s="38"/>
    </row>
    <row r="258" spans="2:13" ht="15.75" hidden="1" thickBot="1" x14ac:dyDescent="0.3">
      <c r="B258" s="38"/>
      <c r="C258" s="37" t="s">
        <v>17</v>
      </c>
      <c r="D258" s="227" t="s">
        <v>23</v>
      </c>
      <c r="E258" s="34" t="e">
        <f>E255/D255-1</f>
        <v>#DIV/0!</v>
      </c>
      <c r="F258" s="34" t="e">
        <f t="shared" ref="F258:G260" si="25">F255/E255-1</f>
        <v>#DIV/0!</v>
      </c>
      <c r="G258" s="34" t="e">
        <f t="shared" si="25"/>
        <v>#DIV/0!</v>
      </c>
      <c r="H258" s="38"/>
      <c r="I258" s="72"/>
      <c r="J258" s="72"/>
      <c r="K258" s="6"/>
      <c r="L258" s="6"/>
      <c r="M258" s="6"/>
    </row>
    <row r="259" spans="2:13" ht="15.75" hidden="1" thickBot="1" x14ac:dyDescent="0.3">
      <c r="B259" s="38"/>
      <c r="C259" s="37" t="s">
        <v>18</v>
      </c>
      <c r="D259" s="227" t="s">
        <v>23</v>
      </c>
      <c r="E259" s="34" t="e">
        <f>E256/D256-1</f>
        <v>#DIV/0!</v>
      </c>
      <c r="F259" s="34" t="e">
        <f t="shared" si="25"/>
        <v>#DIV/0!</v>
      </c>
      <c r="G259" s="34" t="e">
        <f t="shared" si="25"/>
        <v>#DIV/0!</v>
      </c>
      <c r="H259" s="38"/>
      <c r="I259" s="38"/>
      <c r="J259" s="38"/>
    </row>
    <row r="260" spans="2:13" ht="23.25" hidden="1" thickBot="1" x14ac:dyDescent="0.3">
      <c r="B260" s="38"/>
      <c r="C260" s="37" t="s">
        <v>19</v>
      </c>
      <c r="D260" s="227" t="s">
        <v>23</v>
      </c>
      <c r="E260" s="34" t="e">
        <f>E257/D257-1</f>
        <v>#DIV/0!</v>
      </c>
      <c r="F260" s="34" t="e">
        <f t="shared" si="25"/>
        <v>#DIV/0!</v>
      </c>
      <c r="G260" s="34" t="e">
        <f t="shared" si="25"/>
        <v>#DIV/0!</v>
      </c>
      <c r="H260" s="38"/>
      <c r="I260" s="38"/>
      <c r="J260" s="38"/>
    </row>
    <row r="261" spans="2:13" ht="15.75" hidden="1" thickBot="1" x14ac:dyDescent="0.3">
      <c r="B261" s="38"/>
      <c r="C261" s="320" t="s">
        <v>61</v>
      </c>
      <c r="D261" s="321"/>
      <c r="E261" s="321"/>
      <c r="F261" s="321"/>
      <c r="G261" s="322"/>
      <c r="H261" s="38"/>
      <c r="I261" s="38"/>
      <c r="J261" s="38"/>
    </row>
    <row r="262" spans="2:13" ht="12.75" hidden="1" customHeight="1" x14ac:dyDescent="0.25">
      <c r="B262" s="38"/>
      <c r="C262" s="345"/>
      <c r="D262" s="41">
        <v>2018</v>
      </c>
      <c r="E262" s="41">
        <v>2019</v>
      </c>
      <c r="F262" s="41">
        <v>2020</v>
      </c>
      <c r="G262" s="41">
        <v>2021</v>
      </c>
      <c r="H262" s="38"/>
      <c r="I262" s="38"/>
      <c r="J262" s="38"/>
    </row>
    <row r="263" spans="2:13" ht="9" hidden="1" customHeight="1" thickBot="1" x14ac:dyDescent="0.3">
      <c r="B263" s="38"/>
      <c r="C263" s="346"/>
      <c r="D263" s="42" t="s">
        <v>6</v>
      </c>
      <c r="E263" s="42" t="s">
        <v>7</v>
      </c>
      <c r="F263" s="42" t="s">
        <v>7</v>
      </c>
      <c r="G263" s="42" t="s">
        <v>7</v>
      </c>
      <c r="H263" s="38"/>
      <c r="I263" s="38"/>
      <c r="J263" s="38"/>
    </row>
    <row r="264" spans="2:13" ht="15.75" hidden="1" thickBot="1" x14ac:dyDescent="0.3">
      <c r="B264" s="38"/>
      <c r="C264" s="48" t="s">
        <v>71</v>
      </c>
      <c r="D264" s="35"/>
      <c r="E264" s="35"/>
      <c r="F264" s="35"/>
      <c r="G264" s="35"/>
      <c r="H264" s="38"/>
      <c r="I264" s="38"/>
      <c r="J264" s="38"/>
    </row>
    <row r="265" spans="2:13" ht="15.75" hidden="1" thickBot="1" x14ac:dyDescent="0.3">
      <c r="B265" s="38"/>
      <c r="C265" s="48" t="s">
        <v>72</v>
      </c>
      <c r="D265" s="43"/>
      <c r="E265" s="35"/>
      <c r="F265" s="35"/>
      <c r="G265" s="35"/>
      <c r="H265" s="38"/>
      <c r="I265" s="38"/>
      <c r="J265" s="38"/>
    </row>
    <row r="266" spans="2:13" ht="24.75" hidden="1" thickBot="1" x14ac:dyDescent="0.3">
      <c r="B266" s="38"/>
      <c r="C266" s="73" t="s">
        <v>57</v>
      </c>
      <c r="D266" s="43">
        <f>D265+D264</f>
        <v>0</v>
      </c>
      <c r="E266" s="43">
        <f t="shared" ref="E266:G266" si="26">E265+E264</f>
        <v>0</v>
      </c>
      <c r="F266" s="43">
        <f t="shared" si="26"/>
        <v>0</v>
      </c>
      <c r="G266" s="43">
        <f t="shared" si="26"/>
        <v>0</v>
      </c>
      <c r="H266" s="38"/>
      <c r="I266" s="38"/>
      <c r="J266" s="38"/>
    </row>
    <row r="267" spans="2:13" ht="15.75" hidden="1" thickBot="1" x14ac:dyDescent="0.3">
      <c r="B267" s="38"/>
      <c r="C267" s="347" t="s">
        <v>67</v>
      </c>
      <c r="D267" s="348"/>
      <c r="E267" s="348"/>
      <c r="F267" s="348"/>
      <c r="G267" s="349"/>
      <c r="H267" s="38"/>
      <c r="I267" s="38"/>
      <c r="J267" s="38"/>
    </row>
    <row r="268" spans="2:13" ht="15.75" hidden="1" thickBot="1" x14ac:dyDescent="0.3">
      <c r="B268" s="38"/>
      <c r="C268" s="347" t="s">
        <v>73</v>
      </c>
      <c r="D268" s="348"/>
      <c r="E268" s="348"/>
      <c r="F268" s="348"/>
      <c r="G268" s="349"/>
      <c r="H268" s="38"/>
      <c r="I268" s="38"/>
      <c r="J268" s="38"/>
    </row>
    <row r="269" spans="2:13" ht="15.75" hidden="1" thickBot="1" x14ac:dyDescent="0.3">
      <c r="B269" s="38"/>
      <c r="C269" s="37" t="s">
        <v>41</v>
      </c>
      <c r="D269" s="290" t="s">
        <v>40</v>
      </c>
      <c r="E269" s="291"/>
      <c r="F269" s="291"/>
      <c r="G269" s="292"/>
      <c r="H269" s="38"/>
      <c r="I269" s="38"/>
      <c r="J269" s="38"/>
    </row>
    <row r="270" spans="2:13" ht="15.75" hidden="1" thickBot="1" x14ac:dyDescent="0.3">
      <c r="B270" s="38"/>
      <c r="C270" s="63" t="s">
        <v>38</v>
      </c>
      <c r="D270" s="284" t="s">
        <v>37</v>
      </c>
      <c r="E270" s="285"/>
      <c r="F270" s="285"/>
      <c r="G270" s="286"/>
      <c r="H270" s="38"/>
      <c r="I270" s="38"/>
      <c r="J270" s="38"/>
    </row>
    <row r="271" spans="2:13" ht="17.25" hidden="1" customHeight="1" thickBot="1" x14ac:dyDescent="0.3">
      <c r="B271" s="38"/>
      <c r="C271" s="37" t="s">
        <v>10</v>
      </c>
      <c r="D271" s="287" t="s">
        <v>37</v>
      </c>
      <c r="E271" s="288"/>
      <c r="F271" s="288"/>
      <c r="G271" s="289"/>
      <c r="H271" s="38"/>
      <c r="I271" s="38"/>
      <c r="J271" s="38"/>
    </row>
    <row r="272" spans="2:13" ht="15.75" hidden="1" thickBot="1" x14ac:dyDescent="0.3">
      <c r="B272" s="38"/>
      <c r="C272" s="37" t="s">
        <v>15</v>
      </c>
      <c r="D272" s="284" t="s">
        <v>37</v>
      </c>
      <c r="E272" s="285"/>
      <c r="F272" s="285"/>
      <c r="G272" s="286"/>
      <c r="H272" s="38"/>
      <c r="I272" s="38"/>
      <c r="J272" s="38"/>
    </row>
    <row r="273" spans="2:13" ht="12.75" hidden="1" customHeight="1" x14ac:dyDescent="0.25">
      <c r="B273" s="38"/>
      <c r="C273" s="345"/>
      <c r="D273" s="41">
        <v>2018</v>
      </c>
      <c r="E273" s="41">
        <v>2019</v>
      </c>
      <c r="F273" s="41">
        <v>2020</v>
      </c>
      <c r="G273" s="41">
        <v>2021</v>
      </c>
      <c r="H273" s="38"/>
      <c r="I273" s="38"/>
      <c r="J273" s="38"/>
    </row>
    <row r="274" spans="2:13" ht="9" hidden="1" customHeight="1" thickBot="1" x14ac:dyDescent="0.3">
      <c r="B274" s="38"/>
      <c r="C274" s="346"/>
      <c r="D274" s="42" t="s">
        <v>6</v>
      </c>
      <c r="E274" s="42" t="s">
        <v>7</v>
      </c>
      <c r="F274" s="42" t="s">
        <v>7</v>
      </c>
      <c r="G274" s="42" t="s">
        <v>7</v>
      </c>
      <c r="H274" s="38"/>
      <c r="I274" s="38"/>
      <c r="J274" s="38"/>
    </row>
    <row r="275" spans="2:13" ht="15.75" hidden="1" thickBot="1" x14ac:dyDescent="0.3">
      <c r="B275" s="38"/>
      <c r="C275" s="37" t="s">
        <v>9</v>
      </c>
      <c r="D275" s="32"/>
      <c r="E275" s="32"/>
      <c r="F275" s="32"/>
      <c r="G275" s="32"/>
      <c r="H275" s="38"/>
      <c r="I275" s="38"/>
      <c r="J275" s="38"/>
    </row>
    <row r="276" spans="2:13" ht="15.75" hidden="1" thickBot="1" x14ac:dyDescent="0.3">
      <c r="B276" s="38"/>
      <c r="C276" s="37" t="s">
        <v>16</v>
      </c>
      <c r="D276" s="32"/>
      <c r="E276" s="32"/>
      <c r="F276" s="32"/>
      <c r="G276" s="32"/>
      <c r="H276" s="38"/>
      <c r="I276" s="38"/>
      <c r="J276" s="38"/>
    </row>
    <row r="277" spans="2:13" ht="15.75" hidden="1" thickBot="1" x14ac:dyDescent="0.3">
      <c r="B277" s="38"/>
      <c r="C277" s="37" t="s">
        <v>24</v>
      </c>
      <c r="D277" s="32" t="e">
        <f>D276/D275</f>
        <v>#DIV/0!</v>
      </c>
      <c r="E277" s="32" t="e">
        <f t="shared" ref="E277:G277" si="27">E276/E275</f>
        <v>#DIV/0!</v>
      </c>
      <c r="F277" s="32" t="e">
        <f t="shared" si="27"/>
        <v>#DIV/0!</v>
      </c>
      <c r="G277" s="32" t="e">
        <f t="shared" si="27"/>
        <v>#DIV/0!</v>
      </c>
      <c r="H277" s="38"/>
      <c r="I277" s="38"/>
      <c r="J277" s="38"/>
    </row>
    <row r="278" spans="2:13" ht="15.75" hidden="1" thickBot="1" x14ac:dyDescent="0.3">
      <c r="B278" s="38"/>
      <c r="C278" s="37" t="s">
        <v>17</v>
      </c>
      <c r="D278" s="227" t="s">
        <v>23</v>
      </c>
      <c r="E278" s="34" t="e">
        <f>E275/D275-1</f>
        <v>#DIV/0!</v>
      </c>
      <c r="F278" s="34" t="e">
        <f t="shared" ref="F278:G280" si="28">F275/E275-1</f>
        <v>#DIV/0!</v>
      </c>
      <c r="G278" s="34" t="e">
        <f t="shared" si="28"/>
        <v>#DIV/0!</v>
      </c>
      <c r="H278" s="38"/>
      <c r="I278" s="72"/>
      <c r="J278" s="72"/>
      <c r="K278" s="6"/>
      <c r="L278" s="6"/>
      <c r="M278" s="6"/>
    </row>
    <row r="279" spans="2:13" ht="15.75" hidden="1" thickBot="1" x14ac:dyDescent="0.3">
      <c r="B279" s="38"/>
      <c r="C279" s="37" t="s">
        <v>18</v>
      </c>
      <c r="D279" s="227" t="s">
        <v>23</v>
      </c>
      <c r="E279" s="34" t="e">
        <f>E276/D276-1</f>
        <v>#DIV/0!</v>
      </c>
      <c r="F279" s="34" t="e">
        <f t="shared" si="28"/>
        <v>#DIV/0!</v>
      </c>
      <c r="G279" s="34" t="e">
        <f t="shared" si="28"/>
        <v>#DIV/0!</v>
      </c>
      <c r="H279" s="38"/>
      <c r="I279" s="38"/>
      <c r="J279" s="38"/>
    </row>
    <row r="280" spans="2:13" ht="23.25" hidden="1" thickBot="1" x14ac:dyDescent="0.3">
      <c r="B280" s="38"/>
      <c r="C280" s="37" t="s">
        <v>19</v>
      </c>
      <c r="D280" s="227" t="s">
        <v>23</v>
      </c>
      <c r="E280" s="34" t="e">
        <f>E277/D277-1</f>
        <v>#DIV/0!</v>
      </c>
      <c r="F280" s="34" t="e">
        <f t="shared" si="28"/>
        <v>#DIV/0!</v>
      </c>
      <c r="G280" s="34" t="e">
        <f t="shared" si="28"/>
        <v>#DIV/0!</v>
      </c>
      <c r="H280" s="38"/>
      <c r="I280" s="38"/>
      <c r="J280" s="38"/>
    </row>
    <row r="281" spans="2:13" ht="15.75" hidden="1" thickBot="1" x14ac:dyDescent="0.3">
      <c r="B281" s="38"/>
      <c r="C281" s="320" t="s">
        <v>55</v>
      </c>
      <c r="D281" s="321"/>
      <c r="E281" s="321"/>
      <c r="F281" s="321"/>
      <c r="G281" s="322"/>
      <c r="H281" s="38"/>
      <c r="I281" s="38"/>
      <c r="J281" s="38"/>
    </row>
    <row r="282" spans="2:13" ht="12.75" hidden="1" customHeight="1" x14ac:dyDescent="0.25">
      <c r="B282" s="38"/>
      <c r="C282" s="345"/>
      <c r="D282" s="41">
        <v>2018</v>
      </c>
      <c r="E282" s="41">
        <v>2019</v>
      </c>
      <c r="F282" s="41">
        <v>2020</v>
      </c>
      <c r="G282" s="41">
        <v>2021</v>
      </c>
      <c r="H282" s="38"/>
      <c r="I282" s="38"/>
      <c r="J282" s="38"/>
    </row>
    <row r="283" spans="2:13" ht="9" hidden="1" customHeight="1" thickBot="1" x14ac:dyDescent="0.3">
      <c r="B283" s="38"/>
      <c r="C283" s="346"/>
      <c r="D283" s="42" t="s">
        <v>6</v>
      </c>
      <c r="E283" s="42" t="s">
        <v>7</v>
      </c>
      <c r="F283" s="42" t="s">
        <v>7</v>
      </c>
      <c r="G283" s="42" t="s">
        <v>7</v>
      </c>
      <c r="H283" s="38"/>
      <c r="I283" s="38"/>
      <c r="J283" s="38"/>
    </row>
    <row r="284" spans="2:13" ht="15.75" hidden="1" thickBot="1" x14ac:dyDescent="0.3">
      <c r="B284" s="38"/>
      <c r="C284" s="48" t="s">
        <v>71</v>
      </c>
      <c r="D284" s="35"/>
      <c r="E284" s="35"/>
      <c r="F284" s="35"/>
      <c r="G284" s="35"/>
      <c r="H284" s="38"/>
      <c r="I284" s="38"/>
      <c r="J284" s="38"/>
    </row>
    <row r="285" spans="2:13" ht="15.75" hidden="1" thickBot="1" x14ac:dyDescent="0.3">
      <c r="B285" s="38"/>
      <c r="C285" s="48" t="s">
        <v>72</v>
      </c>
      <c r="D285" s="43"/>
      <c r="E285" s="35"/>
      <c r="F285" s="35"/>
      <c r="G285" s="35"/>
      <c r="H285" s="38"/>
      <c r="I285" s="38"/>
      <c r="J285" s="38"/>
    </row>
    <row r="286" spans="2:13" ht="24.75" hidden="1" thickBot="1" x14ac:dyDescent="0.3">
      <c r="B286" s="38"/>
      <c r="C286" s="73" t="s">
        <v>54</v>
      </c>
      <c r="D286" s="43">
        <f>D285+D284</f>
        <v>0</v>
      </c>
      <c r="E286" s="43">
        <f t="shared" ref="E286:G286" si="29">E285+E284</f>
        <v>0</v>
      </c>
      <c r="F286" s="43">
        <f t="shared" si="29"/>
        <v>0</v>
      </c>
      <c r="G286" s="43">
        <f t="shared" si="29"/>
        <v>0</v>
      </c>
      <c r="H286" s="38"/>
      <c r="I286" s="38"/>
      <c r="J286" s="38"/>
    </row>
    <row r="287" spans="2:13" ht="15.75" hidden="1" thickBot="1" x14ac:dyDescent="0.3">
      <c r="B287" s="38"/>
      <c r="C287" s="37" t="s">
        <v>41</v>
      </c>
      <c r="D287" s="290" t="s">
        <v>40</v>
      </c>
      <c r="E287" s="291"/>
      <c r="F287" s="291"/>
      <c r="G287" s="292"/>
      <c r="H287" s="38"/>
      <c r="I287" s="38"/>
      <c r="J287" s="38"/>
    </row>
    <row r="288" spans="2:13" ht="23.25" hidden="1" thickBot="1" x14ac:dyDescent="0.3">
      <c r="B288" s="38"/>
      <c r="C288" s="63" t="s">
        <v>70</v>
      </c>
      <c r="D288" s="284" t="s">
        <v>37</v>
      </c>
      <c r="E288" s="285"/>
      <c r="F288" s="285"/>
      <c r="G288" s="286"/>
      <c r="H288" s="38"/>
      <c r="I288" s="38"/>
      <c r="J288" s="38"/>
    </row>
    <row r="289" spans="2:13" ht="17.25" hidden="1" customHeight="1" thickBot="1" x14ac:dyDescent="0.3">
      <c r="B289" s="38"/>
      <c r="C289" s="37" t="s">
        <v>10</v>
      </c>
      <c r="D289" s="287" t="s">
        <v>37</v>
      </c>
      <c r="E289" s="288"/>
      <c r="F289" s="288"/>
      <c r="G289" s="289"/>
      <c r="H289" s="38"/>
      <c r="I289" s="38"/>
      <c r="J289" s="38"/>
    </row>
    <row r="290" spans="2:13" ht="15.75" hidden="1" thickBot="1" x14ac:dyDescent="0.3">
      <c r="B290" s="38"/>
      <c r="C290" s="37" t="s">
        <v>15</v>
      </c>
      <c r="D290" s="284" t="s">
        <v>37</v>
      </c>
      <c r="E290" s="285"/>
      <c r="F290" s="285"/>
      <c r="G290" s="286"/>
      <c r="H290" s="38"/>
      <c r="I290" s="38"/>
      <c r="J290" s="38"/>
    </row>
    <row r="291" spans="2:13" ht="12.75" hidden="1" customHeight="1" x14ac:dyDescent="0.25">
      <c r="B291" s="38"/>
      <c r="C291" s="345"/>
      <c r="D291" s="41">
        <v>2018</v>
      </c>
      <c r="E291" s="41">
        <v>2019</v>
      </c>
      <c r="F291" s="41">
        <v>2020</v>
      </c>
      <c r="G291" s="41">
        <v>2021</v>
      </c>
      <c r="H291" s="38"/>
      <c r="I291" s="38"/>
      <c r="J291" s="38"/>
    </row>
    <row r="292" spans="2:13" ht="9" hidden="1" customHeight="1" thickBot="1" x14ac:dyDescent="0.3">
      <c r="B292" s="38"/>
      <c r="C292" s="346"/>
      <c r="D292" s="42" t="s">
        <v>6</v>
      </c>
      <c r="E292" s="42" t="s">
        <v>7</v>
      </c>
      <c r="F292" s="42" t="s">
        <v>7</v>
      </c>
      <c r="G292" s="42" t="s">
        <v>7</v>
      </c>
      <c r="H292" s="38"/>
      <c r="I292" s="38"/>
      <c r="J292" s="38"/>
    </row>
    <row r="293" spans="2:13" ht="15.75" hidden="1" thickBot="1" x14ac:dyDescent="0.3">
      <c r="B293" s="38"/>
      <c r="C293" s="37" t="s">
        <v>9</v>
      </c>
      <c r="D293" s="32"/>
      <c r="E293" s="32"/>
      <c r="F293" s="32"/>
      <c r="G293" s="32"/>
      <c r="H293" s="38"/>
      <c r="I293" s="38"/>
      <c r="J293" s="38"/>
    </row>
    <row r="294" spans="2:13" ht="15.75" hidden="1" thickBot="1" x14ac:dyDescent="0.3">
      <c r="B294" s="38"/>
      <c r="C294" s="37" t="s">
        <v>16</v>
      </c>
      <c r="D294" s="32"/>
      <c r="E294" s="32"/>
      <c r="F294" s="32"/>
      <c r="G294" s="32"/>
      <c r="H294" s="38"/>
      <c r="I294" s="38"/>
      <c r="J294" s="38"/>
    </row>
    <row r="295" spans="2:13" ht="15.75" hidden="1" thickBot="1" x14ac:dyDescent="0.3">
      <c r="B295" s="38"/>
      <c r="C295" s="37" t="s">
        <v>24</v>
      </c>
      <c r="D295" s="32" t="e">
        <f>D294/D293</f>
        <v>#DIV/0!</v>
      </c>
      <c r="E295" s="32" t="e">
        <f t="shared" ref="E295:G295" si="30">E294/E293</f>
        <v>#DIV/0!</v>
      </c>
      <c r="F295" s="32" t="e">
        <f t="shared" si="30"/>
        <v>#DIV/0!</v>
      </c>
      <c r="G295" s="32" t="e">
        <f t="shared" si="30"/>
        <v>#DIV/0!</v>
      </c>
      <c r="H295" s="38"/>
      <c r="I295" s="38"/>
      <c r="J295" s="38"/>
    </row>
    <row r="296" spans="2:13" ht="15.75" hidden="1" thickBot="1" x14ac:dyDescent="0.3">
      <c r="B296" s="38"/>
      <c r="C296" s="37" t="s">
        <v>17</v>
      </c>
      <c r="D296" s="227" t="s">
        <v>23</v>
      </c>
      <c r="E296" s="34" t="e">
        <f>E293/D293-1</f>
        <v>#DIV/0!</v>
      </c>
      <c r="F296" s="34" t="e">
        <f t="shared" ref="F296:G298" si="31">F293/E293-1</f>
        <v>#DIV/0!</v>
      </c>
      <c r="G296" s="34" t="e">
        <f t="shared" si="31"/>
        <v>#DIV/0!</v>
      </c>
      <c r="H296" s="38"/>
      <c r="I296" s="72"/>
      <c r="J296" s="72"/>
      <c r="K296" s="6"/>
      <c r="L296" s="6"/>
      <c r="M296" s="6"/>
    </row>
    <row r="297" spans="2:13" ht="15.75" hidden="1" thickBot="1" x14ac:dyDescent="0.3">
      <c r="B297" s="38"/>
      <c r="C297" s="37" t="s">
        <v>18</v>
      </c>
      <c r="D297" s="227" t="s">
        <v>23</v>
      </c>
      <c r="E297" s="34" t="e">
        <f>E294/D294-1</f>
        <v>#DIV/0!</v>
      </c>
      <c r="F297" s="34" t="e">
        <f t="shared" si="31"/>
        <v>#DIV/0!</v>
      </c>
      <c r="G297" s="34" t="e">
        <f t="shared" si="31"/>
        <v>#DIV/0!</v>
      </c>
      <c r="H297" s="38"/>
      <c r="I297" s="38"/>
      <c r="J297" s="38"/>
    </row>
    <row r="298" spans="2:13" ht="23.25" hidden="1" thickBot="1" x14ac:dyDescent="0.3">
      <c r="B298" s="38"/>
      <c r="C298" s="37" t="s">
        <v>19</v>
      </c>
      <c r="D298" s="227" t="s">
        <v>23</v>
      </c>
      <c r="E298" s="34" t="e">
        <f>E295/D295-1</f>
        <v>#DIV/0!</v>
      </c>
      <c r="F298" s="34" t="e">
        <f t="shared" si="31"/>
        <v>#DIV/0!</v>
      </c>
      <c r="G298" s="34" t="e">
        <f t="shared" si="31"/>
        <v>#DIV/0!</v>
      </c>
      <c r="H298" s="38"/>
      <c r="I298" s="38"/>
      <c r="J298" s="38"/>
    </row>
    <row r="299" spans="2:13" ht="15.75" hidden="1" thickBot="1" x14ac:dyDescent="0.3">
      <c r="B299" s="38"/>
      <c r="C299" s="320" t="s">
        <v>61</v>
      </c>
      <c r="D299" s="321"/>
      <c r="E299" s="321"/>
      <c r="F299" s="321"/>
      <c r="G299" s="322"/>
      <c r="H299" s="38"/>
      <c r="I299" s="38"/>
      <c r="J299" s="38"/>
    </row>
    <row r="300" spans="2:13" ht="12.75" hidden="1" customHeight="1" x14ac:dyDescent="0.25">
      <c r="B300" s="38"/>
      <c r="C300" s="345"/>
      <c r="D300" s="41">
        <v>2018</v>
      </c>
      <c r="E300" s="41">
        <v>2019</v>
      </c>
      <c r="F300" s="41">
        <v>2020</v>
      </c>
      <c r="G300" s="41">
        <v>2021</v>
      </c>
      <c r="H300" s="38"/>
      <c r="I300" s="38"/>
      <c r="J300" s="38"/>
    </row>
    <row r="301" spans="2:13" ht="9" hidden="1" customHeight="1" thickBot="1" x14ac:dyDescent="0.3">
      <c r="B301" s="38"/>
      <c r="C301" s="346"/>
      <c r="D301" s="42" t="s">
        <v>6</v>
      </c>
      <c r="E301" s="42" t="s">
        <v>7</v>
      </c>
      <c r="F301" s="42" t="s">
        <v>7</v>
      </c>
      <c r="G301" s="42" t="s">
        <v>7</v>
      </c>
      <c r="H301" s="38"/>
      <c r="I301" s="38"/>
      <c r="J301" s="38"/>
    </row>
    <row r="302" spans="2:13" ht="15.75" hidden="1" thickBot="1" x14ac:dyDescent="0.3">
      <c r="B302" s="38"/>
      <c r="C302" s="48" t="s">
        <v>71</v>
      </c>
      <c r="D302" s="35"/>
      <c r="E302" s="35"/>
      <c r="F302" s="35"/>
      <c r="G302" s="35"/>
      <c r="H302" s="38"/>
      <c r="I302" s="38"/>
      <c r="J302" s="38"/>
    </row>
    <row r="303" spans="2:13" ht="15.75" hidden="1" thickBot="1" x14ac:dyDescent="0.3">
      <c r="B303" s="38"/>
      <c r="C303" s="48" t="s">
        <v>72</v>
      </c>
      <c r="D303" s="43"/>
      <c r="E303" s="35"/>
      <c r="F303" s="35"/>
      <c r="G303" s="35"/>
      <c r="H303" s="38"/>
      <c r="I303" s="38"/>
      <c r="J303" s="38"/>
    </row>
    <row r="304" spans="2:13" ht="24.75" hidden="1" thickBot="1" x14ac:dyDescent="0.3">
      <c r="B304" s="38"/>
      <c r="C304" s="73" t="s">
        <v>57</v>
      </c>
      <c r="D304" s="43">
        <f>D303+D302</f>
        <v>0</v>
      </c>
      <c r="E304" s="43">
        <f t="shared" ref="E304:G304" si="32">E303+E302</f>
        <v>0</v>
      </c>
      <c r="F304" s="43">
        <f t="shared" si="32"/>
        <v>0</v>
      </c>
      <c r="G304" s="43">
        <f t="shared" si="32"/>
        <v>0</v>
      </c>
      <c r="H304" s="38"/>
      <c r="I304" s="38"/>
      <c r="J304" s="38"/>
    </row>
    <row r="305" spans="2:11" s="212" customFormat="1" ht="33.75" customHeight="1" thickBot="1" x14ac:dyDescent="0.3">
      <c r="B305" s="214"/>
      <c r="C305" s="55" t="s">
        <v>13</v>
      </c>
      <c r="D305" s="287" t="s">
        <v>374</v>
      </c>
      <c r="E305" s="288"/>
      <c r="F305" s="288"/>
      <c r="G305" s="289"/>
      <c r="H305" s="214"/>
      <c r="I305" s="214"/>
      <c r="J305" s="214"/>
    </row>
    <row r="306" spans="2:11" s="212" customFormat="1" ht="18" customHeight="1" thickBot="1" x14ac:dyDescent="0.3">
      <c r="B306" s="214"/>
      <c r="C306" s="287" t="s">
        <v>14</v>
      </c>
      <c r="D306" s="288"/>
      <c r="E306" s="288"/>
      <c r="F306" s="288"/>
      <c r="G306" s="289"/>
      <c r="H306" s="214"/>
      <c r="I306" s="214"/>
      <c r="J306" s="214"/>
    </row>
    <row r="307" spans="2:11" s="212" customFormat="1" ht="42.75" customHeight="1" thickBot="1" x14ac:dyDescent="0.3">
      <c r="B307" s="214"/>
      <c r="C307" s="239" t="s">
        <v>375</v>
      </c>
      <c r="D307" s="103">
        <v>8.7999999999999995E-2</v>
      </c>
      <c r="E307" s="103">
        <v>8.7999999999999995E-2</v>
      </c>
      <c r="F307" s="103">
        <v>0.17599999999999999</v>
      </c>
      <c r="G307" s="103">
        <v>0.17599999999999999</v>
      </c>
      <c r="H307" s="215"/>
      <c r="I307" s="214"/>
      <c r="J307" s="215"/>
    </row>
    <row r="308" spans="2:11" s="212" customFormat="1" ht="73.5" customHeight="1" thickBot="1" x14ac:dyDescent="0.3">
      <c r="B308" s="214"/>
      <c r="C308" s="37" t="s">
        <v>376</v>
      </c>
      <c r="D308" s="103">
        <v>0.06</v>
      </c>
      <c r="E308" s="103">
        <v>6.5000000000000002E-2</v>
      </c>
      <c r="F308" s="103">
        <v>7.0000000000000007E-2</v>
      </c>
      <c r="G308" s="103">
        <v>7.4999999999999997E-2</v>
      </c>
      <c r="H308" s="214"/>
      <c r="I308" s="214"/>
      <c r="J308" s="214"/>
    </row>
    <row r="309" spans="2:11" s="212" customFormat="1" ht="15.75" thickBot="1" x14ac:dyDescent="0.3">
      <c r="B309" s="214"/>
      <c r="C309" s="231" t="s">
        <v>53</v>
      </c>
      <c r="D309" s="232"/>
      <c r="E309" s="232"/>
      <c r="F309" s="232"/>
      <c r="G309" s="233"/>
      <c r="H309" s="214"/>
      <c r="I309" s="214"/>
      <c r="J309" s="214"/>
    </row>
    <row r="310" spans="2:11" s="212" customFormat="1" ht="15.75" thickBot="1" x14ac:dyDescent="0.3">
      <c r="B310" s="214"/>
      <c r="C310" s="234" t="s">
        <v>74</v>
      </c>
      <c r="D310" s="235"/>
      <c r="E310" s="235"/>
      <c r="F310" s="235"/>
      <c r="G310" s="236"/>
      <c r="H310" s="214"/>
      <c r="I310" s="214"/>
      <c r="J310" s="214"/>
    </row>
    <row r="311" spans="2:11" s="212" customFormat="1" ht="24.75" customHeight="1" thickBot="1" x14ac:dyDescent="0.3">
      <c r="B311" s="214"/>
      <c r="C311" s="216" t="s">
        <v>38</v>
      </c>
      <c r="D311" s="287" t="s">
        <v>377</v>
      </c>
      <c r="E311" s="288"/>
      <c r="F311" s="288"/>
      <c r="G311" s="289"/>
      <c r="H311" s="214"/>
      <c r="I311" s="214"/>
      <c r="J311" s="214"/>
    </row>
    <row r="312" spans="2:11" s="212" customFormat="1" ht="33" customHeight="1" thickBot="1" x14ac:dyDescent="0.3">
      <c r="B312" s="214"/>
      <c r="C312" s="37" t="s">
        <v>10</v>
      </c>
      <c r="D312" s="287" t="s">
        <v>392</v>
      </c>
      <c r="E312" s="288"/>
      <c r="F312" s="288"/>
      <c r="G312" s="289"/>
      <c r="H312" s="214"/>
      <c r="I312" s="214"/>
      <c r="J312" s="214"/>
    </row>
    <row r="313" spans="2:11" s="212" customFormat="1" ht="24.75" customHeight="1" thickBot="1" x14ac:dyDescent="0.3">
      <c r="B313" s="214"/>
      <c r="C313" s="37" t="s">
        <v>15</v>
      </c>
      <c r="D313" s="284" t="s">
        <v>378</v>
      </c>
      <c r="E313" s="285"/>
      <c r="F313" s="285"/>
      <c r="G313" s="286"/>
      <c r="H313" s="214"/>
      <c r="I313" s="214"/>
      <c r="J313" s="214"/>
    </row>
    <row r="314" spans="2:11" s="212" customFormat="1" x14ac:dyDescent="0.25">
      <c r="B314" s="214"/>
      <c r="C314" s="226"/>
      <c r="D314" s="41">
        <v>2018</v>
      </c>
      <c r="E314" s="41">
        <v>2019</v>
      </c>
      <c r="F314" s="41">
        <v>2020</v>
      </c>
      <c r="G314" s="41">
        <v>2021</v>
      </c>
      <c r="H314" s="214"/>
      <c r="I314" s="214"/>
      <c r="J314" s="214"/>
    </row>
    <row r="315" spans="2:11" s="212" customFormat="1" ht="10.5" customHeight="1" thickBot="1" x14ac:dyDescent="0.3">
      <c r="B315" s="214"/>
      <c r="C315" s="227"/>
      <c r="D315" s="42" t="s">
        <v>6</v>
      </c>
      <c r="E315" s="42" t="s">
        <v>7</v>
      </c>
      <c r="F315" s="42" t="s">
        <v>7</v>
      </c>
      <c r="G315" s="42" t="s">
        <v>7</v>
      </c>
      <c r="H315" s="214"/>
      <c r="I315" s="214"/>
      <c r="J315" s="214"/>
    </row>
    <row r="316" spans="2:11" s="212" customFormat="1" ht="16.5" customHeight="1" thickBot="1" x14ac:dyDescent="0.3">
      <c r="B316" s="214"/>
      <c r="C316" s="37" t="s">
        <v>9</v>
      </c>
      <c r="D316" s="32">
        <v>245</v>
      </c>
      <c r="E316" s="32">
        <v>250</v>
      </c>
      <c r="F316" s="32">
        <v>255</v>
      </c>
      <c r="G316" s="32">
        <v>260</v>
      </c>
      <c r="H316" s="214"/>
      <c r="I316" s="214"/>
      <c r="J316" s="214"/>
    </row>
    <row r="317" spans="2:11" s="212" customFormat="1" ht="15.75" thickBot="1" x14ac:dyDescent="0.3">
      <c r="B317" s="214"/>
      <c r="C317" s="37" t="s">
        <v>16</v>
      </c>
      <c r="D317" s="32">
        <v>32650</v>
      </c>
      <c r="E317" s="32">
        <v>32650</v>
      </c>
      <c r="F317" s="32">
        <v>32650</v>
      </c>
      <c r="G317" s="32">
        <v>32650</v>
      </c>
      <c r="H317" s="214"/>
      <c r="I317" s="214"/>
      <c r="J317" s="214"/>
    </row>
    <row r="318" spans="2:11" s="212" customFormat="1" ht="15.75" thickBot="1" x14ac:dyDescent="0.3">
      <c r="B318" s="214"/>
      <c r="C318" s="37" t="s">
        <v>24</v>
      </c>
      <c r="D318" s="32">
        <f>D317/D316</f>
        <v>133.26530612244898</v>
      </c>
      <c r="E318" s="32">
        <f>E317/E316</f>
        <v>130.6</v>
      </c>
      <c r="F318" s="32">
        <f>F317/F316</f>
        <v>128.0392156862745</v>
      </c>
      <c r="G318" s="32">
        <f>G317/G316</f>
        <v>125.57692307692308</v>
      </c>
      <c r="H318" s="214"/>
      <c r="I318" s="214"/>
      <c r="J318" s="214"/>
    </row>
    <row r="319" spans="2:11" s="212" customFormat="1" ht="15.75" thickBot="1" x14ac:dyDescent="0.3">
      <c r="B319" s="214"/>
      <c r="C319" s="37" t="s">
        <v>17</v>
      </c>
      <c r="D319" s="227" t="s">
        <v>23</v>
      </c>
      <c r="E319" s="34">
        <f>E316/D316-1</f>
        <v>2.0408163265306145E-2</v>
      </c>
      <c r="F319" s="34">
        <f t="shared" ref="F319:G321" si="33">F316/E316-1</f>
        <v>2.0000000000000018E-2</v>
      </c>
      <c r="G319" s="34">
        <f t="shared" si="33"/>
        <v>1.9607843137254832E-2</v>
      </c>
      <c r="H319" s="214"/>
      <c r="I319" s="214"/>
      <c r="J319" s="214"/>
    </row>
    <row r="320" spans="2:11" s="212" customFormat="1" ht="15.75" thickBot="1" x14ac:dyDescent="0.3">
      <c r="B320" s="214"/>
      <c r="C320" s="37" t="s">
        <v>18</v>
      </c>
      <c r="D320" s="227" t="s">
        <v>23</v>
      </c>
      <c r="E320" s="34">
        <f>E317/D317-1</f>
        <v>0</v>
      </c>
      <c r="F320" s="34">
        <f t="shared" si="33"/>
        <v>0</v>
      </c>
      <c r="G320" s="34">
        <f t="shared" si="33"/>
        <v>0</v>
      </c>
      <c r="H320" s="217"/>
      <c r="I320" s="217"/>
      <c r="J320" s="217"/>
      <c r="K320" s="213"/>
    </row>
    <row r="321" spans="2:10" s="212" customFormat="1" ht="23.25" thickBot="1" x14ac:dyDescent="0.3">
      <c r="B321" s="214"/>
      <c r="C321" s="37" t="s">
        <v>19</v>
      </c>
      <c r="D321" s="227" t="s">
        <v>23</v>
      </c>
      <c r="E321" s="34">
        <f>E318/D318-1</f>
        <v>-2.0000000000000018E-2</v>
      </c>
      <c r="F321" s="34">
        <f t="shared" si="33"/>
        <v>-1.9607843137254943E-2</v>
      </c>
      <c r="G321" s="34">
        <f t="shared" si="33"/>
        <v>-1.9230769230769162E-2</v>
      </c>
      <c r="H321" s="214"/>
      <c r="I321" s="214"/>
      <c r="J321" s="214"/>
    </row>
    <row r="322" spans="2:10" s="212" customFormat="1" ht="34.5" thickBot="1" x14ac:dyDescent="0.3">
      <c r="B322" s="214"/>
      <c r="C322" s="228" t="s">
        <v>202</v>
      </c>
      <c r="D322" s="229"/>
      <c r="E322" s="229"/>
      <c r="F322" s="229"/>
      <c r="G322" s="230"/>
      <c r="H322" s="214"/>
      <c r="I322" s="214"/>
      <c r="J322" s="214"/>
    </row>
    <row r="323" spans="2:10" s="212" customFormat="1" ht="15.75" customHeight="1" x14ac:dyDescent="0.25">
      <c r="B323" s="214"/>
      <c r="C323" s="226"/>
      <c r="D323" s="41">
        <v>2018</v>
      </c>
      <c r="E323" s="41">
        <v>2019</v>
      </c>
      <c r="F323" s="41">
        <v>2020</v>
      </c>
      <c r="G323" s="41">
        <v>2021</v>
      </c>
      <c r="H323" s="214"/>
      <c r="I323" s="214"/>
      <c r="J323" s="214"/>
    </row>
    <row r="324" spans="2:10" s="212" customFormat="1" ht="12.75" customHeight="1" thickBot="1" x14ac:dyDescent="0.3">
      <c r="B324" s="214"/>
      <c r="C324" s="227"/>
      <c r="D324" s="42" t="s">
        <v>6</v>
      </c>
      <c r="E324" s="42" t="s">
        <v>7</v>
      </c>
      <c r="F324" s="42" t="s">
        <v>7</v>
      </c>
      <c r="G324" s="42" t="s">
        <v>7</v>
      </c>
      <c r="H324" s="214"/>
      <c r="I324" s="214"/>
      <c r="J324" s="214"/>
    </row>
    <row r="325" spans="2:10" s="212" customFormat="1" ht="11.25" customHeight="1" thickBot="1" x14ac:dyDescent="0.3">
      <c r="B325" s="214"/>
      <c r="C325" s="48" t="s">
        <v>0</v>
      </c>
      <c r="D325" s="35">
        <v>19700</v>
      </c>
      <c r="E325" s="35">
        <v>19700</v>
      </c>
      <c r="F325" s="35">
        <v>19700</v>
      </c>
      <c r="G325" s="35">
        <v>19700</v>
      </c>
      <c r="H325" s="214"/>
      <c r="I325" s="214"/>
      <c r="J325" s="214"/>
    </row>
    <row r="326" spans="2:10" s="212" customFormat="1" ht="24.75" thickBot="1" x14ac:dyDescent="0.3">
      <c r="B326" s="214"/>
      <c r="C326" s="48" t="s">
        <v>42</v>
      </c>
      <c r="D326" s="35">
        <v>3450</v>
      </c>
      <c r="E326" s="35">
        <v>3450</v>
      </c>
      <c r="F326" s="35">
        <v>3450</v>
      </c>
      <c r="G326" s="35">
        <v>3450</v>
      </c>
      <c r="H326" s="214"/>
      <c r="I326" s="214"/>
      <c r="J326" s="214"/>
    </row>
    <row r="327" spans="2:10" s="212" customFormat="1" ht="15.75" thickBot="1" x14ac:dyDescent="0.3">
      <c r="B327" s="214"/>
      <c r="C327" s="48" t="s">
        <v>1</v>
      </c>
      <c r="D327" s="43">
        <v>9500</v>
      </c>
      <c r="E327" s="43">
        <v>9500</v>
      </c>
      <c r="F327" s="43">
        <v>9500</v>
      </c>
      <c r="G327" s="43">
        <v>9500</v>
      </c>
      <c r="H327" s="214"/>
      <c r="I327" s="214"/>
      <c r="J327" s="214"/>
    </row>
    <row r="328" spans="2:10" s="212" customFormat="1" ht="15.75" thickBot="1" x14ac:dyDescent="0.3">
      <c r="B328" s="214"/>
      <c r="C328" s="48" t="s">
        <v>2</v>
      </c>
      <c r="D328" s="43"/>
      <c r="E328" s="35"/>
      <c r="F328" s="35"/>
      <c r="G328" s="35"/>
      <c r="H328" s="214"/>
      <c r="I328" s="214"/>
      <c r="J328" s="214"/>
    </row>
    <row r="329" spans="2:10" s="212" customFormat="1" ht="24.75" thickBot="1" x14ac:dyDescent="0.3">
      <c r="B329" s="214"/>
      <c r="C329" s="48" t="s">
        <v>29</v>
      </c>
      <c r="D329" s="43"/>
      <c r="E329" s="35"/>
      <c r="F329" s="35"/>
      <c r="G329" s="35"/>
      <c r="H329" s="214"/>
      <c r="I329" s="214"/>
      <c r="J329" s="214"/>
    </row>
    <row r="330" spans="2:10" s="212" customFormat="1" ht="15.75" thickBot="1" x14ac:dyDescent="0.3">
      <c r="B330" s="214"/>
      <c r="C330" s="48" t="s">
        <v>31</v>
      </c>
      <c r="D330" s="43"/>
      <c r="E330" s="35"/>
      <c r="F330" s="35"/>
      <c r="G330" s="35"/>
      <c r="H330" s="214"/>
      <c r="I330" s="214"/>
      <c r="J330" s="214"/>
    </row>
    <row r="331" spans="2:10" s="212" customFormat="1" ht="24.75" thickBot="1" x14ac:dyDescent="0.3">
      <c r="B331" s="214"/>
      <c r="C331" s="48" t="s">
        <v>3</v>
      </c>
      <c r="D331" s="43"/>
      <c r="E331" s="35"/>
      <c r="F331" s="35"/>
      <c r="G331" s="35"/>
      <c r="H331" s="214"/>
      <c r="I331" s="214"/>
      <c r="J331" s="214"/>
    </row>
    <row r="332" spans="2:10" s="212" customFormat="1" ht="24.75" thickBot="1" x14ac:dyDescent="0.3">
      <c r="B332" s="214"/>
      <c r="C332" s="218" t="s">
        <v>54</v>
      </c>
      <c r="D332" s="43">
        <f>D331+D330+D329+D328+D327+D326+D325</f>
        <v>32650</v>
      </c>
      <c r="E332" s="43">
        <f>E331+E330+E329+E328+E327+E326+E325</f>
        <v>32650</v>
      </c>
      <c r="F332" s="43">
        <f>F331+F330+F329+F328+F327+F326+F325</f>
        <v>32650</v>
      </c>
      <c r="G332" s="43">
        <f>G331+G330+G329+G328+G327+G326+G325</f>
        <v>32650</v>
      </c>
      <c r="H332" s="214"/>
      <c r="I332" s="214"/>
      <c r="J332" s="214"/>
    </row>
    <row r="333" spans="2:10" s="212" customFormat="1" ht="30.75" customHeight="1" x14ac:dyDescent="0.25">
      <c r="B333" s="214"/>
      <c r="C333" s="237" t="s">
        <v>379</v>
      </c>
      <c r="D333" s="240"/>
      <c r="E333" s="241"/>
      <c r="F333" s="241"/>
      <c r="G333" s="242"/>
      <c r="H333" s="214"/>
      <c r="I333" s="214"/>
      <c r="J333" s="214"/>
    </row>
    <row r="334" spans="2:10" s="212" customFormat="1" ht="15" hidden="1" customHeight="1" x14ac:dyDescent="0.25">
      <c r="B334" s="214"/>
      <c r="C334" s="238"/>
      <c r="D334" s="243"/>
      <c r="E334" s="244"/>
      <c r="F334" s="244"/>
      <c r="G334" s="245"/>
      <c r="H334" s="214"/>
      <c r="I334" s="214"/>
      <c r="J334" s="214"/>
    </row>
    <row r="335" spans="2:10" s="212" customFormat="1" ht="15.75" hidden="1" thickBot="1" x14ac:dyDescent="0.3">
      <c r="B335" s="214"/>
      <c r="C335" s="239"/>
      <c r="D335" s="246"/>
      <c r="E335" s="247"/>
      <c r="F335" s="247"/>
      <c r="G335" s="248"/>
      <c r="H335" s="214"/>
      <c r="I335" s="214"/>
      <c r="J335" s="214"/>
    </row>
    <row r="336" spans="2:10" s="212" customFormat="1" ht="15.75" thickBot="1" x14ac:dyDescent="0.3">
      <c r="B336" s="214"/>
      <c r="C336" s="55" t="s">
        <v>56</v>
      </c>
      <c r="D336" s="44">
        <f>IF(D332-D317=0,0,"Error")</f>
        <v>0</v>
      </c>
      <c r="E336" s="44">
        <f>IF(E332-E317=0,0,"Error")</f>
        <v>0</v>
      </c>
      <c r="F336" s="44">
        <f>IF(F332-F317=0,0,"Error")</f>
        <v>0</v>
      </c>
      <c r="G336" s="44">
        <f>IF(G332-G317=0,0,"Error")</f>
        <v>0</v>
      </c>
      <c r="H336" s="214"/>
      <c r="I336" s="214"/>
      <c r="J336" s="214"/>
    </row>
    <row r="337" spans="2:10" s="212" customFormat="1" ht="34.5" customHeight="1" thickBot="1" x14ac:dyDescent="0.3">
      <c r="B337" s="214"/>
      <c r="C337" s="239" t="s">
        <v>380</v>
      </c>
      <c r="D337" s="287" t="s">
        <v>381</v>
      </c>
      <c r="E337" s="288"/>
      <c r="F337" s="288"/>
      <c r="G337" s="289"/>
      <c r="H337" s="214"/>
      <c r="I337" s="214"/>
      <c r="J337" s="214"/>
    </row>
    <row r="338" spans="2:10" s="212" customFormat="1" ht="63" customHeight="1" thickBot="1" x14ac:dyDescent="0.3">
      <c r="B338" s="214"/>
      <c r="C338" s="37" t="s">
        <v>10</v>
      </c>
      <c r="D338" s="287" t="s">
        <v>393</v>
      </c>
      <c r="E338" s="288"/>
      <c r="F338" s="288"/>
      <c r="G338" s="289"/>
      <c r="H338" s="214"/>
      <c r="I338" s="214"/>
      <c r="J338" s="214"/>
    </row>
    <row r="339" spans="2:10" s="212" customFormat="1" ht="15.75" customHeight="1" thickBot="1" x14ac:dyDescent="0.3">
      <c r="B339" s="214"/>
      <c r="C339" s="37" t="s">
        <v>15</v>
      </c>
      <c r="D339" s="284" t="s">
        <v>240</v>
      </c>
      <c r="E339" s="285"/>
      <c r="F339" s="285"/>
      <c r="G339" s="286"/>
      <c r="H339" s="214"/>
      <c r="I339" s="214"/>
      <c r="J339" s="214"/>
    </row>
    <row r="340" spans="2:10" s="212" customFormat="1" ht="15.75" thickBot="1" x14ac:dyDescent="0.3">
      <c r="B340" s="214"/>
      <c r="C340" s="37" t="s">
        <v>9</v>
      </c>
      <c r="D340" s="32">
        <v>35000</v>
      </c>
      <c r="E340" s="32">
        <v>35500</v>
      </c>
      <c r="F340" s="32">
        <v>36000</v>
      </c>
      <c r="G340" s="32">
        <v>36500</v>
      </c>
      <c r="H340" s="214"/>
      <c r="I340" s="214"/>
      <c r="J340" s="214"/>
    </row>
    <row r="341" spans="2:10" s="212" customFormat="1" x14ac:dyDescent="0.25">
      <c r="B341" s="214"/>
      <c r="C341" s="226"/>
      <c r="D341" s="41">
        <v>2018</v>
      </c>
      <c r="E341" s="41">
        <v>2019</v>
      </c>
      <c r="F341" s="41">
        <v>2020</v>
      </c>
      <c r="G341" s="41">
        <v>2021</v>
      </c>
      <c r="H341" s="214"/>
      <c r="I341" s="214"/>
      <c r="J341" s="214"/>
    </row>
    <row r="342" spans="2:10" s="212" customFormat="1" ht="12.75" customHeight="1" thickBot="1" x14ac:dyDescent="0.3">
      <c r="B342" s="214"/>
      <c r="C342" s="227"/>
      <c r="D342" s="42" t="s">
        <v>6</v>
      </c>
      <c r="E342" s="42" t="s">
        <v>7</v>
      </c>
      <c r="F342" s="42" t="s">
        <v>7</v>
      </c>
      <c r="G342" s="42" t="s">
        <v>7</v>
      </c>
      <c r="H342" s="214"/>
      <c r="I342" s="214"/>
      <c r="J342" s="214"/>
    </row>
    <row r="343" spans="2:10" s="212" customFormat="1" ht="19.5" customHeight="1" thickBot="1" x14ac:dyDescent="0.3">
      <c r="B343" s="214"/>
      <c r="C343" s="37" t="s">
        <v>16</v>
      </c>
      <c r="D343" s="32">
        <v>35606</v>
      </c>
      <c r="E343" s="32">
        <v>35606</v>
      </c>
      <c r="F343" s="32">
        <v>35606</v>
      </c>
      <c r="G343" s="32">
        <v>35606</v>
      </c>
      <c r="H343" s="214"/>
      <c r="I343" s="214"/>
      <c r="J343" s="214"/>
    </row>
    <row r="344" spans="2:10" s="212" customFormat="1" ht="15.75" thickBot="1" x14ac:dyDescent="0.3">
      <c r="B344" s="214"/>
      <c r="C344" s="37" t="s">
        <v>24</v>
      </c>
      <c r="D344" s="32">
        <f>D343/D340</f>
        <v>1.0173142857142856</v>
      </c>
      <c r="E344" s="32">
        <f>E343/E340</f>
        <v>1.0029859154929577</v>
      </c>
      <c r="F344" s="32">
        <f>F343/F340</f>
        <v>0.98905555555555558</v>
      </c>
      <c r="G344" s="32">
        <f>G343/G340</f>
        <v>0.97550684931506848</v>
      </c>
      <c r="H344" s="214"/>
      <c r="I344" s="214"/>
      <c r="J344" s="214"/>
    </row>
    <row r="345" spans="2:10" s="212" customFormat="1" ht="15.75" thickBot="1" x14ac:dyDescent="0.3">
      <c r="B345" s="214"/>
      <c r="C345" s="37" t="s">
        <v>17</v>
      </c>
      <c r="D345" s="227"/>
      <c r="E345" s="34">
        <f>E340/D340-1</f>
        <v>1.4285714285714235E-2</v>
      </c>
      <c r="F345" s="34">
        <f>F340/E340-1</f>
        <v>1.4084507042253502E-2</v>
      </c>
      <c r="G345" s="34">
        <f>G340/F340-1</f>
        <v>1.388888888888884E-2</v>
      </c>
      <c r="H345" s="214"/>
      <c r="I345" s="214"/>
      <c r="J345" s="214"/>
    </row>
    <row r="346" spans="2:10" s="212" customFormat="1" ht="15.75" thickBot="1" x14ac:dyDescent="0.3">
      <c r="B346" s="214"/>
      <c r="C346" s="37" t="s">
        <v>18</v>
      </c>
      <c r="D346" s="227"/>
      <c r="E346" s="34">
        <f t="shared" ref="E346:G347" si="34">E343/D343-1</f>
        <v>0</v>
      </c>
      <c r="F346" s="34">
        <f t="shared" si="34"/>
        <v>0</v>
      </c>
      <c r="G346" s="34">
        <f t="shared" si="34"/>
        <v>0</v>
      </c>
      <c r="H346" s="214"/>
      <c r="I346" s="214"/>
      <c r="J346" s="214"/>
    </row>
    <row r="347" spans="2:10" s="212" customFormat="1" ht="23.25" thickBot="1" x14ac:dyDescent="0.3">
      <c r="B347" s="214"/>
      <c r="C347" s="37" t="s">
        <v>19</v>
      </c>
      <c r="D347" s="227"/>
      <c r="E347" s="34">
        <f t="shared" si="34"/>
        <v>-1.4084507042253502E-2</v>
      </c>
      <c r="F347" s="34">
        <f t="shared" si="34"/>
        <v>-1.388888888888884E-2</v>
      </c>
      <c r="G347" s="34">
        <f t="shared" si="34"/>
        <v>-1.3698630136986356E-2</v>
      </c>
      <c r="H347" s="214"/>
      <c r="I347" s="214"/>
      <c r="J347" s="214"/>
    </row>
    <row r="348" spans="2:10" s="212" customFormat="1" ht="34.5" thickBot="1" x14ac:dyDescent="0.3">
      <c r="B348" s="214"/>
      <c r="C348" s="228" t="s">
        <v>205</v>
      </c>
      <c r="D348" s="229"/>
      <c r="E348" s="229"/>
      <c r="F348" s="229"/>
      <c r="G348" s="230"/>
      <c r="H348" s="214"/>
      <c r="I348" s="214"/>
      <c r="J348" s="214"/>
    </row>
    <row r="349" spans="2:10" s="212" customFormat="1" ht="24.75" customHeight="1" x14ac:dyDescent="0.25">
      <c r="B349" s="214"/>
      <c r="C349" s="226"/>
      <c r="D349" s="41">
        <v>2018</v>
      </c>
      <c r="E349" s="41">
        <v>2019</v>
      </c>
      <c r="F349" s="41">
        <v>2020</v>
      </c>
      <c r="G349" s="41">
        <v>2021</v>
      </c>
      <c r="H349" s="214"/>
      <c r="I349" s="214"/>
      <c r="J349" s="214"/>
    </row>
    <row r="350" spans="2:10" s="212" customFormat="1" ht="12.75" customHeight="1" thickBot="1" x14ac:dyDescent="0.3">
      <c r="B350" s="214"/>
      <c r="C350" s="227"/>
      <c r="D350" s="42" t="s">
        <v>6</v>
      </c>
      <c r="E350" s="42" t="s">
        <v>7</v>
      </c>
      <c r="F350" s="42" t="s">
        <v>7</v>
      </c>
      <c r="G350" s="42" t="s">
        <v>7</v>
      </c>
      <c r="H350" s="214"/>
      <c r="I350" s="214"/>
      <c r="J350" s="214"/>
    </row>
    <row r="351" spans="2:10" s="212" customFormat="1" ht="18.75" customHeight="1" thickBot="1" x14ac:dyDescent="0.3">
      <c r="B351" s="214"/>
      <c r="C351" s="48" t="s">
        <v>0</v>
      </c>
      <c r="D351" s="35">
        <v>21500</v>
      </c>
      <c r="E351" s="35">
        <v>21500</v>
      </c>
      <c r="F351" s="35">
        <v>21500</v>
      </c>
      <c r="G351" s="35">
        <v>21500</v>
      </c>
      <c r="H351" s="214"/>
      <c r="I351" s="214"/>
      <c r="J351" s="214"/>
    </row>
    <row r="352" spans="2:10" s="212" customFormat="1" ht="24.75" customHeight="1" thickBot="1" x14ac:dyDescent="0.3">
      <c r="B352" s="214"/>
      <c r="C352" s="48" t="s">
        <v>42</v>
      </c>
      <c r="D352" s="35">
        <v>3606</v>
      </c>
      <c r="E352" s="35">
        <v>3606</v>
      </c>
      <c r="F352" s="35">
        <v>3606</v>
      </c>
      <c r="G352" s="35">
        <v>3606</v>
      </c>
      <c r="H352" s="214"/>
      <c r="I352" s="214"/>
      <c r="J352" s="214"/>
    </row>
    <row r="353" spans="2:10" s="212" customFormat="1" ht="35.25" customHeight="1" thickBot="1" x14ac:dyDescent="0.3">
      <c r="B353" s="214"/>
      <c r="C353" s="48" t="s">
        <v>1</v>
      </c>
      <c r="D353" s="43">
        <v>10500</v>
      </c>
      <c r="E353" s="43">
        <v>10500</v>
      </c>
      <c r="F353" s="43">
        <v>10500</v>
      </c>
      <c r="G353" s="43">
        <v>10500</v>
      </c>
      <c r="H353" s="214"/>
      <c r="I353" s="214"/>
      <c r="J353" s="214"/>
    </row>
    <row r="354" spans="2:10" s="212" customFormat="1" ht="24.75" thickBot="1" x14ac:dyDescent="0.3">
      <c r="B354" s="214"/>
      <c r="C354" s="78" t="s">
        <v>57</v>
      </c>
      <c r="D354" s="43">
        <f>D351+D352+D353</f>
        <v>35606</v>
      </c>
      <c r="E354" s="43">
        <f t="shared" ref="E354:G354" si="35">E351+E352+E353</f>
        <v>35606</v>
      </c>
      <c r="F354" s="43">
        <f t="shared" si="35"/>
        <v>35606</v>
      </c>
      <c r="G354" s="43">
        <f t="shared" si="35"/>
        <v>35606</v>
      </c>
      <c r="H354" s="214"/>
      <c r="I354" s="214"/>
      <c r="J354" s="214"/>
    </row>
    <row r="355" spans="2:10" s="212" customFormat="1" ht="33.75" x14ac:dyDescent="0.25">
      <c r="B355" s="214"/>
      <c r="C355" s="237" t="s">
        <v>164</v>
      </c>
      <c r="D355" s="241"/>
      <c r="E355" s="241"/>
      <c r="F355" s="241"/>
      <c r="G355" s="242"/>
      <c r="H355" s="214"/>
      <c r="I355" s="214"/>
      <c r="J355" s="214"/>
    </row>
    <row r="356" spans="2:10" s="212" customFormat="1" ht="9" customHeight="1" x14ac:dyDescent="0.25">
      <c r="B356" s="214"/>
      <c r="C356" s="238"/>
      <c r="D356" s="244"/>
      <c r="E356" s="244"/>
      <c r="F356" s="244"/>
      <c r="G356" s="245"/>
      <c r="H356" s="214"/>
      <c r="I356" s="214"/>
      <c r="J356" s="214"/>
    </row>
    <row r="357" spans="2:10" s="212" customFormat="1" ht="3" customHeight="1" thickBot="1" x14ac:dyDescent="0.3">
      <c r="B357" s="214"/>
      <c r="C357" s="239"/>
      <c r="D357" s="247"/>
      <c r="E357" s="247"/>
      <c r="F357" s="247"/>
      <c r="G357" s="248"/>
      <c r="H357" s="214"/>
      <c r="I357" s="214"/>
      <c r="J357" s="214"/>
    </row>
    <row r="358" spans="2:10" s="212" customFormat="1" ht="25.5" customHeight="1" thickBot="1" x14ac:dyDescent="0.3">
      <c r="B358" s="214"/>
      <c r="C358" s="55" t="s">
        <v>56</v>
      </c>
      <c r="D358" s="44">
        <f>IF(D354-D343=0,0,"Error")</f>
        <v>0</v>
      </c>
      <c r="E358" s="44">
        <f>IF(E354-E343=0,0,"Error")</f>
        <v>0</v>
      </c>
      <c r="F358" s="44">
        <f>IF(F354-F343=0,0,"Error")</f>
        <v>0</v>
      </c>
      <c r="G358" s="44">
        <f>IF(G354-G343=0,0,"Error")</f>
        <v>0</v>
      </c>
      <c r="H358" s="214"/>
      <c r="I358" s="214"/>
      <c r="J358" s="214"/>
    </row>
    <row r="359" spans="2:10" s="212" customFormat="1" ht="39" customHeight="1" thickBot="1" x14ac:dyDescent="0.3">
      <c r="B359" s="214"/>
      <c r="C359" s="216" t="s">
        <v>96</v>
      </c>
      <c r="D359" s="287" t="s">
        <v>382</v>
      </c>
      <c r="E359" s="288"/>
      <c r="F359" s="288"/>
      <c r="G359" s="289"/>
      <c r="H359" s="214"/>
      <c r="I359" s="214"/>
      <c r="J359" s="214"/>
    </row>
    <row r="360" spans="2:10" s="212" customFormat="1" ht="70.5" customHeight="1" thickBot="1" x14ac:dyDescent="0.3">
      <c r="B360" s="214"/>
      <c r="C360" s="37" t="s">
        <v>10</v>
      </c>
      <c r="D360" s="287" t="s">
        <v>394</v>
      </c>
      <c r="E360" s="288"/>
      <c r="F360" s="288"/>
      <c r="G360" s="289"/>
      <c r="H360" s="214"/>
      <c r="I360" s="214"/>
      <c r="J360" s="214"/>
    </row>
    <row r="361" spans="2:10" s="212" customFormat="1" ht="30" customHeight="1" thickBot="1" x14ac:dyDescent="0.3">
      <c r="B361" s="214"/>
      <c r="C361" s="37" t="s">
        <v>15</v>
      </c>
      <c r="D361" s="284" t="s">
        <v>240</v>
      </c>
      <c r="E361" s="285"/>
      <c r="F361" s="285"/>
      <c r="G361" s="286"/>
      <c r="H361" s="214"/>
      <c r="I361" s="214"/>
      <c r="J361" s="214"/>
    </row>
    <row r="362" spans="2:10" s="212" customFormat="1" ht="17.25" customHeight="1" x14ac:dyDescent="0.25">
      <c r="B362" s="214"/>
      <c r="C362" s="226"/>
      <c r="D362" s="41">
        <v>2018</v>
      </c>
      <c r="E362" s="41">
        <v>2019</v>
      </c>
      <c r="F362" s="41">
        <v>2020</v>
      </c>
      <c r="G362" s="41">
        <v>2021</v>
      </c>
      <c r="H362" s="214"/>
      <c r="I362" s="214"/>
      <c r="J362" s="214"/>
    </row>
    <row r="363" spans="2:10" s="212" customFormat="1" ht="17.25" customHeight="1" thickBot="1" x14ac:dyDescent="0.3">
      <c r="B363" s="214"/>
      <c r="C363" s="227"/>
      <c r="D363" s="42" t="s">
        <v>6</v>
      </c>
      <c r="E363" s="42" t="s">
        <v>7</v>
      </c>
      <c r="F363" s="42" t="s">
        <v>7</v>
      </c>
      <c r="G363" s="42" t="s">
        <v>7</v>
      </c>
      <c r="H363" s="214"/>
      <c r="I363" s="214"/>
      <c r="J363" s="214"/>
    </row>
    <row r="364" spans="2:10" s="212" customFormat="1" ht="17.25" customHeight="1" thickBot="1" x14ac:dyDescent="0.3">
      <c r="B364" s="214"/>
      <c r="C364" s="37" t="s">
        <v>9</v>
      </c>
      <c r="D364" s="32">
        <v>38000</v>
      </c>
      <c r="E364" s="32">
        <v>38500</v>
      </c>
      <c r="F364" s="32">
        <v>39000</v>
      </c>
      <c r="G364" s="32">
        <v>39500</v>
      </c>
      <c r="H364" s="214"/>
      <c r="I364" s="214"/>
      <c r="J364" s="214"/>
    </row>
    <row r="365" spans="2:10" s="212" customFormat="1" ht="17.25" customHeight="1" thickBot="1" x14ac:dyDescent="0.3">
      <c r="B365" s="214"/>
      <c r="C365" s="37" t="s">
        <v>16</v>
      </c>
      <c r="D365" s="32">
        <v>38482</v>
      </c>
      <c r="E365" s="32">
        <v>38482</v>
      </c>
      <c r="F365" s="32">
        <v>38482</v>
      </c>
      <c r="G365" s="32">
        <v>38482</v>
      </c>
      <c r="H365" s="214"/>
      <c r="I365" s="214"/>
      <c r="J365" s="214"/>
    </row>
    <row r="366" spans="2:10" s="212" customFormat="1" ht="17.25" customHeight="1" thickBot="1" x14ac:dyDescent="0.3">
      <c r="B366" s="214"/>
      <c r="C366" s="37" t="s">
        <v>24</v>
      </c>
      <c r="D366" s="32">
        <f>D365/D364</f>
        <v>1.0126842105263159</v>
      </c>
      <c r="E366" s="32">
        <f>E365/E364</f>
        <v>0.99953246753246749</v>
      </c>
      <c r="F366" s="32">
        <f>F365/F364</f>
        <v>0.98671794871794871</v>
      </c>
      <c r="G366" s="32">
        <f>G365/G364</f>
        <v>0.97422784810126584</v>
      </c>
      <c r="H366" s="214"/>
      <c r="I366" s="214"/>
      <c r="J366" s="214"/>
    </row>
    <row r="367" spans="2:10" s="212" customFormat="1" ht="17.25" customHeight="1" thickBot="1" x14ac:dyDescent="0.3">
      <c r="B367" s="214"/>
      <c r="C367" s="37" t="s">
        <v>17</v>
      </c>
      <c r="D367" s="227" t="s">
        <v>23</v>
      </c>
      <c r="E367" s="34">
        <f>E364/D364-1</f>
        <v>1.3157894736842035E-2</v>
      </c>
      <c r="F367" s="34">
        <f t="shared" ref="F367:G369" si="36">F364/E364-1</f>
        <v>1.298701298701288E-2</v>
      </c>
      <c r="G367" s="34">
        <f t="shared" si="36"/>
        <v>1.2820512820512775E-2</v>
      </c>
      <c r="H367" s="214"/>
      <c r="I367" s="214"/>
      <c r="J367" s="214"/>
    </row>
    <row r="368" spans="2:10" s="212" customFormat="1" ht="17.25" customHeight="1" thickBot="1" x14ac:dyDescent="0.3">
      <c r="B368" s="214"/>
      <c r="C368" s="37" t="s">
        <v>18</v>
      </c>
      <c r="D368" s="227" t="s">
        <v>23</v>
      </c>
      <c r="E368" s="34">
        <f>E365/D365-1</f>
        <v>0</v>
      </c>
      <c r="F368" s="34">
        <f t="shared" si="36"/>
        <v>0</v>
      </c>
      <c r="G368" s="34">
        <f t="shared" si="36"/>
        <v>0</v>
      </c>
      <c r="H368" s="214"/>
      <c r="I368" s="214"/>
      <c r="J368" s="214"/>
    </row>
    <row r="369" spans="2:10" s="212" customFormat="1" ht="17.25" customHeight="1" thickBot="1" x14ac:dyDescent="0.3">
      <c r="B369" s="214"/>
      <c r="C369" s="37" t="s">
        <v>19</v>
      </c>
      <c r="D369" s="227" t="s">
        <v>23</v>
      </c>
      <c r="E369" s="34">
        <f>E366/D366-1</f>
        <v>-1.2987012987013102E-2</v>
      </c>
      <c r="F369" s="34">
        <f t="shared" si="36"/>
        <v>-1.2820512820512775E-2</v>
      </c>
      <c r="G369" s="34">
        <f t="shared" si="36"/>
        <v>-1.2658227848101222E-2</v>
      </c>
      <c r="H369" s="214"/>
      <c r="I369" s="214"/>
      <c r="J369" s="214"/>
    </row>
    <row r="370" spans="2:10" s="212" customFormat="1" ht="17.25" customHeight="1" thickBot="1" x14ac:dyDescent="0.3">
      <c r="B370" s="214"/>
      <c r="C370" s="228" t="s">
        <v>207</v>
      </c>
      <c r="D370" s="229"/>
      <c r="E370" s="229"/>
      <c r="F370" s="229"/>
      <c r="G370" s="230"/>
      <c r="H370" s="214"/>
      <c r="I370" s="214"/>
      <c r="J370" s="214"/>
    </row>
    <row r="371" spans="2:10" s="212" customFormat="1" ht="17.25" customHeight="1" x14ac:dyDescent="0.25">
      <c r="B371" s="214"/>
      <c r="C371" s="226"/>
      <c r="D371" s="41">
        <v>2018</v>
      </c>
      <c r="E371" s="41">
        <v>2019</v>
      </c>
      <c r="F371" s="41">
        <v>2020</v>
      </c>
      <c r="G371" s="41">
        <v>2021</v>
      </c>
      <c r="H371" s="214"/>
      <c r="I371" s="214"/>
      <c r="J371" s="214"/>
    </row>
    <row r="372" spans="2:10" s="212" customFormat="1" ht="17.25" customHeight="1" thickBot="1" x14ac:dyDescent="0.3">
      <c r="B372" s="214"/>
      <c r="C372" s="227"/>
      <c r="D372" s="42" t="s">
        <v>6</v>
      </c>
      <c r="E372" s="42" t="s">
        <v>7</v>
      </c>
      <c r="F372" s="42" t="s">
        <v>7</v>
      </c>
      <c r="G372" s="42" t="s">
        <v>7</v>
      </c>
      <c r="H372" s="214"/>
      <c r="I372" s="214"/>
      <c r="J372" s="214"/>
    </row>
    <row r="373" spans="2:10" s="212" customFormat="1" ht="17.25" customHeight="1" thickBot="1" x14ac:dyDescent="0.3">
      <c r="B373" s="214"/>
      <c r="C373" s="48" t="s">
        <v>0</v>
      </c>
      <c r="D373" s="35">
        <v>23582</v>
      </c>
      <c r="E373" s="35">
        <v>23582</v>
      </c>
      <c r="F373" s="35">
        <v>23582</v>
      </c>
      <c r="G373" s="35">
        <v>23582</v>
      </c>
      <c r="H373" s="214"/>
      <c r="I373" s="214"/>
      <c r="J373" s="214"/>
    </row>
    <row r="374" spans="2:10" s="212" customFormat="1" ht="17.25" customHeight="1" thickBot="1" x14ac:dyDescent="0.3">
      <c r="B374" s="214"/>
      <c r="C374" s="48" t="s">
        <v>42</v>
      </c>
      <c r="D374" s="35">
        <v>3900</v>
      </c>
      <c r="E374" s="35">
        <v>3900</v>
      </c>
      <c r="F374" s="35">
        <v>3900</v>
      </c>
      <c r="G374" s="35">
        <v>3900</v>
      </c>
      <c r="H374" s="214"/>
      <c r="I374" s="214"/>
      <c r="J374" s="214"/>
    </row>
    <row r="375" spans="2:10" s="212" customFormat="1" ht="17.25" customHeight="1" thickBot="1" x14ac:dyDescent="0.3">
      <c r="B375" s="214"/>
      <c r="C375" s="48" t="s">
        <v>1</v>
      </c>
      <c r="D375" s="43">
        <v>11000</v>
      </c>
      <c r="E375" s="43">
        <v>11000</v>
      </c>
      <c r="F375" s="43">
        <v>11000</v>
      </c>
      <c r="G375" s="43">
        <v>11000</v>
      </c>
      <c r="H375" s="214"/>
      <c r="I375" s="214"/>
      <c r="J375" s="214"/>
    </row>
    <row r="376" spans="2:10" s="212" customFormat="1" ht="17.25" customHeight="1" thickBot="1" x14ac:dyDescent="0.3">
      <c r="B376" s="214"/>
      <c r="C376" s="218" t="s">
        <v>54</v>
      </c>
      <c r="D376" s="43">
        <f>D373+D374+D375</f>
        <v>38482</v>
      </c>
      <c r="E376" s="43">
        <f t="shared" ref="E376:G376" si="37">E373+E374+E375</f>
        <v>38482</v>
      </c>
      <c r="F376" s="43">
        <f t="shared" si="37"/>
        <v>38482</v>
      </c>
      <c r="G376" s="43">
        <f t="shared" si="37"/>
        <v>38482</v>
      </c>
      <c r="H376" s="214"/>
      <c r="I376" s="214"/>
      <c r="J376" s="214"/>
    </row>
    <row r="377" spans="2:10" s="212" customFormat="1" ht="17.25" customHeight="1" x14ac:dyDescent="0.25">
      <c r="B377" s="214"/>
      <c r="C377" s="237" t="s">
        <v>379</v>
      </c>
      <c r="D377" s="240"/>
      <c r="E377" s="241"/>
      <c r="F377" s="241"/>
      <c r="G377" s="242"/>
      <c r="H377" s="214"/>
      <c r="I377" s="214"/>
      <c r="J377" s="214"/>
    </row>
    <row r="378" spans="2:10" s="212" customFormat="1" ht="17.25" customHeight="1" x14ac:dyDescent="0.25">
      <c r="B378" s="214"/>
      <c r="C378" s="238"/>
      <c r="D378" s="243"/>
      <c r="E378" s="244"/>
      <c r="F378" s="244"/>
      <c r="G378" s="245"/>
      <c r="H378" s="214"/>
      <c r="I378" s="214"/>
      <c r="J378" s="214"/>
    </row>
    <row r="379" spans="2:10" s="212" customFormat="1" ht="17.25" customHeight="1" thickBot="1" x14ac:dyDescent="0.3">
      <c r="B379" s="214"/>
      <c r="C379" s="239"/>
      <c r="D379" s="246"/>
      <c r="E379" s="247"/>
      <c r="F379" s="247"/>
      <c r="G379" s="248"/>
      <c r="H379" s="214"/>
      <c r="I379" s="214"/>
      <c r="J379" s="214"/>
    </row>
    <row r="380" spans="2:10" s="212" customFormat="1" ht="17.25" customHeight="1" thickBot="1" x14ac:dyDescent="0.3">
      <c r="B380" s="214"/>
      <c r="C380" s="55" t="s">
        <v>56</v>
      </c>
      <c r="D380" s="44">
        <f>IF(D376-D365=0,0,"Error")</f>
        <v>0</v>
      </c>
      <c r="E380" s="44">
        <f>IF(E376-E365=0,0,"Error")</f>
        <v>0</v>
      </c>
      <c r="F380" s="44">
        <f>IF(F376-F365=0,0,"Error")</f>
        <v>0</v>
      </c>
      <c r="G380" s="44">
        <f>IF(G376-G365=0,0,"Error")</f>
        <v>0</v>
      </c>
      <c r="H380" s="214"/>
      <c r="I380" s="214"/>
      <c r="J380" s="214"/>
    </row>
    <row r="381" spans="2:10" s="212" customFormat="1" ht="17.25" customHeight="1" thickBot="1" x14ac:dyDescent="0.3">
      <c r="B381" s="214"/>
      <c r="C381" s="234" t="s">
        <v>141</v>
      </c>
      <c r="D381" s="235"/>
      <c r="E381" s="235"/>
      <c r="F381" s="235"/>
      <c r="G381" s="236"/>
      <c r="H381" s="214"/>
      <c r="I381" s="214"/>
      <c r="J381" s="214"/>
    </row>
    <row r="382" spans="2:10" s="212" customFormat="1" ht="15.75" thickBot="1" x14ac:dyDescent="0.3">
      <c r="B382" s="214"/>
      <c r="C382" s="234" t="s">
        <v>73</v>
      </c>
      <c r="D382" s="235"/>
      <c r="E382" s="235"/>
      <c r="F382" s="235"/>
      <c r="G382" s="236"/>
      <c r="H382" s="214"/>
      <c r="I382" s="214"/>
      <c r="J382" s="214"/>
    </row>
    <row r="383" spans="2:10" s="212" customFormat="1" ht="23.25" thickBot="1" x14ac:dyDescent="0.3">
      <c r="B383" s="214"/>
      <c r="C383" s="37" t="s">
        <v>82</v>
      </c>
      <c r="D383" s="249"/>
      <c r="E383" s="250"/>
      <c r="F383" s="250"/>
      <c r="G383" s="251"/>
      <c r="H383" s="214"/>
      <c r="I383" s="214"/>
      <c r="J383" s="214"/>
    </row>
    <row r="384" spans="2:10" s="212" customFormat="1" ht="15.75" thickBot="1" x14ac:dyDescent="0.3">
      <c r="B384" s="214"/>
      <c r="C384" s="216" t="s">
        <v>38</v>
      </c>
      <c r="D384" s="284" t="s">
        <v>383</v>
      </c>
      <c r="E384" s="285"/>
      <c r="F384" s="285"/>
      <c r="G384" s="286"/>
      <c r="H384" s="214"/>
      <c r="I384" s="214"/>
      <c r="J384" s="214"/>
    </row>
    <row r="385" spans="2:11" s="212" customFormat="1" ht="32.25" customHeight="1" thickBot="1" x14ac:dyDescent="0.3">
      <c r="B385" s="214"/>
      <c r="C385" s="37" t="s">
        <v>10</v>
      </c>
      <c r="D385" s="287" t="s">
        <v>384</v>
      </c>
      <c r="E385" s="288"/>
      <c r="F385" s="288"/>
      <c r="G385" s="289"/>
      <c r="H385" s="214"/>
      <c r="I385" s="214"/>
      <c r="J385" s="214"/>
    </row>
    <row r="386" spans="2:11" s="212" customFormat="1" ht="27" customHeight="1" thickBot="1" x14ac:dyDescent="0.3">
      <c r="B386" s="214"/>
      <c r="C386" s="37" t="s">
        <v>15</v>
      </c>
      <c r="D386" s="220" t="s">
        <v>385</v>
      </c>
      <c r="E386" s="221"/>
      <c r="F386" s="221"/>
      <c r="G386" s="222"/>
      <c r="H386" s="214"/>
      <c r="I386" s="214"/>
      <c r="J386" s="214"/>
    </row>
    <row r="387" spans="2:11" s="212" customFormat="1" x14ac:dyDescent="0.25">
      <c r="B387" s="214"/>
      <c r="C387" s="226"/>
      <c r="D387" s="41">
        <v>2018</v>
      </c>
      <c r="E387" s="41">
        <v>2019</v>
      </c>
      <c r="F387" s="41">
        <v>2020</v>
      </c>
      <c r="G387" s="41">
        <v>2021</v>
      </c>
      <c r="H387" s="214"/>
      <c r="I387" s="214"/>
      <c r="J387" s="214"/>
    </row>
    <row r="388" spans="2:11" s="212" customFormat="1" ht="12.75" customHeight="1" thickBot="1" x14ac:dyDescent="0.3">
      <c r="B388" s="214"/>
      <c r="C388" s="227"/>
      <c r="D388" s="42" t="s">
        <v>6</v>
      </c>
      <c r="E388" s="42" t="s">
        <v>7</v>
      </c>
      <c r="F388" s="42" t="s">
        <v>7</v>
      </c>
      <c r="G388" s="42" t="s">
        <v>7</v>
      </c>
      <c r="H388" s="214"/>
      <c r="I388" s="214"/>
      <c r="J388" s="214"/>
    </row>
    <row r="389" spans="2:11" s="212" customFormat="1" ht="15" customHeight="1" thickBot="1" x14ac:dyDescent="0.3">
      <c r="B389" s="214"/>
      <c r="C389" s="37" t="s">
        <v>9</v>
      </c>
      <c r="D389" s="219">
        <v>22.5</v>
      </c>
      <c r="E389" s="219">
        <v>40</v>
      </c>
      <c r="F389" s="219">
        <v>75</v>
      </c>
      <c r="G389" s="219">
        <v>75</v>
      </c>
      <c r="H389" s="214"/>
      <c r="I389" s="214"/>
      <c r="J389" s="214"/>
    </row>
    <row r="390" spans="2:11" s="212" customFormat="1" ht="15.75" thickBot="1" x14ac:dyDescent="0.3">
      <c r="B390" s="214"/>
      <c r="C390" s="37" t="s">
        <v>16</v>
      </c>
      <c r="D390" s="32">
        <v>3000</v>
      </c>
      <c r="E390" s="32">
        <v>5300</v>
      </c>
      <c r="F390" s="32">
        <v>10000</v>
      </c>
      <c r="G390" s="32">
        <v>10000</v>
      </c>
      <c r="H390" s="214"/>
      <c r="I390" s="214"/>
      <c r="J390" s="214"/>
    </row>
    <row r="391" spans="2:11" s="212" customFormat="1" ht="15.75" thickBot="1" x14ac:dyDescent="0.3">
      <c r="B391" s="214"/>
      <c r="C391" s="37" t="s">
        <v>24</v>
      </c>
      <c r="D391" s="32">
        <f>D390/D389</f>
        <v>133.33333333333334</v>
      </c>
      <c r="E391" s="32">
        <f>E390/E389</f>
        <v>132.5</v>
      </c>
      <c r="F391" s="32">
        <f>F390/F389</f>
        <v>133.33333333333334</v>
      </c>
      <c r="G391" s="32">
        <f>G390/G389</f>
        <v>133.33333333333334</v>
      </c>
      <c r="H391" s="214"/>
      <c r="I391" s="214"/>
      <c r="J391" s="214"/>
    </row>
    <row r="392" spans="2:11" s="212" customFormat="1" ht="15.75" thickBot="1" x14ac:dyDescent="0.3">
      <c r="B392" s="214"/>
      <c r="C392" s="37" t="s">
        <v>17</v>
      </c>
      <c r="D392" s="227" t="s">
        <v>23</v>
      </c>
      <c r="E392" s="34">
        <f t="shared" ref="E392:G394" si="38">E389/D389-1</f>
        <v>0.77777777777777768</v>
      </c>
      <c r="F392" s="34">
        <f t="shared" si="38"/>
        <v>0.875</v>
      </c>
      <c r="G392" s="34">
        <f t="shared" si="38"/>
        <v>0</v>
      </c>
      <c r="H392" s="214"/>
      <c r="I392" s="214"/>
      <c r="J392" s="214"/>
    </row>
    <row r="393" spans="2:11" s="212" customFormat="1" ht="15.75" thickBot="1" x14ac:dyDescent="0.3">
      <c r="B393" s="214"/>
      <c r="C393" s="37" t="s">
        <v>18</v>
      </c>
      <c r="D393" s="227" t="s">
        <v>23</v>
      </c>
      <c r="E393" s="34">
        <f t="shared" si="38"/>
        <v>0.76666666666666661</v>
      </c>
      <c r="F393" s="34">
        <f t="shared" si="38"/>
        <v>0.8867924528301887</v>
      </c>
      <c r="G393" s="34">
        <f t="shared" si="38"/>
        <v>0</v>
      </c>
      <c r="H393" s="217"/>
      <c r="I393" s="217"/>
      <c r="J393" s="217"/>
      <c r="K393" s="213"/>
    </row>
    <row r="394" spans="2:11" s="212" customFormat="1" ht="23.25" thickBot="1" x14ac:dyDescent="0.3">
      <c r="B394" s="214"/>
      <c r="C394" s="37" t="s">
        <v>19</v>
      </c>
      <c r="D394" s="227" t="s">
        <v>23</v>
      </c>
      <c r="E394" s="34">
        <f t="shared" si="38"/>
        <v>-6.2500000000000888E-3</v>
      </c>
      <c r="F394" s="34">
        <f t="shared" si="38"/>
        <v>6.2893081761006275E-3</v>
      </c>
      <c r="G394" s="34">
        <f t="shared" si="38"/>
        <v>0</v>
      </c>
      <c r="H394" s="214"/>
      <c r="I394" s="214"/>
      <c r="J394" s="214"/>
    </row>
    <row r="395" spans="2:11" s="212" customFormat="1" ht="34.5" thickBot="1" x14ac:dyDescent="0.3">
      <c r="B395" s="214"/>
      <c r="C395" s="228" t="s">
        <v>202</v>
      </c>
      <c r="D395" s="229"/>
      <c r="E395" s="229"/>
      <c r="F395" s="229"/>
      <c r="G395" s="230"/>
      <c r="H395" s="214"/>
      <c r="I395" s="214"/>
      <c r="J395" s="214"/>
    </row>
    <row r="396" spans="2:11" s="212" customFormat="1" ht="15.75" customHeight="1" x14ac:dyDescent="0.25">
      <c r="B396" s="214"/>
      <c r="C396" s="226"/>
      <c r="D396" s="41">
        <v>2018</v>
      </c>
      <c r="E396" s="41">
        <v>2019</v>
      </c>
      <c r="F396" s="41">
        <v>2020</v>
      </c>
      <c r="G396" s="41">
        <v>2021</v>
      </c>
      <c r="H396" s="214"/>
      <c r="I396" s="214"/>
      <c r="J396" s="214"/>
    </row>
    <row r="397" spans="2:11" s="212" customFormat="1" ht="12.75" customHeight="1" thickBot="1" x14ac:dyDescent="0.3">
      <c r="B397" s="214"/>
      <c r="C397" s="227"/>
      <c r="D397" s="42" t="s">
        <v>6</v>
      </c>
      <c r="E397" s="42" t="s">
        <v>7</v>
      </c>
      <c r="F397" s="42" t="s">
        <v>7</v>
      </c>
      <c r="G397" s="42" t="s">
        <v>7</v>
      </c>
      <c r="H397" s="214"/>
      <c r="I397" s="214"/>
      <c r="J397" s="214"/>
    </row>
    <row r="398" spans="2:11" s="212" customFormat="1" ht="15" customHeight="1" thickBot="1" x14ac:dyDescent="0.3">
      <c r="B398" s="214"/>
      <c r="C398" s="48" t="s">
        <v>71</v>
      </c>
      <c r="D398" s="35"/>
      <c r="E398" s="35"/>
      <c r="F398" s="35"/>
      <c r="G398" s="35"/>
      <c r="H398" s="214"/>
      <c r="I398" s="214"/>
      <c r="J398" s="214"/>
    </row>
    <row r="399" spans="2:11" s="212" customFormat="1" ht="15.75" thickBot="1" x14ac:dyDescent="0.3">
      <c r="B399" s="214"/>
      <c r="C399" s="48" t="s">
        <v>72</v>
      </c>
      <c r="D399" s="43">
        <v>3000</v>
      </c>
      <c r="E399" s="35">
        <v>5300</v>
      </c>
      <c r="F399" s="35">
        <v>10000</v>
      </c>
      <c r="G399" s="35">
        <v>10000</v>
      </c>
      <c r="H399" s="214"/>
      <c r="I399" s="214"/>
      <c r="J399" s="214"/>
    </row>
    <row r="400" spans="2:11" s="212" customFormat="1" ht="24.75" thickBot="1" x14ac:dyDescent="0.3">
      <c r="B400" s="214"/>
      <c r="C400" s="218" t="s">
        <v>54</v>
      </c>
      <c r="D400" s="43">
        <f>D399+D398</f>
        <v>3000</v>
      </c>
      <c r="E400" s="43">
        <f>E399+E398</f>
        <v>5300</v>
      </c>
      <c r="F400" s="43">
        <f>F399+F398</f>
        <v>10000</v>
      </c>
      <c r="G400" s="43">
        <f>G399+G398</f>
        <v>10000</v>
      </c>
      <c r="H400" s="214"/>
      <c r="I400" s="214"/>
      <c r="J400" s="214"/>
    </row>
    <row r="401" spans="2:11" s="212" customFormat="1" ht="16.5" customHeight="1" thickBot="1" x14ac:dyDescent="0.3">
      <c r="B401" s="214"/>
      <c r="C401" s="237" t="s">
        <v>69</v>
      </c>
      <c r="D401" s="240"/>
      <c r="E401" s="241"/>
      <c r="F401" s="241"/>
      <c r="G401" s="242"/>
      <c r="H401" s="214"/>
      <c r="I401" s="214"/>
      <c r="J401" s="214"/>
    </row>
    <row r="402" spans="2:11" s="212" customFormat="1" ht="6" hidden="1" customHeight="1" thickBot="1" x14ac:dyDescent="0.3">
      <c r="B402" s="214"/>
      <c r="C402" s="238"/>
      <c r="D402" s="243"/>
      <c r="E402" s="244"/>
      <c r="F402" s="244"/>
      <c r="G402" s="245"/>
      <c r="H402" s="214"/>
      <c r="I402" s="214"/>
      <c r="J402" s="214"/>
    </row>
    <row r="403" spans="2:11" s="212" customFormat="1" ht="4.5" hidden="1" customHeight="1" thickBot="1" x14ac:dyDescent="0.3">
      <c r="B403" s="214"/>
      <c r="C403" s="239"/>
      <c r="D403" s="246"/>
      <c r="E403" s="247"/>
      <c r="F403" s="247"/>
      <c r="G403" s="248"/>
      <c r="H403" s="214"/>
      <c r="I403" s="214"/>
      <c r="J403" s="214"/>
    </row>
    <row r="404" spans="2:11" s="212" customFormat="1" ht="15.75" thickBot="1" x14ac:dyDescent="0.3">
      <c r="B404" s="214"/>
      <c r="C404" s="37" t="s">
        <v>41</v>
      </c>
      <c r="D404" s="290" t="s">
        <v>386</v>
      </c>
      <c r="E404" s="291"/>
      <c r="F404" s="291"/>
      <c r="G404" s="292"/>
      <c r="H404" s="214"/>
      <c r="I404" s="214"/>
      <c r="J404" s="214"/>
    </row>
    <row r="405" spans="2:11" s="212" customFormat="1" ht="23.25" thickBot="1" x14ac:dyDescent="0.3">
      <c r="B405" s="214"/>
      <c r="C405" s="216" t="s">
        <v>387</v>
      </c>
      <c r="D405" s="290" t="s">
        <v>386</v>
      </c>
      <c r="E405" s="291"/>
      <c r="F405" s="291"/>
      <c r="G405" s="292"/>
      <c r="H405" s="214"/>
      <c r="I405" s="214"/>
      <c r="J405" s="214"/>
    </row>
    <row r="406" spans="2:11" s="212" customFormat="1" ht="45.75" customHeight="1" thickBot="1" x14ac:dyDescent="0.3">
      <c r="B406" s="214"/>
      <c r="C406" s="37" t="s">
        <v>10</v>
      </c>
      <c r="D406" s="287" t="s">
        <v>388</v>
      </c>
      <c r="E406" s="288"/>
      <c r="F406" s="288"/>
      <c r="G406" s="289"/>
      <c r="H406" s="214"/>
      <c r="I406" s="214"/>
      <c r="J406" s="214"/>
    </row>
    <row r="407" spans="2:11" s="212" customFormat="1" ht="29.25" customHeight="1" thickBot="1" x14ac:dyDescent="0.3">
      <c r="B407" s="214"/>
      <c r="C407" s="37" t="s">
        <v>15</v>
      </c>
      <c r="D407" s="220" t="s">
        <v>240</v>
      </c>
      <c r="E407" s="221"/>
      <c r="F407" s="221"/>
      <c r="G407" s="222"/>
      <c r="H407" s="214"/>
      <c r="I407" s="214"/>
      <c r="J407" s="214"/>
    </row>
    <row r="408" spans="2:11" s="212" customFormat="1" x14ac:dyDescent="0.25">
      <c r="B408" s="214"/>
      <c r="C408" s="226"/>
      <c r="D408" s="41">
        <v>2018</v>
      </c>
      <c r="E408" s="41">
        <v>2019</v>
      </c>
      <c r="F408" s="41">
        <v>2020</v>
      </c>
      <c r="G408" s="41">
        <v>2021</v>
      </c>
      <c r="H408" s="214"/>
      <c r="I408" s="214"/>
      <c r="J408" s="214"/>
    </row>
    <row r="409" spans="2:11" s="212" customFormat="1" ht="12.75" customHeight="1" thickBot="1" x14ac:dyDescent="0.3">
      <c r="B409" s="214"/>
      <c r="C409" s="227"/>
      <c r="D409" s="42" t="s">
        <v>6</v>
      </c>
      <c r="E409" s="42" t="s">
        <v>7</v>
      </c>
      <c r="F409" s="42" t="s">
        <v>7</v>
      </c>
      <c r="G409" s="42" t="s">
        <v>7</v>
      </c>
      <c r="H409" s="214"/>
      <c r="I409" s="214"/>
      <c r="J409" s="214"/>
    </row>
    <row r="410" spans="2:11" s="212" customFormat="1" ht="14.25" customHeight="1" thickBot="1" x14ac:dyDescent="0.3">
      <c r="B410" s="214"/>
      <c r="C410" s="37" t="s">
        <v>9</v>
      </c>
      <c r="D410" s="32">
        <v>400</v>
      </c>
      <c r="E410" s="32">
        <v>0</v>
      </c>
      <c r="F410" s="32">
        <v>0</v>
      </c>
      <c r="G410" s="32">
        <v>0</v>
      </c>
      <c r="H410" s="214"/>
      <c r="I410" s="214"/>
      <c r="J410" s="214"/>
    </row>
    <row r="411" spans="2:11" s="212" customFormat="1" ht="15.75" thickBot="1" x14ac:dyDescent="0.3">
      <c r="B411" s="214"/>
      <c r="C411" s="37" t="s">
        <v>16</v>
      </c>
      <c r="D411" s="32">
        <v>2200</v>
      </c>
      <c r="E411" s="32">
        <v>0</v>
      </c>
      <c r="F411" s="32">
        <v>0</v>
      </c>
      <c r="G411" s="32">
        <v>0</v>
      </c>
      <c r="H411" s="214"/>
      <c r="I411" s="214"/>
      <c r="J411" s="214"/>
    </row>
    <row r="412" spans="2:11" s="212" customFormat="1" ht="15.75" thickBot="1" x14ac:dyDescent="0.3">
      <c r="B412" s="214"/>
      <c r="C412" s="37" t="s">
        <v>24</v>
      </c>
      <c r="D412" s="32">
        <f>D411/D410</f>
        <v>5.5</v>
      </c>
      <c r="E412" s="32" t="e">
        <f>E411/E410</f>
        <v>#DIV/0!</v>
      </c>
      <c r="F412" s="32" t="e">
        <f>F411/F410</f>
        <v>#DIV/0!</v>
      </c>
      <c r="G412" s="32" t="e">
        <f>G411/G410</f>
        <v>#DIV/0!</v>
      </c>
      <c r="H412" s="214"/>
      <c r="I412" s="214"/>
      <c r="J412" s="214"/>
    </row>
    <row r="413" spans="2:11" s="212" customFormat="1" ht="15.75" thickBot="1" x14ac:dyDescent="0.3">
      <c r="B413" s="214"/>
      <c r="C413" s="37" t="s">
        <v>17</v>
      </c>
      <c r="D413" s="227" t="s">
        <v>23</v>
      </c>
      <c r="E413" s="34">
        <f t="shared" ref="E413:G415" si="39">E410/D410-1</f>
        <v>-1</v>
      </c>
      <c r="F413" s="34" t="e">
        <f t="shared" si="39"/>
        <v>#DIV/0!</v>
      </c>
      <c r="G413" s="34" t="e">
        <f t="shared" si="39"/>
        <v>#DIV/0!</v>
      </c>
      <c r="H413" s="214"/>
      <c r="I413" s="214"/>
      <c r="J413" s="214"/>
    </row>
    <row r="414" spans="2:11" s="212" customFormat="1" ht="15.75" thickBot="1" x14ac:dyDescent="0.3">
      <c r="B414" s="214"/>
      <c r="C414" s="37" t="s">
        <v>18</v>
      </c>
      <c r="D414" s="227" t="s">
        <v>23</v>
      </c>
      <c r="E414" s="34">
        <f t="shared" si="39"/>
        <v>-1</v>
      </c>
      <c r="F414" s="34" t="e">
        <f t="shared" si="39"/>
        <v>#DIV/0!</v>
      </c>
      <c r="G414" s="34" t="e">
        <f t="shared" si="39"/>
        <v>#DIV/0!</v>
      </c>
      <c r="H414" s="217"/>
      <c r="I414" s="217"/>
      <c r="J414" s="217"/>
      <c r="K414" s="213"/>
    </row>
    <row r="415" spans="2:11" s="212" customFormat="1" ht="23.25" thickBot="1" x14ac:dyDescent="0.3">
      <c r="B415" s="214"/>
      <c r="C415" s="37" t="s">
        <v>19</v>
      </c>
      <c r="D415" s="227" t="s">
        <v>23</v>
      </c>
      <c r="E415" s="34" t="e">
        <f t="shared" si="39"/>
        <v>#DIV/0!</v>
      </c>
      <c r="F415" s="34" t="e">
        <f t="shared" si="39"/>
        <v>#DIV/0!</v>
      </c>
      <c r="G415" s="34" t="e">
        <f t="shared" si="39"/>
        <v>#DIV/0!</v>
      </c>
      <c r="H415" s="214"/>
      <c r="I415" s="214"/>
      <c r="J415" s="214"/>
    </row>
    <row r="416" spans="2:11" s="212" customFormat="1" ht="34.5" thickBot="1" x14ac:dyDescent="0.3">
      <c r="B416" s="214"/>
      <c r="C416" s="228" t="s">
        <v>205</v>
      </c>
      <c r="D416" s="229"/>
      <c r="E416" s="229"/>
      <c r="F416" s="229"/>
      <c r="G416" s="230"/>
      <c r="H416" s="214"/>
      <c r="I416" s="214"/>
      <c r="J416" s="214"/>
    </row>
    <row r="417" spans="2:10" s="212" customFormat="1" ht="15.75" customHeight="1" x14ac:dyDescent="0.25">
      <c r="B417" s="214"/>
      <c r="C417" s="226"/>
      <c r="D417" s="41">
        <v>2018</v>
      </c>
      <c r="E417" s="41">
        <v>2019</v>
      </c>
      <c r="F417" s="41">
        <v>2020</v>
      </c>
      <c r="G417" s="41">
        <v>2021</v>
      </c>
      <c r="H417" s="214"/>
      <c r="I417" s="214"/>
      <c r="J417" s="214"/>
    </row>
    <row r="418" spans="2:10" s="212" customFormat="1" ht="12.75" customHeight="1" thickBot="1" x14ac:dyDescent="0.3">
      <c r="B418" s="214"/>
      <c r="C418" s="227"/>
      <c r="D418" s="42" t="s">
        <v>6</v>
      </c>
      <c r="E418" s="42" t="s">
        <v>7</v>
      </c>
      <c r="F418" s="42" t="s">
        <v>7</v>
      </c>
      <c r="G418" s="42" t="s">
        <v>7</v>
      </c>
      <c r="H418" s="214"/>
      <c r="I418" s="214"/>
      <c r="J418" s="214"/>
    </row>
    <row r="419" spans="2:10" s="212" customFormat="1" ht="22.5" customHeight="1" thickBot="1" x14ac:dyDescent="0.3">
      <c r="B419" s="214"/>
      <c r="C419" s="48" t="s">
        <v>71</v>
      </c>
      <c r="D419" s="35"/>
      <c r="E419" s="35"/>
      <c r="F419" s="35"/>
      <c r="G419" s="35"/>
      <c r="H419" s="214"/>
      <c r="I419" s="214"/>
      <c r="J419" s="214"/>
    </row>
    <row r="420" spans="2:10" s="212" customFormat="1" ht="15.75" thickBot="1" x14ac:dyDescent="0.3">
      <c r="B420" s="214"/>
      <c r="C420" s="48" t="s">
        <v>72</v>
      </c>
      <c r="D420" s="43">
        <v>2200</v>
      </c>
      <c r="E420" s="35">
        <v>0</v>
      </c>
      <c r="F420" s="35">
        <v>0</v>
      </c>
      <c r="G420" s="35">
        <v>0</v>
      </c>
      <c r="H420" s="214"/>
      <c r="I420" s="214"/>
      <c r="J420" s="214"/>
    </row>
    <row r="421" spans="2:10" s="212" customFormat="1" ht="24.75" thickBot="1" x14ac:dyDescent="0.3">
      <c r="B421" s="214"/>
      <c r="C421" s="218" t="s">
        <v>140</v>
      </c>
      <c r="D421" s="43">
        <f>D420+D419</f>
        <v>2200</v>
      </c>
      <c r="E421" s="43">
        <f>E420+E419</f>
        <v>0</v>
      </c>
      <c r="F421" s="43">
        <f>F420+F419</f>
        <v>0</v>
      </c>
      <c r="G421" s="43">
        <f>G420+G419</f>
        <v>0</v>
      </c>
      <c r="H421" s="214"/>
      <c r="I421" s="214"/>
      <c r="J421" s="214"/>
    </row>
    <row r="422" spans="2:10" s="212" customFormat="1" ht="20.25" customHeight="1" thickBot="1" x14ac:dyDescent="0.3">
      <c r="B422" s="214"/>
      <c r="C422" s="237" t="s">
        <v>142</v>
      </c>
      <c r="D422" s="240"/>
      <c r="E422" s="241"/>
      <c r="F422" s="241"/>
      <c r="G422" s="242"/>
      <c r="H422" s="214"/>
      <c r="I422" s="214"/>
      <c r="J422" s="214"/>
    </row>
    <row r="423" spans="2:10" s="212" customFormat="1" ht="15" hidden="1" customHeight="1" thickBot="1" x14ac:dyDescent="0.3">
      <c r="B423" s="214"/>
      <c r="C423" s="238"/>
      <c r="D423" s="243"/>
      <c r="E423" s="244"/>
      <c r="F423" s="244"/>
      <c r="G423" s="245"/>
      <c r="H423" s="214"/>
      <c r="I423" s="214"/>
      <c r="J423" s="214"/>
    </row>
    <row r="424" spans="2:10" s="212" customFormat="1" ht="15.75" hidden="1" thickBot="1" x14ac:dyDescent="0.3">
      <c r="B424" s="214"/>
      <c r="C424" s="239"/>
      <c r="D424" s="246"/>
      <c r="E424" s="247"/>
      <c r="F424" s="247"/>
      <c r="G424" s="248"/>
      <c r="H424" s="214"/>
      <c r="I424" s="214"/>
      <c r="J424" s="214"/>
    </row>
    <row r="425" spans="2:10" s="212" customFormat="1" ht="23.25" thickBot="1" x14ac:dyDescent="0.3">
      <c r="B425" s="214"/>
      <c r="C425" s="37" t="s">
        <v>82</v>
      </c>
      <c r="D425" s="249" t="s">
        <v>37</v>
      </c>
      <c r="E425" s="250"/>
      <c r="F425" s="250"/>
      <c r="G425" s="251"/>
      <c r="H425" s="214"/>
      <c r="I425" s="214"/>
      <c r="J425" s="214"/>
    </row>
    <row r="426" spans="2:10" s="212" customFormat="1" ht="15.75" thickBot="1" x14ac:dyDescent="0.3">
      <c r="B426" s="214"/>
      <c r="C426" s="216" t="s">
        <v>96</v>
      </c>
      <c r="D426" s="284" t="s">
        <v>389</v>
      </c>
      <c r="E426" s="285"/>
      <c r="F426" s="285"/>
      <c r="G426" s="286"/>
      <c r="H426" s="214"/>
      <c r="I426" s="214"/>
      <c r="J426" s="214"/>
    </row>
    <row r="427" spans="2:10" s="212" customFormat="1" ht="30.75" customHeight="1" thickBot="1" x14ac:dyDescent="0.3">
      <c r="B427" s="214"/>
      <c r="C427" s="37" t="s">
        <v>10</v>
      </c>
      <c r="D427" s="287" t="s">
        <v>390</v>
      </c>
      <c r="E427" s="288"/>
      <c r="F427" s="288"/>
      <c r="G427" s="289"/>
      <c r="H427" s="214"/>
      <c r="I427" s="214"/>
      <c r="J427" s="214"/>
    </row>
    <row r="428" spans="2:10" s="212" customFormat="1" ht="15.75" customHeight="1" thickBot="1" x14ac:dyDescent="0.3">
      <c r="B428" s="214"/>
      <c r="C428" s="37" t="s">
        <v>15</v>
      </c>
      <c r="D428" s="220" t="s">
        <v>385</v>
      </c>
      <c r="E428" s="221"/>
      <c r="F428" s="221"/>
      <c r="G428" s="222"/>
      <c r="H428" s="214"/>
      <c r="I428" s="214"/>
      <c r="J428" s="214"/>
    </row>
    <row r="429" spans="2:10" s="212" customFormat="1" x14ac:dyDescent="0.25">
      <c r="B429" s="214"/>
      <c r="C429" s="226"/>
      <c r="D429" s="41">
        <v>2018</v>
      </c>
      <c r="E429" s="41">
        <v>2019</v>
      </c>
      <c r="F429" s="41">
        <v>2020</v>
      </c>
      <c r="G429" s="41">
        <v>2021</v>
      </c>
      <c r="H429" s="214"/>
      <c r="I429" s="214"/>
      <c r="J429" s="214"/>
    </row>
    <row r="430" spans="2:10" s="212" customFormat="1" ht="12.75" customHeight="1" thickBot="1" x14ac:dyDescent="0.3">
      <c r="B430" s="214"/>
      <c r="C430" s="227"/>
      <c r="D430" s="42" t="s">
        <v>6</v>
      </c>
      <c r="E430" s="42" t="s">
        <v>7</v>
      </c>
      <c r="F430" s="42" t="s">
        <v>7</v>
      </c>
      <c r="G430" s="42" t="s">
        <v>7</v>
      </c>
      <c r="H430" s="214"/>
      <c r="I430" s="214"/>
      <c r="J430" s="214"/>
    </row>
    <row r="431" spans="2:10" s="212" customFormat="1" ht="14.25" customHeight="1" thickBot="1" x14ac:dyDescent="0.3">
      <c r="B431" s="214"/>
      <c r="C431" s="37" t="s">
        <v>9</v>
      </c>
      <c r="D431" s="219">
        <v>960</v>
      </c>
      <c r="E431" s="219">
        <v>960</v>
      </c>
      <c r="F431" s="219">
        <v>2500</v>
      </c>
      <c r="G431" s="219">
        <v>2500</v>
      </c>
      <c r="H431" s="214"/>
      <c r="I431" s="214"/>
      <c r="J431" s="214"/>
    </row>
    <row r="432" spans="2:10" s="212" customFormat="1" ht="15.75" thickBot="1" x14ac:dyDescent="0.3">
      <c r="B432" s="214"/>
      <c r="C432" s="37" t="s">
        <v>16</v>
      </c>
      <c r="D432" s="32">
        <v>4800</v>
      </c>
      <c r="E432" s="32">
        <v>4700</v>
      </c>
      <c r="F432" s="32">
        <v>10000</v>
      </c>
      <c r="G432" s="32">
        <v>10000</v>
      </c>
      <c r="H432" s="214"/>
      <c r="I432" s="214"/>
      <c r="J432" s="214"/>
    </row>
    <row r="433" spans="2:11" s="212" customFormat="1" ht="15.75" thickBot="1" x14ac:dyDescent="0.3">
      <c r="B433" s="214"/>
      <c r="C433" s="37" t="s">
        <v>24</v>
      </c>
      <c r="D433" s="32">
        <f>D432/D431</f>
        <v>5</v>
      </c>
      <c r="E433" s="32">
        <f>E432/E431</f>
        <v>4.895833333333333</v>
      </c>
      <c r="F433" s="32">
        <f>F432/F431</f>
        <v>4</v>
      </c>
      <c r="G433" s="32">
        <f>G432/G431</f>
        <v>4</v>
      </c>
      <c r="H433" s="214"/>
      <c r="I433" s="214"/>
      <c r="J433" s="214"/>
    </row>
    <row r="434" spans="2:11" s="212" customFormat="1" ht="15.75" thickBot="1" x14ac:dyDescent="0.3">
      <c r="B434" s="214"/>
      <c r="C434" s="37" t="s">
        <v>17</v>
      </c>
      <c r="D434" s="227" t="s">
        <v>23</v>
      </c>
      <c r="E434" s="34">
        <f t="shared" ref="E434:G436" si="40">E431/D431-1</f>
        <v>0</v>
      </c>
      <c r="F434" s="34">
        <f t="shared" si="40"/>
        <v>1.6041666666666665</v>
      </c>
      <c r="G434" s="34">
        <f t="shared" si="40"/>
        <v>0</v>
      </c>
      <c r="H434" s="214"/>
      <c r="I434" s="214"/>
      <c r="J434" s="214"/>
    </row>
    <row r="435" spans="2:11" s="212" customFormat="1" ht="15.75" thickBot="1" x14ac:dyDescent="0.3">
      <c r="B435" s="214"/>
      <c r="C435" s="37" t="s">
        <v>18</v>
      </c>
      <c r="D435" s="227" t="s">
        <v>23</v>
      </c>
      <c r="E435" s="34">
        <f t="shared" si="40"/>
        <v>-2.083333333333337E-2</v>
      </c>
      <c r="F435" s="34">
        <f t="shared" si="40"/>
        <v>1.1276595744680851</v>
      </c>
      <c r="G435" s="34">
        <f t="shared" si="40"/>
        <v>0</v>
      </c>
      <c r="H435" s="217"/>
      <c r="I435" s="217"/>
      <c r="J435" s="217"/>
      <c r="K435" s="213"/>
    </row>
    <row r="436" spans="2:11" s="212" customFormat="1" ht="23.25" thickBot="1" x14ac:dyDescent="0.3">
      <c r="B436" s="214"/>
      <c r="C436" s="37" t="s">
        <v>19</v>
      </c>
      <c r="D436" s="227" t="s">
        <v>23</v>
      </c>
      <c r="E436" s="34">
        <f t="shared" si="40"/>
        <v>-2.083333333333337E-2</v>
      </c>
      <c r="F436" s="34">
        <f t="shared" si="40"/>
        <v>-0.18297872340425525</v>
      </c>
      <c r="G436" s="34">
        <f t="shared" si="40"/>
        <v>0</v>
      </c>
      <c r="H436" s="214"/>
      <c r="I436" s="214"/>
      <c r="J436" s="214"/>
    </row>
    <row r="437" spans="2:11" s="212" customFormat="1" ht="34.5" thickBot="1" x14ac:dyDescent="0.3">
      <c r="B437" s="214"/>
      <c r="C437" s="228" t="s">
        <v>207</v>
      </c>
      <c r="D437" s="229"/>
      <c r="E437" s="229"/>
      <c r="F437" s="229"/>
      <c r="G437" s="230"/>
      <c r="H437" s="214"/>
      <c r="I437" s="214"/>
      <c r="J437" s="214"/>
    </row>
    <row r="438" spans="2:11" s="212" customFormat="1" ht="15.75" customHeight="1" x14ac:dyDescent="0.25">
      <c r="B438" s="214"/>
      <c r="C438" s="226"/>
      <c r="D438" s="41">
        <v>2018</v>
      </c>
      <c r="E438" s="41">
        <v>2019</v>
      </c>
      <c r="F438" s="41">
        <v>2020</v>
      </c>
      <c r="G438" s="41">
        <v>2021</v>
      </c>
      <c r="H438" s="214"/>
      <c r="I438" s="214"/>
      <c r="J438" s="214"/>
    </row>
    <row r="439" spans="2:11" s="212" customFormat="1" ht="12.75" customHeight="1" thickBot="1" x14ac:dyDescent="0.3">
      <c r="B439" s="214"/>
      <c r="C439" s="227"/>
      <c r="D439" s="42" t="s">
        <v>6</v>
      </c>
      <c r="E439" s="42" t="s">
        <v>7</v>
      </c>
      <c r="F439" s="42" t="s">
        <v>7</v>
      </c>
      <c r="G439" s="42" t="s">
        <v>7</v>
      </c>
      <c r="H439" s="214"/>
      <c r="I439" s="214"/>
      <c r="J439" s="214"/>
    </row>
    <row r="440" spans="2:11" s="212" customFormat="1" ht="15.75" customHeight="1" thickBot="1" x14ac:dyDescent="0.3">
      <c r="B440" s="214"/>
      <c r="C440" s="48" t="s">
        <v>71</v>
      </c>
      <c r="D440" s="35"/>
      <c r="E440" s="35"/>
      <c r="F440" s="35"/>
      <c r="G440" s="35"/>
      <c r="H440" s="214"/>
      <c r="I440" s="214"/>
      <c r="J440" s="214"/>
    </row>
    <row r="441" spans="2:11" s="212" customFormat="1" ht="15.75" thickBot="1" x14ac:dyDescent="0.3">
      <c r="B441" s="214"/>
      <c r="C441" s="48" t="s">
        <v>72</v>
      </c>
      <c r="D441" s="43">
        <v>4800</v>
      </c>
      <c r="E441" s="35">
        <v>4700</v>
      </c>
      <c r="F441" s="35">
        <v>10000</v>
      </c>
      <c r="G441" s="35">
        <v>10000</v>
      </c>
      <c r="H441" s="214"/>
      <c r="I441" s="214"/>
      <c r="J441" s="214"/>
    </row>
    <row r="442" spans="2:11" s="212" customFormat="1" ht="24.75" thickBot="1" x14ac:dyDescent="0.3">
      <c r="B442" s="214"/>
      <c r="C442" s="218" t="s">
        <v>98</v>
      </c>
      <c r="D442" s="43">
        <f>D441+D440</f>
        <v>4800</v>
      </c>
      <c r="E442" s="43">
        <f>E441+E440</f>
        <v>4700</v>
      </c>
      <c r="F442" s="43">
        <f>F441+F440</f>
        <v>10000</v>
      </c>
      <c r="G442" s="43">
        <f>G441+G440</f>
        <v>10000</v>
      </c>
      <c r="H442" s="214"/>
      <c r="I442" s="214"/>
      <c r="J442" s="214"/>
    </row>
    <row r="443" spans="2:11" ht="45" customHeight="1" thickBot="1" x14ac:dyDescent="0.3">
      <c r="B443" s="38"/>
      <c r="C443" s="55" t="s">
        <v>84</v>
      </c>
      <c r="D443" s="44">
        <f>D444</f>
        <v>299738</v>
      </c>
      <c r="E443" s="44">
        <f t="shared" ref="E443:G443" si="41">E444</f>
        <v>305000</v>
      </c>
      <c r="F443" s="44">
        <f t="shared" si="41"/>
        <v>320000</v>
      </c>
      <c r="G443" s="44">
        <f t="shared" si="41"/>
        <v>315000</v>
      </c>
      <c r="H443" s="72"/>
      <c r="I443" s="72"/>
      <c r="J443" s="72"/>
      <c r="K443" s="6"/>
    </row>
    <row r="444" spans="2:11" ht="36.75" thickBot="1" x14ac:dyDescent="0.3">
      <c r="B444" s="38"/>
      <c r="C444" s="55" t="s">
        <v>85</v>
      </c>
      <c r="D444" s="44">
        <f>D446+D448+D450+D454+D456+D462</f>
        <v>299738</v>
      </c>
      <c r="E444" s="44">
        <f t="shared" ref="E444:G444" si="42">E446+E448+E450+E454+E456+E462</f>
        <v>305000</v>
      </c>
      <c r="F444" s="44">
        <f t="shared" si="42"/>
        <v>320000</v>
      </c>
      <c r="G444" s="44">
        <f t="shared" si="42"/>
        <v>315000</v>
      </c>
      <c r="H444" s="38"/>
      <c r="I444" s="38"/>
      <c r="J444" s="38"/>
    </row>
    <row r="445" spans="2:11" ht="24.75" customHeight="1" thickBot="1" x14ac:dyDescent="0.3">
      <c r="B445" s="38"/>
      <c r="C445" s="56" t="s">
        <v>25</v>
      </c>
      <c r="D445" s="45"/>
      <c r="E445" s="46">
        <f>E444/D444-1</f>
        <v>1.7555331656313289E-2</v>
      </c>
      <c r="F445" s="46">
        <f t="shared" ref="F445:G445" si="43">F444/E444-1</f>
        <v>4.9180327868852514E-2</v>
      </c>
      <c r="G445" s="46">
        <f t="shared" si="43"/>
        <v>-1.5625E-2</v>
      </c>
      <c r="H445" s="38"/>
      <c r="I445" s="38"/>
      <c r="J445" s="38"/>
    </row>
    <row r="446" spans="2:11" ht="15.75" thickBot="1" x14ac:dyDescent="0.3">
      <c r="B446" s="38"/>
      <c r="C446" s="48" t="s">
        <v>0</v>
      </c>
      <c r="D446" s="35">
        <f>D325+D351+D373</f>
        <v>64782</v>
      </c>
      <c r="E446" s="35">
        <f>E325+E351+E373</f>
        <v>64782</v>
      </c>
      <c r="F446" s="35">
        <f>F325+F351+F373</f>
        <v>64782</v>
      </c>
      <c r="G446" s="35">
        <f>G325+G351+G373</f>
        <v>64782</v>
      </c>
      <c r="H446" s="38"/>
      <c r="I446" s="38"/>
      <c r="J446" s="38"/>
    </row>
    <row r="447" spans="2:11" ht="15.75" thickBot="1" x14ac:dyDescent="0.3">
      <c r="B447" s="38"/>
      <c r="C447" s="57" t="s">
        <v>26</v>
      </c>
      <c r="D447" s="43"/>
      <c r="E447" s="36">
        <f>E446/D446-1</f>
        <v>0</v>
      </c>
      <c r="F447" s="36">
        <f t="shared" ref="F447:G447" si="44">F446/E446-1</f>
        <v>0</v>
      </c>
      <c r="G447" s="36">
        <f t="shared" si="44"/>
        <v>0</v>
      </c>
      <c r="H447" s="38"/>
      <c r="I447" s="38"/>
      <c r="J447" s="38"/>
    </row>
    <row r="448" spans="2:11" ht="24.75" thickBot="1" x14ac:dyDescent="0.3">
      <c r="B448" s="38"/>
      <c r="C448" s="48" t="s">
        <v>42</v>
      </c>
      <c r="D448" s="35">
        <f>D326+D352+D374</f>
        <v>10956</v>
      </c>
      <c r="E448" s="35">
        <f>E326+E352+E374</f>
        <v>10956</v>
      </c>
      <c r="F448" s="35">
        <f>F326+F352+F374</f>
        <v>10956</v>
      </c>
      <c r="G448" s="35">
        <f>G326+G352+G374</f>
        <v>10956</v>
      </c>
      <c r="H448" s="38"/>
      <c r="I448" s="72"/>
      <c r="J448" s="38"/>
    </row>
    <row r="449" spans="2:10" ht="24.75" thickBot="1" x14ac:dyDescent="0.3">
      <c r="B449" s="38"/>
      <c r="C449" s="57" t="s">
        <v>43</v>
      </c>
      <c r="D449" s="43"/>
      <c r="E449" s="36">
        <f>E448/D448-1</f>
        <v>0</v>
      </c>
      <c r="F449" s="36">
        <f t="shared" ref="F449:G449" si="45">F448/E448-1</f>
        <v>0</v>
      </c>
      <c r="G449" s="36">
        <f t="shared" si="45"/>
        <v>0</v>
      </c>
      <c r="H449" s="38"/>
      <c r="I449" s="38"/>
      <c r="J449" s="38"/>
    </row>
    <row r="450" spans="2:10" ht="15.75" thickBot="1" x14ac:dyDescent="0.3">
      <c r="B450" s="38"/>
      <c r="C450" s="48" t="s">
        <v>1</v>
      </c>
      <c r="D450" s="35">
        <f>D222+D199+D64+D41+D375+D353+D327</f>
        <v>80000</v>
      </c>
      <c r="E450" s="35">
        <f>E222+E199+E64+E41+E375+E353+E327</f>
        <v>85262</v>
      </c>
      <c r="F450" s="35">
        <f>F222+F199+F64+F41+F375+F353+F327</f>
        <v>90262</v>
      </c>
      <c r="G450" s="35">
        <f>G222+G199+G64+G41+G375+G353+G327</f>
        <v>85262</v>
      </c>
      <c r="H450" s="38"/>
      <c r="I450" s="38"/>
      <c r="J450" s="38"/>
    </row>
    <row r="451" spans="2:10" ht="24.75" thickBot="1" x14ac:dyDescent="0.3">
      <c r="B451" s="38"/>
      <c r="C451" s="57" t="s">
        <v>27</v>
      </c>
      <c r="D451" s="43"/>
      <c r="E451" s="36">
        <f>E450/D450-1</f>
        <v>6.5774999999999917E-2</v>
      </c>
      <c r="F451" s="36">
        <f t="shared" ref="F451:G451" si="46">F450/E450-1</f>
        <v>5.8642771691961304E-2</v>
      </c>
      <c r="G451" s="36">
        <f t="shared" si="46"/>
        <v>-5.5394296603221704E-2</v>
      </c>
      <c r="H451" s="38"/>
      <c r="I451" s="72"/>
      <c r="J451" s="38"/>
    </row>
    <row r="452" spans="2:10" ht="15.75" thickBot="1" x14ac:dyDescent="0.3">
      <c r="B452" s="38"/>
      <c r="C452" s="48" t="s">
        <v>2</v>
      </c>
      <c r="D452" s="35">
        <f>D223+D200+D65+D42</f>
        <v>0</v>
      </c>
      <c r="E452" s="35">
        <f>E223+E200+E65+E42</f>
        <v>0</v>
      </c>
      <c r="F452" s="35">
        <f>F223+F200+F65+F42</f>
        <v>0</v>
      </c>
      <c r="G452" s="35">
        <f>G223+G200+G65+G42</f>
        <v>0</v>
      </c>
      <c r="H452" s="38"/>
      <c r="I452" s="38"/>
      <c r="J452" s="38"/>
    </row>
    <row r="453" spans="2:10" ht="24.75" thickBot="1" x14ac:dyDescent="0.3">
      <c r="B453" s="38"/>
      <c r="C453" s="57" t="s">
        <v>28</v>
      </c>
      <c r="D453" s="43"/>
      <c r="E453" s="36" t="e">
        <f>E452/D452-1</f>
        <v>#DIV/0!</v>
      </c>
      <c r="F453" s="36" t="e">
        <f t="shared" ref="F453:G453" si="47">F452/E452-1</f>
        <v>#DIV/0!</v>
      </c>
      <c r="G453" s="36" t="e">
        <f t="shared" si="47"/>
        <v>#DIV/0!</v>
      </c>
      <c r="H453" s="38"/>
      <c r="I453" s="38"/>
      <c r="J453" s="38"/>
    </row>
    <row r="454" spans="2:10" ht="24.75" thickBot="1" x14ac:dyDescent="0.3">
      <c r="B454" s="38"/>
      <c r="C454" s="48" t="s">
        <v>29</v>
      </c>
      <c r="D454" s="35">
        <v>130000</v>
      </c>
      <c r="E454" s="35">
        <f>'[1]Formati 2 Politika Ekzist (7)'!E656</f>
        <v>130000</v>
      </c>
      <c r="F454" s="35">
        <f>'[1]Formati 2 Politika Ekzist (7)'!F656</f>
        <v>130000</v>
      </c>
      <c r="G454" s="35">
        <f>'[1]Formati 2 Politika Ekzist (7)'!G656</f>
        <v>130000</v>
      </c>
      <c r="H454" s="38"/>
      <c r="I454" s="38"/>
      <c r="J454" s="38"/>
    </row>
    <row r="455" spans="2:10" ht="24.75" thickBot="1" x14ac:dyDescent="0.3">
      <c r="B455" s="38"/>
      <c r="C455" s="57" t="s">
        <v>30</v>
      </c>
      <c r="D455" s="43"/>
      <c r="E455" s="36">
        <f>E454/D454-1</f>
        <v>0</v>
      </c>
      <c r="F455" s="36">
        <f t="shared" ref="F455:G455" si="48">F454/E454-1</f>
        <v>0</v>
      </c>
      <c r="G455" s="36">
        <f t="shared" si="48"/>
        <v>0</v>
      </c>
      <c r="H455" s="38"/>
      <c r="I455" s="38"/>
      <c r="J455" s="38"/>
    </row>
    <row r="456" spans="2:10" ht="15.75" thickBot="1" x14ac:dyDescent="0.3">
      <c r="B456" s="38"/>
      <c r="C456" s="48" t="s">
        <v>31</v>
      </c>
      <c r="D456" s="35">
        <f>D225+D202+D67+D44</f>
        <v>4000</v>
      </c>
      <c r="E456" s="35">
        <f>E225+E202+E67+E44</f>
        <v>4000</v>
      </c>
      <c r="F456" s="35">
        <f>F225+F202+F67+F44</f>
        <v>4000</v>
      </c>
      <c r="G456" s="35">
        <f>G225+G202+G67+G44</f>
        <v>4000</v>
      </c>
      <c r="H456" s="38"/>
      <c r="I456" s="38"/>
      <c r="J456" s="38"/>
    </row>
    <row r="457" spans="2:10" ht="24.75" thickBot="1" x14ac:dyDescent="0.3">
      <c r="B457" s="38"/>
      <c r="C457" s="57" t="s">
        <v>32</v>
      </c>
      <c r="D457" s="43"/>
      <c r="E457" s="36">
        <f>E456/D456-1</f>
        <v>0</v>
      </c>
      <c r="F457" s="36">
        <f t="shared" ref="F457:G457" si="49">F456/E456-1</f>
        <v>0</v>
      </c>
      <c r="G457" s="36">
        <f t="shared" si="49"/>
        <v>0</v>
      </c>
      <c r="H457" s="38"/>
      <c r="I457" s="38"/>
      <c r="J457" s="38"/>
    </row>
    <row r="458" spans="2:10" ht="24.75" thickBot="1" x14ac:dyDescent="0.3">
      <c r="B458" s="38"/>
      <c r="C458" s="48" t="s">
        <v>3</v>
      </c>
      <c r="D458" s="35">
        <f>D226+D203+D68+D45</f>
        <v>0</v>
      </c>
      <c r="E458" s="35">
        <f>E226+E203+E68+E45</f>
        <v>0</v>
      </c>
      <c r="F458" s="35">
        <f>F226+F203+F68+F45</f>
        <v>0</v>
      </c>
      <c r="G458" s="35">
        <f>G226+G203+G68+G45</f>
        <v>0</v>
      </c>
      <c r="H458" s="38"/>
      <c r="I458" s="38"/>
      <c r="J458" s="38"/>
    </row>
    <row r="459" spans="2:10" ht="26.25" customHeight="1" thickBot="1" x14ac:dyDescent="0.3">
      <c r="B459" s="38"/>
      <c r="C459" s="57" t="s">
        <v>33</v>
      </c>
      <c r="D459" s="43"/>
      <c r="E459" s="36" t="e">
        <f>E458/D458-1</f>
        <v>#DIV/0!</v>
      </c>
      <c r="F459" s="36" t="e">
        <f t="shared" ref="F459:G459" si="50">F458/E458-1</f>
        <v>#DIV/0!</v>
      </c>
      <c r="G459" s="36" t="e">
        <f t="shared" si="50"/>
        <v>#DIV/0!</v>
      </c>
      <c r="H459" s="38"/>
      <c r="I459" s="38"/>
      <c r="J459" s="38"/>
    </row>
    <row r="460" spans="2:10" ht="15.75" thickBot="1" x14ac:dyDescent="0.3">
      <c r="B460" s="38"/>
      <c r="C460" s="48" t="s">
        <v>20</v>
      </c>
      <c r="D460" s="35">
        <f>D110+D131+D151+D169+D246+D264+D284+D302</f>
        <v>0</v>
      </c>
      <c r="E460" s="35">
        <f>E110+E131+E151+E169+E246+E264+E284+E302</f>
        <v>0</v>
      </c>
      <c r="F460" s="35">
        <f>F110+F131+F151+F169+F246+F264+F284+F302</f>
        <v>0</v>
      </c>
      <c r="G460" s="35">
        <f>G110+G131+G151+G169+G246+G264+G284+G302</f>
        <v>0</v>
      </c>
      <c r="H460" s="38"/>
      <c r="I460" s="38"/>
      <c r="J460" s="38"/>
    </row>
    <row r="461" spans="2:10" ht="24.75" thickBot="1" x14ac:dyDescent="0.3">
      <c r="B461" s="38"/>
      <c r="C461" s="57" t="s">
        <v>34</v>
      </c>
      <c r="D461" s="43"/>
      <c r="E461" s="36" t="e">
        <f>E460/D460-1</f>
        <v>#DIV/0!</v>
      </c>
      <c r="F461" s="36" t="e">
        <f t="shared" ref="F461:G461" si="51">F460/E460-1</f>
        <v>#DIV/0!</v>
      </c>
      <c r="G461" s="36" t="e">
        <f t="shared" si="51"/>
        <v>#DIV/0!</v>
      </c>
      <c r="H461" s="38"/>
      <c r="I461" s="38"/>
      <c r="J461" s="38"/>
    </row>
    <row r="462" spans="2:10" ht="15.75" thickBot="1" x14ac:dyDescent="0.3">
      <c r="B462" s="38"/>
      <c r="C462" s="48" t="s">
        <v>21</v>
      </c>
      <c r="D462" s="35">
        <f>D441+D420+D399</f>
        <v>10000</v>
      </c>
      <c r="E462" s="35">
        <f>E441+E420+E399</f>
        <v>10000</v>
      </c>
      <c r="F462" s="35">
        <f>F441+F420+F399</f>
        <v>20000</v>
      </c>
      <c r="G462" s="35">
        <f>G441+G420+G399</f>
        <v>20000</v>
      </c>
      <c r="H462" s="38"/>
      <c r="I462" s="38"/>
      <c r="J462" s="38"/>
    </row>
    <row r="463" spans="2:10" ht="24.75" thickBot="1" x14ac:dyDescent="0.3">
      <c r="B463" s="38"/>
      <c r="C463" s="57" t="s">
        <v>35</v>
      </c>
      <c r="D463" s="43"/>
      <c r="E463" s="36">
        <f>E462/D462-1</f>
        <v>0</v>
      </c>
      <c r="F463" s="36">
        <f t="shared" ref="F463:G463" si="52">F462/E462-1</f>
        <v>1</v>
      </c>
      <c r="G463" s="36">
        <f t="shared" si="52"/>
        <v>0</v>
      </c>
      <c r="H463" s="38"/>
      <c r="I463" s="38"/>
      <c r="J463" s="38"/>
    </row>
    <row r="464" spans="2:10" ht="15.75" thickBot="1" x14ac:dyDescent="0.3">
      <c r="B464" s="38"/>
      <c r="C464" s="58" t="s">
        <v>56</v>
      </c>
      <c r="D464" s="44">
        <f>IF(D444-D443=0,0,"Error")</f>
        <v>0</v>
      </c>
      <c r="E464" s="44">
        <f t="shared" ref="E464:G464" si="53">IF(E444-E443=0,0,"Error")</f>
        <v>0</v>
      </c>
      <c r="F464" s="44">
        <f t="shared" si="53"/>
        <v>0</v>
      </c>
      <c r="G464" s="44">
        <f t="shared" si="53"/>
        <v>0</v>
      </c>
      <c r="H464" s="38"/>
      <c r="I464" s="38"/>
      <c r="J464" s="38"/>
    </row>
    <row r="465" spans="2:10" ht="27" customHeight="1" thickBot="1" x14ac:dyDescent="0.3">
      <c r="B465" s="38"/>
      <c r="C465" s="59" t="s">
        <v>46</v>
      </c>
      <c r="D465" s="35">
        <v>113</v>
      </c>
      <c r="E465" s="35">
        <f>13+95</f>
        <v>108</v>
      </c>
      <c r="F465" s="35">
        <v>108</v>
      </c>
      <c r="G465" s="35">
        <v>108</v>
      </c>
      <c r="H465" s="38"/>
      <c r="I465" s="38"/>
      <c r="J465" s="38"/>
    </row>
    <row r="466" spans="2:10" ht="21.75" customHeight="1" thickBot="1" x14ac:dyDescent="0.3">
      <c r="B466" s="38"/>
      <c r="C466" s="59" t="s">
        <v>52</v>
      </c>
      <c r="D466" s="35" t="s">
        <v>23</v>
      </c>
      <c r="E466" s="35" t="s">
        <v>23</v>
      </c>
      <c r="F466" s="35" t="s">
        <v>23</v>
      </c>
      <c r="G466" s="35" t="s">
        <v>23</v>
      </c>
      <c r="H466" s="38"/>
      <c r="I466" s="38"/>
      <c r="J466" s="38"/>
    </row>
    <row r="467" spans="2:10" x14ac:dyDescent="0.25">
      <c r="B467" s="38"/>
      <c r="C467" s="79"/>
      <c r="D467" s="47"/>
      <c r="E467" s="47"/>
      <c r="F467" s="47"/>
      <c r="G467" s="47"/>
      <c r="H467" s="38"/>
      <c r="I467" s="38"/>
      <c r="J467" s="38"/>
    </row>
  </sheetData>
  <mergeCells count="131">
    <mergeCell ref="D70:G70"/>
    <mergeCell ref="D4:G4"/>
    <mergeCell ref="D5:G5"/>
    <mergeCell ref="D6:G6"/>
    <mergeCell ref="C7:G7"/>
    <mergeCell ref="C8:G10"/>
    <mergeCell ref="D25:G25"/>
    <mergeCell ref="D26:G26"/>
    <mergeCell ref="D27:G27"/>
    <mergeCell ref="C28:C29"/>
    <mergeCell ref="D48:G48"/>
    <mergeCell ref="D49:G49"/>
    <mergeCell ref="D50:G50"/>
    <mergeCell ref="C52:C53"/>
    <mergeCell ref="C59:G59"/>
    <mergeCell ref="C60:C61"/>
    <mergeCell ref="C36:G36"/>
    <mergeCell ref="C37:C38"/>
    <mergeCell ref="D11:G11"/>
    <mergeCell ref="C12:C13"/>
    <mergeCell ref="D18:G18"/>
    <mergeCell ref="C19:G19"/>
    <mergeCell ref="C23:G23"/>
    <mergeCell ref="C24:G24"/>
    <mergeCell ref="C93:G93"/>
    <mergeCell ref="C94:G94"/>
    <mergeCell ref="D95:G95"/>
    <mergeCell ref="D96:G96"/>
    <mergeCell ref="D97:G97"/>
    <mergeCell ref="D98:G98"/>
    <mergeCell ref="D71:G71"/>
    <mergeCell ref="D72:G72"/>
    <mergeCell ref="C74:C75"/>
    <mergeCell ref="C81:G81"/>
    <mergeCell ref="C82:C83"/>
    <mergeCell ref="D117:G117"/>
    <mergeCell ref="D118:G118"/>
    <mergeCell ref="D119:G119"/>
    <mergeCell ref="C120:C121"/>
    <mergeCell ref="C128:G128"/>
    <mergeCell ref="C129:C130"/>
    <mergeCell ref="C99:C100"/>
    <mergeCell ref="C107:G107"/>
    <mergeCell ref="C108:C109"/>
    <mergeCell ref="C113:C115"/>
    <mergeCell ref="D113:G115"/>
    <mergeCell ref="D116:G116"/>
    <mergeCell ref="C140:C141"/>
    <mergeCell ref="C148:G148"/>
    <mergeCell ref="C149:C150"/>
    <mergeCell ref="D154:G154"/>
    <mergeCell ref="D155:G155"/>
    <mergeCell ref="D156:G156"/>
    <mergeCell ref="C134:G134"/>
    <mergeCell ref="C135:G135"/>
    <mergeCell ref="D136:G136"/>
    <mergeCell ref="D137:G137"/>
    <mergeCell ref="D138:G138"/>
    <mergeCell ref="D139:G139"/>
    <mergeCell ref="C177:G177"/>
    <mergeCell ref="C178:G178"/>
    <mergeCell ref="C179:C180"/>
    <mergeCell ref="D181:G181"/>
    <mergeCell ref="D182:G182"/>
    <mergeCell ref="D183:G183"/>
    <mergeCell ref="D157:G157"/>
    <mergeCell ref="C158:C159"/>
    <mergeCell ref="C166:G166"/>
    <mergeCell ref="C167:C168"/>
    <mergeCell ref="D172:G172"/>
    <mergeCell ref="C173:G173"/>
    <mergeCell ref="D208:G208"/>
    <mergeCell ref="C209:C210"/>
    <mergeCell ref="C217:G217"/>
    <mergeCell ref="C218:C219"/>
    <mergeCell ref="C229:G229"/>
    <mergeCell ref="C230:G230"/>
    <mergeCell ref="C184:C185"/>
    <mergeCell ref="C192:C193"/>
    <mergeCell ref="C194:G194"/>
    <mergeCell ref="C195:C196"/>
    <mergeCell ref="D206:G206"/>
    <mergeCell ref="D207:G207"/>
    <mergeCell ref="C244:C245"/>
    <mergeCell ref="D249:G249"/>
    <mergeCell ref="D250:G250"/>
    <mergeCell ref="D251:G251"/>
    <mergeCell ref="D252:G252"/>
    <mergeCell ref="C253:C254"/>
    <mergeCell ref="D231:G231"/>
    <mergeCell ref="D232:G232"/>
    <mergeCell ref="D233:G233"/>
    <mergeCell ref="D234:G234"/>
    <mergeCell ref="C235:C236"/>
    <mergeCell ref="C243:G243"/>
    <mergeCell ref="D271:G271"/>
    <mergeCell ref="D272:G272"/>
    <mergeCell ref="C273:C274"/>
    <mergeCell ref="C281:G281"/>
    <mergeCell ref="C282:C283"/>
    <mergeCell ref="D287:G287"/>
    <mergeCell ref="C261:G261"/>
    <mergeCell ref="C262:C263"/>
    <mergeCell ref="C267:G267"/>
    <mergeCell ref="C268:G268"/>
    <mergeCell ref="D269:G269"/>
    <mergeCell ref="D270:G270"/>
    <mergeCell ref="D305:G305"/>
    <mergeCell ref="C306:G306"/>
    <mergeCell ref="D311:G311"/>
    <mergeCell ref="D312:G312"/>
    <mergeCell ref="D313:G313"/>
    <mergeCell ref="D337:G337"/>
    <mergeCell ref="D288:G288"/>
    <mergeCell ref="D289:G289"/>
    <mergeCell ref="D290:G290"/>
    <mergeCell ref="C291:C292"/>
    <mergeCell ref="C299:G299"/>
    <mergeCell ref="C300:C301"/>
    <mergeCell ref="D385:G385"/>
    <mergeCell ref="D404:G404"/>
    <mergeCell ref="D405:G405"/>
    <mergeCell ref="D406:G406"/>
    <mergeCell ref="D426:G426"/>
    <mergeCell ref="D427:G427"/>
    <mergeCell ref="D338:G338"/>
    <mergeCell ref="D339:G339"/>
    <mergeCell ref="D359:G359"/>
    <mergeCell ref="D360:G360"/>
    <mergeCell ref="D361:G361"/>
    <mergeCell ref="D384:G384"/>
  </mergeCells>
  <printOptions horizontalCentered="1" verticalCentered="1"/>
  <pageMargins left="0.47244094488188981" right="0.55118110236220474" top="0.17" bottom="0.21" header="0.31496062992125984" footer="0.31496062992125984"/>
  <pageSetup scale="70" orientation="portrait" r:id="rId1"/>
  <rowBreaks count="5" manualBreakCount="5">
    <brk id="39" max="9" man="1"/>
    <brk id="85" max="9" man="1"/>
    <brk id="347" max="9" man="1"/>
    <brk id="385" max="9" man="1"/>
    <brk id="4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N311"/>
  <sheetViews>
    <sheetView topLeftCell="B298" zoomScale="150" zoomScaleNormal="150" workbookViewId="0">
      <selection activeCell="D104" sqref="D104:G104"/>
    </sheetView>
  </sheetViews>
  <sheetFormatPr defaultColWidth="9.140625" defaultRowHeight="12" x14ac:dyDescent="0.2"/>
  <cols>
    <col min="1" max="1" width="11" style="165" customWidth="1"/>
    <col min="2" max="2" width="12" style="165" customWidth="1"/>
    <col min="3" max="3" width="31.7109375" style="165" customWidth="1"/>
    <col min="4" max="6" width="11.7109375" style="165" customWidth="1"/>
    <col min="7" max="7" width="12.85546875" style="165" customWidth="1"/>
    <col min="8" max="8" width="12" style="165" bestFit="1" customWidth="1"/>
    <col min="9" max="9" width="14.7109375" style="165" customWidth="1"/>
    <col min="10" max="10" width="11" style="165" customWidth="1"/>
    <col min="11" max="11" width="17" style="165" customWidth="1"/>
    <col min="12" max="12" width="15.85546875" style="165" customWidth="1"/>
    <col min="13" max="13" width="12.140625" style="165" bestFit="1" customWidth="1"/>
    <col min="14" max="14" width="9.85546875" style="165" bestFit="1" customWidth="1"/>
    <col min="15" max="16384" width="9.140625" style="165"/>
  </cols>
  <sheetData>
    <row r="2" spans="2:8" x14ac:dyDescent="0.2">
      <c r="B2" s="534" t="s">
        <v>62</v>
      </c>
      <c r="C2" s="534"/>
      <c r="D2" s="534"/>
      <c r="E2" s="534"/>
      <c r="F2" s="534"/>
      <c r="G2" s="534"/>
      <c r="H2" s="534"/>
    </row>
    <row r="3" spans="2:8" ht="12.75" thickBot="1" x14ac:dyDescent="0.25"/>
    <row r="4" spans="2:8" ht="12.75" thickBot="1" x14ac:dyDescent="0.25">
      <c r="C4" s="166" t="s">
        <v>22</v>
      </c>
      <c r="D4" s="535" t="s">
        <v>267</v>
      </c>
      <c r="E4" s="535"/>
      <c r="F4" s="535"/>
      <c r="G4" s="535"/>
    </row>
    <row r="5" spans="2:8" ht="12.75" thickBot="1" x14ac:dyDescent="0.25">
      <c r="C5" s="166" t="s">
        <v>4</v>
      </c>
      <c r="D5" s="536" t="s">
        <v>268</v>
      </c>
      <c r="E5" s="537"/>
      <c r="F5" s="537"/>
      <c r="G5" s="538"/>
    </row>
    <row r="6" spans="2:8" ht="12.75" thickBot="1" x14ac:dyDescent="0.25">
      <c r="C6" s="166" t="s">
        <v>36</v>
      </c>
      <c r="D6" s="539" t="s">
        <v>5</v>
      </c>
      <c r="E6" s="540"/>
      <c r="F6" s="540"/>
      <c r="G6" s="541"/>
    </row>
    <row r="7" spans="2:8" ht="12.75" thickBot="1" x14ac:dyDescent="0.25">
      <c r="C7" s="531" t="s">
        <v>8</v>
      </c>
      <c r="D7" s="532"/>
      <c r="E7" s="532"/>
      <c r="F7" s="532"/>
      <c r="G7" s="533"/>
    </row>
    <row r="8" spans="2:8" x14ac:dyDescent="0.2">
      <c r="C8" s="545" t="s">
        <v>269</v>
      </c>
      <c r="D8" s="546"/>
      <c r="E8" s="546"/>
      <c r="F8" s="546"/>
      <c r="G8" s="547"/>
    </row>
    <row r="9" spans="2:8" x14ac:dyDescent="0.2">
      <c r="C9" s="548"/>
      <c r="D9" s="549"/>
      <c r="E9" s="549"/>
      <c r="F9" s="549"/>
      <c r="G9" s="550"/>
    </row>
    <row r="10" spans="2:8" ht="23.25" customHeight="1" thickBot="1" x14ac:dyDescent="0.25">
      <c r="C10" s="551"/>
      <c r="D10" s="552"/>
      <c r="E10" s="552"/>
      <c r="F10" s="552"/>
      <c r="G10" s="553"/>
    </row>
    <row r="11" spans="2:8" ht="28.5" customHeight="1" thickBot="1" x14ac:dyDescent="0.25">
      <c r="C11" s="167" t="s">
        <v>11</v>
      </c>
      <c r="D11" s="554" t="s">
        <v>270</v>
      </c>
      <c r="E11" s="555"/>
      <c r="F11" s="555"/>
      <c r="G11" s="556"/>
    </row>
    <row r="12" spans="2:8" x14ac:dyDescent="0.2">
      <c r="C12" s="557" t="s">
        <v>12</v>
      </c>
      <c r="D12" s="168">
        <v>2018</v>
      </c>
      <c r="E12" s="168">
        <v>2019</v>
      </c>
      <c r="F12" s="168">
        <v>2020</v>
      </c>
      <c r="G12" s="168">
        <v>2021</v>
      </c>
    </row>
    <row r="13" spans="2:8" ht="12.75" thickBot="1" x14ac:dyDescent="0.25">
      <c r="C13" s="558"/>
      <c r="D13" s="169" t="s">
        <v>6</v>
      </c>
      <c r="E13" s="169" t="s">
        <v>7</v>
      </c>
      <c r="F13" s="169" t="s">
        <v>7</v>
      </c>
      <c r="G13" s="169" t="s">
        <v>7</v>
      </c>
    </row>
    <row r="14" spans="2:8" ht="24.75" thickBot="1" x14ac:dyDescent="0.25">
      <c r="C14" s="170" t="s">
        <v>271</v>
      </c>
      <c r="D14" s="171">
        <v>49900</v>
      </c>
      <c r="E14" s="172" t="s">
        <v>272</v>
      </c>
      <c r="F14" s="172" t="s">
        <v>280</v>
      </c>
      <c r="G14" s="172" t="s">
        <v>276</v>
      </c>
    </row>
    <row r="15" spans="2:8" ht="24.75" thickBot="1" x14ac:dyDescent="0.25">
      <c r="C15" s="173" t="s">
        <v>273</v>
      </c>
      <c r="D15" s="171">
        <v>7500</v>
      </c>
      <c r="E15" s="172" t="s">
        <v>272</v>
      </c>
      <c r="F15" s="172" t="s">
        <v>272</v>
      </c>
      <c r="G15" s="172" t="s">
        <v>276</v>
      </c>
    </row>
    <row r="16" spans="2:8" ht="24.75" thickBot="1" x14ac:dyDescent="0.25">
      <c r="C16" s="173" t="s">
        <v>274</v>
      </c>
      <c r="D16" s="171">
        <v>3970</v>
      </c>
      <c r="E16" s="172" t="s">
        <v>272</v>
      </c>
      <c r="F16" s="172" t="s">
        <v>272</v>
      </c>
      <c r="G16" s="172" t="s">
        <v>276</v>
      </c>
    </row>
    <row r="17" spans="3:14" ht="12.75" thickBot="1" x14ac:dyDescent="0.25">
      <c r="C17" s="173" t="s">
        <v>275</v>
      </c>
      <c r="D17" s="174">
        <v>1.6E-2</v>
      </c>
      <c r="E17" s="172" t="s">
        <v>276</v>
      </c>
      <c r="F17" s="172" t="s">
        <v>277</v>
      </c>
      <c r="G17" s="172" t="s">
        <v>277</v>
      </c>
    </row>
    <row r="18" spans="3:14" ht="28.5" customHeight="1" thickBot="1" x14ac:dyDescent="0.25">
      <c r="C18" s="175" t="s">
        <v>13</v>
      </c>
      <c r="D18" s="625" t="s">
        <v>278</v>
      </c>
      <c r="E18" s="626"/>
      <c r="F18" s="626"/>
      <c r="G18" s="627"/>
    </row>
    <row r="19" spans="3:14" ht="12.75" thickBot="1" x14ac:dyDescent="0.25">
      <c r="C19" s="559" t="s">
        <v>14</v>
      </c>
      <c r="D19" s="560"/>
      <c r="E19" s="560"/>
      <c r="F19" s="560"/>
      <c r="G19" s="561"/>
      <c r="J19" s="176"/>
      <c r="M19" s="176"/>
    </row>
    <row r="20" spans="3:14" ht="12.75" thickBot="1" x14ac:dyDescent="0.25">
      <c r="C20" s="170" t="s">
        <v>279</v>
      </c>
      <c r="D20" s="171">
        <v>7900</v>
      </c>
      <c r="E20" s="172" t="s">
        <v>276</v>
      </c>
      <c r="F20" s="172" t="s">
        <v>309</v>
      </c>
      <c r="G20" s="172" t="s">
        <v>281</v>
      </c>
    </row>
    <row r="21" spans="3:14" ht="12.75" thickBot="1" x14ac:dyDescent="0.25">
      <c r="C21" s="173" t="s">
        <v>282</v>
      </c>
      <c r="D21" s="171">
        <v>4980</v>
      </c>
      <c r="E21" s="172" t="s">
        <v>276</v>
      </c>
      <c r="F21" s="172" t="s">
        <v>280</v>
      </c>
      <c r="G21" s="172" t="s">
        <v>281</v>
      </c>
    </row>
    <row r="22" spans="3:14" ht="12.75" thickBot="1" x14ac:dyDescent="0.25">
      <c r="C22" s="562" t="s">
        <v>53</v>
      </c>
      <c r="D22" s="563"/>
      <c r="E22" s="563"/>
      <c r="F22" s="563"/>
      <c r="G22" s="564"/>
    </row>
    <row r="23" spans="3:14" ht="12.75" thickBot="1" x14ac:dyDescent="0.25">
      <c r="C23" s="562" t="s">
        <v>74</v>
      </c>
      <c r="D23" s="563"/>
      <c r="E23" s="563"/>
      <c r="F23" s="563"/>
      <c r="G23" s="564"/>
    </row>
    <row r="24" spans="3:14" ht="24.75" customHeight="1" thickBot="1" x14ac:dyDescent="0.25">
      <c r="C24" s="177" t="s">
        <v>283</v>
      </c>
      <c r="D24" s="565" t="s">
        <v>284</v>
      </c>
      <c r="E24" s="566"/>
      <c r="F24" s="566"/>
      <c r="G24" s="567"/>
    </row>
    <row r="25" spans="3:14" ht="40.5" customHeight="1" thickBot="1" x14ac:dyDescent="0.25">
      <c r="C25" s="173" t="s">
        <v>10</v>
      </c>
      <c r="D25" s="568" t="s">
        <v>285</v>
      </c>
      <c r="E25" s="569"/>
      <c r="F25" s="569"/>
      <c r="G25" s="570"/>
    </row>
    <row r="26" spans="3:14" ht="24.75" customHeight="1" thickBot="1" x14ac:dyDescent="0.25">
      <c r="C26" s="173" t="s">
        <v>15</v>
      </c>
      <c r="D26" s="571" t="s">
        <v>286</v>
      </c>
      <c r="E26" s="572"/>
      <c r="F26" s="572"/>
      <c r="G26" s="573"/>
    </row>
    <row r="27" spans="3:14" x14ac:dyDescent="0.2">
      <c r="C27" s="574"/>
      <c r="D27" s="168">
        <v>2018</v>
      </c>
      <c r="E27" s="168">
        <v>2019</v>
      </c>
      <c r="F27" s="168">
        <v>2020</v>
      </c>
      <c r="G27" s="168">
        <v>2021</v>
      </c>
    </row>
    <row r="28" spans="3:14" ht="12.75" thickBot="1" x14ac:dyDescent="0.25">
      <c r="C28" s="575"/>
      <c r="D28" s="169" t="s">
        <v>6</v>
      </c>
      <c r="E28" s="169" t="s">
        <v>7</v>
      </c>
      <c r="F28" s="169" t="s">
        <v>7</v>
      </c>
      <c r="G28" s="169" t="s">
        <v>7</v>
      </c>
    </row>
    <row r="29" spans="3:14" ht="12.75" thickBot="1" x14ac:dyDescent="0.25">
      <c r="C29" s="173" t="s">
        <v>9</v>
      </c>
      <c r="D29" s="178">
        <v>12880</v>
      </c>
      <c r="E29" s="178">
        <v>12880</v>
      </c>
      <c r="F29" s="178">
        <v>13000</v>
      </c>
      <c r="G29" s="178">
        <v>13000</v>
      </c>
    </row>
    <row r="30" spans="3:14" ht="12.75" thickBot="1" x14ac:dyDescent="0.25">
      <c r="C30" s="173" t="s">
        <v>16</v>
      </c>
      <c r="D30" s="178">
        <v>37700</v>
      </c>
      <c r="E30" s="178">
        <f>D30*0.0255+D30</f>
        <v>38661.35</v>
      </c>
      <c r="F30" s="178">
        <f>E30*0.01745+E30</f>
        <v>39335.990557500001</v>
      </c>
      <c r="G30" s="178">
        <f>F30</f>
        <v>39335.990557500001</v>
      </c>
    </row>
    <row r="31" spans="3:14" ht="12.75" thickBot="1" x14ac:dyDescent="0.25">
      <c r="C31" s="173" t="s">
        <v>24</v>
      </c>
      <c r="D31" s="178">
        <f>D30/D29</f>
        <v>2.9270186335403725</v>
      </c>
      <c r="E31" s="178">
        <f t="shared" ref="E31:G31" si="0">E30/E29</f>
        <v>3.0016576086956519</v>
      </c>
      <c r="F31" s="178">
        <f t="shared" si="0"/>
        <v>3.0258454275000002</v>
      </c>
      <c r="G31" s="178">
        <f t="shared" si="0"/>
        <v>3.0258454275000002</v>
      </c>
    </row>
    <row r="32" spans="3:14" ht="12.75" thickBot="1" x14ac:dyDescent="0.25">
      <c r="C32" s="173" t="s">
        <v>17</v>
      </c>
      <c r="D32" s="179" t="s">
        <v>23</v>
      </c>
      <c r="E32" s="180">
        <f>E29/D29-1</f>
        <v>0</v>
      </c>
      <c r="F32" s="180">
        <f t="shared" ref="F32:G34" si="1">F29/E29-1</f>
        <v>9.3167701863354768E-3</v>
      </c>
      <c r="G32" s="180">
        <f t="shared" si="1"/>
        <v>0</v>
      </c>
      <c r="L32" s="181"/>
      <c r="M32" s="181"/>
      <c r="N32" s="181"/>
    </row>
    <row r="33" spans="3:7" ht="12.75" thickBot="1" x14ac:dyDescent="0.25">
      <c r="C33" s="173" t="s">
        <v>18</v>
      </c>
      <c r="D33" s="179" t="s">
        <v>23</v>
      </c>
      <c r="E33" s="180">
        <f>E30/D30-1</f>
        <v>2.5499999999999856E-2</v>
      </c>
      <c r="F33" s="180">
        <f t="shared" si="1"/>
        <v>1.7449999999999966E-2</v>
      </c>
      <c r="G33" s="180">
        <f t="shared" si="1"/>
        <v>0</v>
      </c>
    </row>
    <row r="34" spans="3:7" ht="12.75" thickBot="1" x14ac:dyDescent="0.25">
      <c r="C34" s="173" t="s">
        <v>19</v>
      </c>
      <c r="D34" s="179" t="s">
        <v>23</v>
      </c>
      <c r="E34" s="180">
        <f>E31/D31-1</f>
        <v>2.5499999999999856E-2</v>
      </c>
      <c r="F34" s="180">
        <f t="shared" si="1"/>
        <v>8.058153846153937E-3</v>
      </c>
      <c r="G34" s="180">
        <f t="shared" si="1"/>
        <v>0</v>
      </c>
    </row>
    <row r="35" spans="3:7" ht="24" customHeight="1" thickBot="1" x14ac:dyDescent="0.25">
      <c r="C35" s="542" t="s">
        <v>287</v>
      </c>
      <c r="D35" s="543"/>
      <c r="E35" s="543"/>
      <c r="F35" s="543"/>
      <c r="G35" s="544"/>
    </row>
    <row r="36" spans="3:7" ht="22.5" customHeight="1" x14ac:dyDescent="0.2">
      <c r="C36" s="574"/>
      <c r="D36" s="168">
        <v>2018</v>
      </c>
      <c r="E36" s="168">
        <v>2019</v>
      </c>
      <c r="F36" s="168">
        <v>2020</v>
      </c>
      <c r="G36" s="168">
        <v>2021</v>
      </c>
    </row>
    <row r="37" spans="3:7" ht="15" customHeight="1" thickBot="1" x14ac:dyDescent="0.25">
      <c r="C37" s="575"/>
      <c r="D37" s="169" t="s">
        <v>6</v>
      </c>
      <c r="E37" s="169" t="s">
        <v>7</v>
      </c>
      <c r="F37" s="169" t="s">
        <v>7</v>
      </c>
      <c r="G37" s="169" t="s">
        <v>7</v>
      </c>
    </row>
    <row r="38" spans="3:7" ht="20.25" customHeight="1" thickBot="1" x14ac:dyDescent="0.25">
      <c r="C38" s="182" t="s">
        <v>0</v>
      </c>
      <c r="D38" s="183"/>
      <c r="E38" s="183"/>
      <c r="F38" s="183"/>
      <c r="G38" s="183"/>
    </row>
    <row r="39" spans="3:7" ht="24.75" thickBot="1" x14ac:dyDescent="0.25">
      <c r="C39" s="184" t="s">
        <v>44</v>
      </c>
      <c r="D39" s="183"/>
      <c r="E39" s="183"/>
      <c r="F39" s="183"/>
      <c r="G39" s="183"/>
    </row>
    <row r="40" spans="3:7" ht="24.75" thickBot="1" x14ac:dyDescent="0.25">
      <c r="C40" s="184" t="s">
        <v>288</v>
      </c>
      <c r="D40" s="183"/>
      <c r="E40" s="183"/>
      <c r="F40" s="183"/>
      <c r="G40" s="183"/>
    </row>
    <row r="41" spans="3:7" ht="24.75" thickBot="1" x14ac:dyDescent="0.25">
      <c r="C41" s="182" t="s">
        <v>42</v>
      </c>
      <c r="D41" s="183"/>
      <c r="E41" s="183"/>
      <c r="F41" s="183"/>
      <c r="G41" s="183"/>
    </row>
    <row r="42" spans="3:7" ht="36.75" thickBot="1" x14ac:dyDescent="0.25">
      <c r="C42" s="184" t="s">
        <v>45</v>
      </c>
      <c r="D42" s="183"/>
      <c r="E42" s="185"/>
      <c r="F42" s="185"/>
      <c r="G42" s="185"/>
    </row>
    <row r="43" spans="3:7" ht="36.75" thickBot="1" x14ac:dyDescent="0.25">
      <c r="C43" s="184" t="s">
        <v>289</v>
      </c>
      <c r="D43" s="183"/>
      <c r="E43" s="185"/>
      <c r="F43" s="185"/>
      <c r="G43" s="185"/>
    </row>
    <row r="44" spans="3:7" ht="21.75" customHeight="1" thickBot="1" x14ac:dyDescent="0.25">
      <c r="C44" s="182" t="s">
        <v>1</v>
      </c>
      <c r="D44" s="178">
        <v>37700</v>
      </c>
      <c r="E44" s="178">
        <v>38661.35</v>
      </c>
      <c r="F44" s="178">
        <v>39335.990557500001</v>
      </c>
      <c r="G44" s="178">
        <v>39335.990557500001</v>
      </c>
    </row>
    <row r="45" spans="3:7" ht="36.75" thickBot="1" x14ac:dyDescent="0.25">
      <c r="C45" s="184" t="s">
        <v>47</v>
      </c>
      <c r="D45" s="183"/>
      <c r="E45" s="185"/>
      <c r="F45" s="185"/>
      <c r="G45" s="185"/>
    </row>
    <row r="46" spans="3:7" ht="36.75" thickBot="1" x14ac:dyDescent="0.25">
      <c r="C46" s="184" t="s">
        <v>290</v>
      </c>
      <c r="D46" s="183"/>
      <c r="E46" s="185"/>
      <c r="F46" s="185"/>
      <c r="G46" s="185"/>
    </row>
    <row r="47" spans="3:7" ht="21" customHeight="1" thickBot="1" x14ac:dyDescent="0.25">
      <c r="C47" s="182" t="s">
        <v>2</v>
      </c>
      <c r="D47" s="183"/>
      <c r="E47" s="185"/>
      <c r="F47" s="185"/>
      <c r="G47" s="185"/>
    </row>
    <row r="48" spans="3:7" ht="24.75" thickBot="1" x14ac:dyDescent="0.25">
      <c r="C48" s="184" t="s">
        <v>48</v>
      </c>
      <c r="D48" s="183"/>
      <c r="E48" s="185"/>
      <c r="F48" s="185"/>
      <c r="G48" s="185"/>
    </row>
    <row r="49" spans="3:7" ht="36.75" thickBot="1" x14ac:dyDescent="0.25">
      <c r="C49" s="184" t="s">
        <v>291</v>
      </c>
      <c r="D49" s="183"/>
      <c r="E49" s="185"/>
      <c r="F49" s="185"/>
      <c r="G49" s="185"/>
    </row>
    <row r="50" spans="3:7" ht="22.5" customHeight="1" thickBot="1" x14ac:dyDescent="0.25">
      <c r="C50" s="182" t="s">
        <v>29</v>
      </c>
      <c r="D50" s="183"/>
      <c r="E50" s="185"/>
      <c r="F50" s="185"/>
      <c r="G50" s="185"/>
    </row>
    <row r="51" spans="3:7" ht="36.75" thickBot="1" x14ac:dyDescent="0.25">
      <c r="C51" s="184" t="s">
        <v>49</v>
      </c>
      <c r="D51" s="183"/>
      <c r="E51" s="185"/>
      <c r="F51" s="185"/>
      <c r="G51" s="185"/>
    </row>
    <row r="52" spans="3:7" ht="36.75" thickBot="1" x14ac:dyDescent="0.25">
      <c r="C52" s="184" t="s">
        <v>292</v>
      </c>
      <c r="D52" s="183"/>
      <c r="E52" s="185"/>
      <c r="F52" s="185"/>
      <c r="G52" s="185"/>
    </row>
    <row r="53" spans="3:7" ht="30" customHeight="1" thickBot="1" x14ac:dyDescent="0.25">
      <c r="C53" s="182" t="s">
        <v>31</v>
      </c>
      <c r="D53" s="183"/>
      <c r="E53" s="185"/>
      <c r="F53" s="185"/>
      <c r="G53" s="185"/>
    </row>
    <row r="54" spans="3:7" ht="36.75" thickBot="1" x14ac:dyDescent="0.25">
      <c r="C54" s="184" t="s">
        <v>50</v>
      </c>
      <c r="D54" s="183"/>
      <c r="E54" s="185"/>
      <c r="F54" s="185"/>
      <c r="G54" s="185"/>
    </row>
    <row r="55" spans="3:7" ht="36.75" thickBot="1" x14ac:dyDescent="0.25">
      <c r="C55" s="184" t="s">
        <v>293</v>
      </c>
      <c r="D55" s="183"/>
      <c r="E55" s="185"/>
      <c r="F55" s="185"/>
      <c r="G55" s="185"/>
    </row>
    <row r="56" spans="3:7" ht="29.25" customHeight="1" thickBot="1" x14ac:dyDescent="0.25">
      <c r="C56" s="182" t="s">
        <v>3</v>
      </c>
      <c r="D56" s="183"/>
      <c r="E56" s="185"/>
      <c r="F56" s="185"/>
      <c r="G56" s="185"/>
    </row>
    <row r="57" spans="3:7" ht="36.75" thickBot="1" x14ac:dyDescent="0.25">
      <c r="C57" s="184" t="s">
        <v>51</v>
      </c>
      <c r="D57" s="183"/>
      <c r="E57" s="185"/>
      <c r="F57" s="185"/>
      <c r="G57" s="185"/>
    </row>
    <row r="58" spans="3:7" ht="36.75" thickBot="1" x14ac:dyDescent="0.25">
      <c r="C58" s="184" t="s">
        <v>294</v>
      </c>
      <c r="D58" s="183"/>
      <c r="E58" s="185"/>
      <c r="F58" s="185"/>
      <c r="G58" s="185"/>
    </row>
    <row r="59" spans="3:7" ht="12.75" thickBot="1" x14ac:dyDescent="0.25">
      <c r="C59" s="186" t="s">
        <v>295</v>
      </c>
      <c r="D59" s="183">
        <f>D56+D53+D50+D47+D44+D41+D38</f>
        <v>37700</v>
      </c>
      <c r="E59" s="183">
        <f>E56+E53+E50+E47+E44+E41+E38</f>
        <v>38661.35</v>
      </c>
      <c r="F59" s="183">
        <f>F56+F53+F50+F47+F44+F41+F38</f>
        <v>39335.990557500001</v>
      </c>
      <c r="G59" s="183">
        <f>G56+G53+G50+G47+G44+G41+G38</f>
        <v>39335.990557500001</v>
      </c>
    </row>
    <row r="60" spans="3:7" x14ac:dyDescent="0.2">
      <c r="C60" s="576" t="s">
        <v>296</v>
      </c>
      <c r="D60" s="545" t="s">
        <v>297</v>
      </c>
      <c r="E60" s="546"/>
      <c r="F60" s="546"/>
      <c r="G60" s="547"/>
    </row>
    <row r="61" spans="3:7" x14ac:dyDescent="0.2">
      <c r="C61" s="577"/>
      <c r="D61" s="548"/>
      <c r="E61" s="549"/>
      <c r="F61" s="549"/>
      <c r="G61" s="550"/>
    </row>
    <row r="62" spans="3:7" ht="12.75" thickBot="1" x14ac:dyDescent="0.25">
      <c r="C62" s="578"/>
      <c r="D62" s="551"/>
      <c r="E62" s="552"/>
      <c r="F62" s="552"/>
      <c r="G62" s="553"/>
    </row>
    <row r="63" spans="3:7" ht="27" customHeight="1" thickBot="1" x14ac:dyDescent="0.25">
      <c r="C63" s="187" t="s">
        <v>56</v>
      </c>
      <c r="D63" s="188">
        <f>IF(D59-D30=0,0,"Error")</f>
        <v>0</v>
      </c>
      <c r="E63" s="188">
        <f>IF(E59-E30=0,0,"Error")</f>
        <v>0</v>
      </c>
      <c r="F63" s="188">
        <f>IF(F59-F30=0,0,"Error")</f>
        <v>0</v>
      </c>
      <c r="G63" s="188">
        <f>IF(G59-G30=0,0,"Error")</f>
        <v>0</v>
      </c>
    </row>
    <row r="64" spans="3:7" ht="38.25" customHeight="1" thickBot="1" x14ac:dyDescent="0.25">
      <c r="C64" s="189" t="s">
        <v>298</v>
      </c>
      <c r="D64" s="579" t="s">
        <v>395</v>
      </c>
      <c r="E64" s="580"/>
      <c r="F64" s="580"/>
      <c r="G64" s="581"/>
    </row>
    <row r="65" spans="3:7" ht="102" customHeight="1" thickBot="1" x14ac:dyDescent="0.25">
      <c r="C65" s="173" t="s">
        <v>299</v>
      </c>
      <c r="D65" s="568" t="s">
        <v>300</v>
      </c>
      <c r="E65" s="569"/>
      <c r="F65" s="569"/>
      <c r="G65" s="570"/>
    </row>
    <row r="66" spans="3:7" ht="34.5" customHeight="1" thickBot="1" x14ac:dyDescent="0.25">
      <c r="C66" s="173" t="s">
        <v>15</v>
      </c>
      <c r="D66" s="571" t="s">
        <v>301</v>
      </c>
      <c r="E66" s="572"/>
      <c r="F66" s="572"/>
      <c r="G66" s="573"/>
    </row>
    <row r="67" spans="3:7" x14ac:dyDescent="0.2">
      <c r="C67" s="574"/>
      <c r="D67" s="168">
        <v>2018</v>
      </c>
      <c r="E67" s="168">
        <v>2019</v>
      </c>
      <c r="F67" s="168">
        <v>2020</v>
      </c>
      <c r="G67" s="168">
        <v>2021</v>
      </c>
    </row>
    <row r="68" spans="3:7" ht="12.75" thickBot="1" x14ac:dyDescent="0.25">
      <c r="C68" s="575"/>
      <c r="D68" s="169" t="s">
        <v>6</v>
      </c>
      <c r="E68" s="169" t="s">
        <v>7</v>
      </c>
      <c r="F68" s="169" t="s">
        <v>7</v>
      </c>
      <c r="G68" s="169" t="s">
        <v>7</v>
      </c>
    </row>
    <row r="69" spans="3:7" ht="12.75" thickBot="1" x14ac:dyDescent="0.25">
      <c r="C69" s="173" t="s">
        <v>9</v>
      </c>
      <c r="D69" s="178">
        <v>12880</v>
      </c>
      <c r="E69" s="178">
        <v>12880</v>
      </c>
      <c r="F69" s="178">
        <v>13000</v>
      </c>
      <c r="G69" s="178">
        <v>13000</v>
      </c>
    </row>
    <row r="70" spans="3:7" ht="12.75" thickBot="1" x14ac:dyDescent="0.25">
      <c r="C70" s="173" t="s">
        <v>16</v>
      </c>
      <c r="D70" s="178">
        <v>33000</v>
      </c>
      <c r="E70" s="178">
        <f>D70*0.052+D70</f>
        <v>34716</v>
      </c>
      <c r="F70" s="178">
        <f>E70*0.03449+E70</f>
        <v>35913.35484</v>
      </c>
      <c r="G70" s="178">
        <f>F70</f>
        <v>35913.35484</v>
      </c>
    </row>
    <row r="71" spans="3:7" ht="12.75" thickBot="1" x14ac:dyDescent="0.25">
      <c r="C71" s="173" t="s">
        <v>24</v>
      </c>
      <c r="D71" s="178">
        <f>D70/D69</f>
        <v>2.5621118012422359</v>
      </c>
      <c r="E71" s="178">
        <f>E70/E69</f>
        <v>2.6953416149068321</v>
      </c>
      <c r="F71" s="178">
        <f>F70/F69</f>
        <v>2.762565756923077</v>
      </c>
      <c r="G71" s="178">
        <f>G70/G69</f>
        <v>2.762565756923077</v>
      </c>
    </row>
    <row r="72" spans="3:7" ht="12.75" thickBot="1" x14ac:dyDescent="0.25">
      <c r="C72" s="173" t="s">
        <v>17</v>
      </c>
      <c r="D72" s="179"/>
      <c r="E72" s="180">
        <f>E69/D69-1</f>
        <v>0</v>
      </c>
      <c r="F72" s="180">
        <f>F69/E69-1</f>
        <v>9.3167701863354768E-3</v>
      </c>
      <c r="G72" s="180">
        <f>G69/F69-1</f>
        <v>0</v>
      </c>
    </row>
    <row r="73" spans="3:7" ht="12.75" thickBot="1" x14ac:dyDescent="0.25">
      <c r="C73" s="173" t="s">
        <v>18</v>
      </c>
      <c r="D73" s="179"/>
      <c r="E73" s="180">
        <f t="shared" ref="E73:G74" si="2">E70/D70-1</f>
        <v>5.2000000000000046E-2</v>
      </c>
      <c r="F73" s="180">
        <f t="shared" si="2"/>
        <v>3.448999999999991E-2</v>
      </c>
      <c r="G73" s="180">
        <f t="shared" si="2"/>
        <v>0</v>
      </c>
    </row>
    <row r="74" spans="3:7" ht="12.75" thickBot="1" x14ac:dyDescent="0.25">
      <c r="C74" s="173" t="s">
        <v>19</v>
      </c>
      <c r="D74" s="179"/>
      <c r="E74" s="180">
        <f t="shared" si="2"/>
        <v>5.2000000000000046E-2</v>
      </c>
      <c r="F74" s="180">
        <f t="shared" si="2"/>
        <v>2.4940861538461645E-2</v>
      </c>
      <c r="G74" s="180">
        <f t="shared" si="2"/>
        <v>0</v>
      </c>
    </row>
    <row r="75" spans="3:7" ht="29.25" customHeight="1" thickBot="1" x14ac:dyDescent="0.25">
      <c r="C75" s="542" t="s">
        <v>302</v>
      </c>
      <c r="D75" s="543"/>
      <c r="E75" s="543"/>
      <c r="F75" s="543"/>
      <c r="G75" s="544"/>
    </row>
    <row r="76" spans="3:7" x14ac:dyDescent="0.2">
      <c r="C76" s="574"/>
      <c r="D76" s="168">
        <v>2018</v>
      </c>
      <c r="E76" s="168">
        <v>2019</v>
      </c>
      <c r="F76" s="168">
        <v>2020</v>
      </c>
      <c r="G76" s="168">
        <v>2021</v>
      </c>
    </row>
    <row r="77" spans="3:7" ht="12.75" thickBot="1" x14ac:dyDescent="0.25">
      <c r="C77" s="575"/>
      <c r="D77" s="169" t="s">
        <v>6</v>
      </c>
      <c r="E77" s="169" t="s">
        <v>7</v>
      </c>
      <c r="F77" s="169" t="s">
        <v>7</v>
      </c>
      <c r="G77" s="169" t="s">
        <v>7</v>
      </c>
    </row>
    <row r="78" spans="3:7" ht="23.25" customHeight="1" thickBot="1" x14ac:dyDescent="0.25">
      <c r="C78" s="182" t="s">
        <v>0</v>
      </c>
      <c r="D78" s="185"/>
      <c r="E78" s="185"/>
      <c r="F78" s="185"/>
      <c r="G78" s="185"/>
    </row>
    <row r="79" spans="3:7" ht="24.75" thickBot="1" x14ac:dyDescent="0.25">
      <c r="C79" s="184" t="s">
        <v>44</v>
      </c>
      <c r="D79" s="183"/>
      <c r="E79" s="190"/>
      <c r="F79" s="190"/>
      <c r="G79" s="190"/>
    </row>
    <row r="80" spans="3:7" ht="24.75" thickBot="1" x14ac:dyDescent="0.25">
      <c r="C80" s="184" t="s">
        <v>133</v>
      </c>
      <c r="D80" s="183"/>
      <c r="E80" s="190"/>
      <c r="F80" s="190"/>
      <c r="G80" s="190"/>
    </row>
    <row r="81" spans="3:7" ht="24.75" thickBot="1" x14ac:dyDescent="0.25">
      <c r="C81" s="182" t="s">
        <v>42</v>
      </c>
      <c r="D81" s="185"/>
      <c r="E81" s="185"/>
      <c r="F81" s="185"/>
      <c r="G81" s="185"/>
    </row>
    <row r="82" spans="3:7" ht="36.75" thickBot="1" x14ac:dyDescent="0.25">
      <c r="C82" s="184" t="s">
        <v>45</v>
      </c>
      <c r="D82" s="183"/>
      <c r="E82" s="185"/>
      <c r="F82" s="185"/>
      <c r="G82" s="185"/>
    </row>
    <row r="83" spans="3:7" ht="36.75" thickBot="1" x14ac:dyDescent="0.25">
      <c r="C83" s="184" t="s">
        <v>134</v>
      </c>
      <c r="D83" s="183"/>
      <c r="E83" s="185"/>
      <c r="F83" s="185"/>
      <c r="G83" s="185"/>
    </row>
    <row r="84" spans="3:7" ht="30" customHeight="1" thickBot="1" x14ac:dyDescent="0.25">
      <c r="C84" s="182" t="s">
        <v>1</v>
      </c>
      <c r="D84" s="178">
        <v>33000</v>
      </c>
      <c r="E84" s="178">
        <v>34716</v>
      </c>
      <c r="F84" s="178">
        <v>35913.35484</v>
      </c>
      <c r="G84" s="178">
        <v>35913.35484</v>
      </c>
    </row>
    <row r="85" spans="3:7" ht="36.75" thickBot="1" x14ac:dyDescent="0.25">
      <c r="C85" s="184" t="s">
        <v>47</v>
      </c>
      <c r="D85" s="183"/>
      <c r="E85" s="185"/>
      <c r="F85" s="185"/>
      <c r="G85" s="185"/>
    </row>
    <row r="86" spans="3:7" ht="36.75" thickBot="1" x14ac:dyDescent="0.25">
      <c r="C86" s="184" t="s">
        <v>135</v>
      </c>
      <c r="D86" s="183"/>
      <c r="E86" s="185"/>
      <c r="F86" s="185"/>
      <c r="G86" s="185"/>
    </row>
    <row r="87" spans="3:7" ht="12.75" thickBot="1" x14ac:dyDescent="0.25">
      <c r="C87" s="182" t="s">
        <v>2</v>
      </c>
      <c r="D87" s="183"/>
      <c r="E87" s="185"/>
      <c r="F87" s="185"/>
      <c r="G87" s="185"/>
    </row>
    <row r="88" spans="3:7" ht="24.75" thickBot="1" x14ac:dyDescent="0.25">
      <c r="C88" s="184" t="s">
        <v>48</v>
      </c>
      <c r="D88" s="183"/>
      <c r="E88" s="185"/>
      <c r="F88" s="185"/>
      <c r="G88" s="185"/>
    </row>
    <row r="89" spans="3:7" ht="24.75" thickBot="1" x14ac:dyDescent="0.25">
      <c r="C89" s="184" t="s">
        <v>136</v>
      </c>
      <c r="D89" s="183"/>
      <c r="E89" s="185"/>
      <c r="F89" s="185"/>
      <c r="G89" s="185"/>
    </row>
    <row r="90" spans="3:7" ht="12.75" thickBot="1" x14ac:dyDescent="0.25">
      <c r="C90" s="182" t="s">
        <v>29</v>
      </c>
      <c r="D90" s="183"/>
      <c r="E90" s="185"/>
      <c r="F90" s="185"/>
      <c r="G90" s="185"/>
    </row>
    <row r="91" spans="3:7" ht="36.75" thickBot="1" x14ac:dyDescent="0.25">
      <c r="C91" s="184" t="s">
        <v>49</v>
      </c>
      <c r="D91" s="183"/>
      <c r="E91" s="185"/>
      <c r="F91" s="185"/>
      <c r="G91" s="185"/>
    </row>
    <row r="92" spans="3:7" ht="36.75" thickBot="1" x14ac:dyDescent="0.25">
      <c r="C92" s="184" t="s">
        <v>137</v>
      </c>
      <c r="D92" s="183"/>
      <c r="E92" s="185"/>
      <c r="F92" s="185"/>
      <c r="G92" s="185"/>
    </row>
    <row r="93" spans="3:7" ht="12.75" thickBot="1" x14ac:dyDescent="0.25">
      <c r="C93" s="182" t="s">
        <v>31</v>
      </c>
      <c r="D93" s="183"/>
      <c r="E93" s="185"/>
      <c r="F93" s="185"/>
      <c r="G93" s="185"/>
    </row>
    <row r="94" spans="3:7" ht="36.75" thickBot="1" x14ac:dyDescent="0.25">
      <c r="C94" s="184" t="s">
        <v>50</v>
      </c>
      <c r="D94" s="183"/>
      <c r="E94" s="185"/>
      <c r="F94" s="185"/>
      <c r="G94" s="185"/>
    </row>
    <row r="95" spans="3:7" ht="36.75" thickBot="1" x14ac:dyDescent="0.25">
      <c r="C95" s="184" t="s">
        <v>138</v>
      </c>
      <c r="D95" s="183"/>
      <c r="E95" s="185"/>
      <c r="F95" s="185"/>
      <c r="G95" s="185"/>
    </row>
    <row r="96" spans="3:7" ht="12.75" thickBot="1" x14ac:dyDescent="0.25">
      <c r="C96" s="182" t="s">
        <v>3</v>
      </c>
      <c r="D96" s="183"/>
      <c r="E96" s="185"/>
      <c r="F96" s="185"/>
      <c r="G96" s="185"/>
    </row>
    <row r="97" spans="3:7" ht="36.75" thickBot="1" x14ac:dyDescent="0.25">
      <c r="C97" s="184" t="s">
        <v>51</v>
      </c>
      <c r="D97" s="183"/>
      <c r="E97" s="185"/>
      <c r="F97" s="185"/>
      <c r="G97" s="185"/>
    </row>
    <row r="98" spans="3:7" ht="36.75" thickBot="1" x14ac:dyDescent="0.25">
      <c r="C98" s="184" t="s">
        <v>139</v>
      </c>
      <c r="D98" s="183"/>
      <c r="E98" s="185"/>
      <c r="F98" s="185"/>
      <c r="G98" s="185"/>
    </row>
    <row r="99" spans="3:7" ht="12.75" thickBot="1" x14ac:dyDescent="0.25">
      <c r="C99" s="191" t="s">
        <v>303</v>
      </c>
      <c r="D99" s="183">
        <f>D96+D93+D90+D87+D84+D81+D78</f>
        <v>33000</v>
      </c>
      <c r="E99" s="183">
        <f>E96+E93+E90+E87+E84+E81+E78</f>
        <v>34716</v>
      </c>
      <c r="F99" s="183">
        <f>F96+F93+F90+F87+F84+F81+F78</f>
        <v>35913.35484</v>
      </c>
      <c r="G99" s="183">
        <f>G96+G93+G90+G87+G84+G81+G78</f>
        <v>35913.35484</v>
      </c>
    </row>
    <row r="100" spans="3:7" x14ac:dyDescent="0.2">
      <c r="C100" s="576" t="s">
        <v>304</v>
      </c>
      <c r="D100" s="545" t="s">
        <v>305</v>
      </c>
      <c r="E100" s="546"/>
      <c r="F100" s="546"/>
      <c r="G100" s="547"/>
    </row>
    <row r="101" spans="3:7" x14ac:dyDescent="0.2">
      <c r="C101" s="577"/>
      <c r="D101" s="548"/>
      <c r="E101" s="549"/>
      <c r="F101" s="549"/>
      <c r="G101" s="550"/>
    </row>
    <row r="102" spans="3:7" ht="44.25" customHeight="1" thickBot="1" x14ac:dyDescent="0.25">
      <c r="C102" s="578"/>
      <c r="D102" s="551"/>
      <c r="E102" s="552"/>
      <c r="F102" s="552"/>
      <c r="G102" s="553"/>
    </row>
    <row r="103" spans="3:7" ht="23.25" customHeight="1" thickBot="1" x14ac:dyDescent="0.25">
      <c r="C103" s="187" t="s">
        <v>56</v>
      </c>
      <c r="D103" s="188">
        <f>IF(D99-D70=0,0,"Error")</f>
        <v>0</v>
      </c>
      <c r="E103" s="188">
        <f>IF(E99-E70=0,0,"Error")</f>
        <v>0</v>
      </c>
      <c r="F103" s="188">
        <f>IF(F99-F70=0,0,"Error")</f>
        <v>0</v>
      </c>
      <c r="G103" s="188">
        <f>IF(G99-G70=0,0,"Error")</f>
        <v>0</v>
      </c>
    </row>
    <row r="104" spans="3:7" ht="36" customHeight="1" thickBot="1" x14ac:dyDescent="0.25">
      <c r="C104" s="175" t="s">
        <v>169</v>
      </c>
      <c r="D104" s="625" t="s">
        <v>306</v>
      </c>
      <c r="E104" s="626"/>
      <c r="F104" s="626"/>
      <c r="G104" s="627"/>
    </row>
    <row r="105" spans="3:7" ht="12.75" thickBot="1" x14ac:dyDescent="0.25">
      <c r="C105" s="539" t="s">
        <v>153</v>
      </c>
      <c r="D105" s="540"/>
      <c r="E105" s="540"/>
      <c r="F105" s="540"/>
      <c r="G105" s="541"/>
    </row>
    <row r="106" spans="3:7" ht="12.75" thickBot="1" x14ac:dyDescent="0.25">
      <c r="C106" s="170" t="s">
        <v>307</v>
      </c>
      <c r="D106" s="171">
        <v>394</v>
      </c>
      <c r="E106" s="172" t="s">
        <v>276</v>
      </c>
      <c r="F106" s="172" t="s">
        <v>309</v>
      </c>
      <c r="G106" s="172" t="s">
        <v>277</v>
      </c>
    </row>
    <row r="107" spans="3:7" ht="12.75" thickBot="1" x14ac:dyDescent="0.25">
      <c r="C107" s="173" t="s">
        <v>308</v>
      </c>
      <c r="D107" s="171">
        <v>3620</v>
      </c>
      <c r="E107" s="172" t="s">
        <v>276</v>
      </c>
      <c r="F107" s="172" t="s">
        <v>309</v>
      </c>
      <c r="G107" s="172" t="s">
        <v>281</v>
      </c>
    </row>
    <row r="108" spans="3:7" ht="12.75" thickBot="1" x14ac:dyDescent="0.25">
      <c r="C108" s="173" t="s">
        <v>310</v>
      </c>
      <c r="D108" s="171">
        <v>63529</v>
      </c>
      <c r="E108" s="172" t="s">
        <v>276</v>
      </c>
      <c r="F108" s="172" t="s">
        <v>309</v>
      </c>
      <c r="G108" s="172" t="s">
        <v>281</v>
      </c>
    </row>
    <row r="109" spans="3:7" ht="12.75" thickBot="1" x14ac:dyDescent="0.25">
      <c r="C109" s="173" t="s">
        <v>311</v>
      </c>
      <c r="D109" s="171">
        <v>126909</v>
      </c>
      <c r="E109" s="172" t="s">
        <v>276</v>
      </c>
      <c r="F109" s="172" t="s">
        <v>309</v>
      </c>
      <c r="G109" s="172" t="s">
        <v>281</v>
      </c>
    </row>
    <row r="110" spans="3:7" ht="12.75" thickBot="1" x14ac:dyDescent="0.25">
      <c r="C110" s="173" t="s">
        <v>312</v>
      </c>
      <c r="D110" s="171">
        <v>7788</v>
      </c>
      <c r="E110" s="172" t="s">
        <v>276</v>
      </c>
      <c r="F110" s="172" t="s">
        <v>309</v>
      </c>
      <c r="G110" s="172" t="s">
        <v>281</v>
      </c>
    </row>
    <row r="111" spans="3:7" ht="12.75" thickBot="1" x14ac:dyDescent="0.25">
      <c r="C111" s="173" t="s">
        <v>313</v>
      </c>
      <c r="D111" s="192">
        <v>5.2</v>
      </c>
      <c r="E111" s="172" t="s">
        <v>276</v>
      </c>
      <c r="F111" s="172" t="s">
        <v>277</v>
      </c>
      <c r="G111" s="172" t="s">
        <v>277</v>
      </c>
    </row>
    <row r="112" spans="3:7" ht="26.25" customHeight="1" thickBot="1" x14ac:dyDescent="0.25">
      <c r="C112" s="582" t="s">
        <v>159</v>
      </c>
      <c r="D112" s="560"/>
      <c r="E112" s="560"/>
      <c r="F112" s="560"/>
      <c r="G112" s="561"/>
    </row>
    <row r="113" spans="3:14" ht="24.75" customHeight="1" thickBot="1" x14ac:dyDescent="0.25">
      <c r="C113" s="583" t="s">
        <v>66</v>
      </c>
      <c r="D113" s="584"/>
      <c r="E113" s="584"/>
      <c r="F113" s="584"/>
      <c r="G113" s="585"/>
    </row>
    <row r="114" spans="3:14" x14ac:dyDescent="0.2">
      <c r="C114" s="574"/>
      <c r="D114" s="168">
        <v>2018</v>
      </c>
      <c r="E114" s="168">
        <v>2019</v>
      </c>
      <c r="F114" s="168">
        <v>2020</v>
      </c>
      <c r="G114" s="168">
        <v>2021</v>
      </c>
    </row>
    <row r="115" spans="3:14" ht="12.75" thickBot="1" x14ac:dyDescent="0.25">
      <c r="C115" s="575"/>
      <c r="D115" s="169" t="s">
        <v>6</v>
      </c>
      <c r="E115" s="169" t="s">
        <v>7</v>
      </c>
      <c r="F115" s="169" t="s">
        <v>7</v>
      </c>
      <c r="G115" s="169" t="s">
        <v>7</v>
      </c>
    </row>
    <row r="116" spans="3:14" ht="36.75" customHeight="1" thickBot="1" x14ac:dyDescent="0.25">
      <c r="C116" s="177" t="s">
        <v>314</v>
      </c>
      <c r="D116" s="565" t="s">
        <v>315</v>
      </c>
      <c r="E116" s="566"/>
      <c r="F116" s="566"/>
      <c r="G116" s="567"/>
      <c r="I116" s="181"/>
      <c r="J116" s="181"/>
      <c r="K116" s="181"/>
      <c r="L116" s="181"/>
      <c r="M116" s="181"/>
      <c r="N116" s="181"/>
    </row>
    <row r="117" spans="3:14" ht="78" customHeight="1" thickBot="1" x14ac:dyDescent="0.25">
      <c r="C117" s="173" t="s">
        <v>10</v>
      </c>
      <c r="D117" s="568" t="s">
        <v>316</v>
      </c>
      <c r="E117" s="569"/>
      <c r="F117" s="569"/>
      <c r="G117" s="570"/>
    </row>
    <row r="118" spans="3:14" ht="22.5" customHeight="1" thickBot="1" x14ac:dyDescent="0.25">
      <c r="C118" s="173" t="s">
        <v>15</v>
      </c>
      <c r="D118" s="571" t="s">
        <v>317</v>
      </c>
      <c r="E118" s="572"/>
      <c r="F118" s="572"/>
      <c r="G118" s="573"/>
    </row>
    <row r="119" spans="3:14" ht="21.75" customHeight="1" x14ac:dyDescent="0.2">
      <c r="C119" s="574"/>
      <c r="D119" s="168">
        <v>2018</v>
      </c>
      <c r="E119" s="168">
        <v>2019</v>
      </c>
      <c r="F119" s="168">
        <v>2020</v>
      </c>
      <c r="G119" s="168">
        <v>2021</v>
      </c>
    </row>
    <row r="120" spans="3:14" ht="14.25" customHeight="1" thickBot="1" x14ac:dyDescent="0.25">
      <c r="C120" s="575"/>
      <c r="D120" s="169" t="s">
        <v>6</v>
      </c>
      <c r="E120" s="169" t="s">
        <v>7</v>
      </c>
      <c r="F120" s="169" t="s">
        <v>7</v>
      </c>
      <c r="G120" s="169" t="s">
        <v>7</v>
      </c>
    </row>
    <row r="121" spans="3:14" ht="22.5" customHeight="1" thickBot="1" x14ac:dyDescent="0.25">
      <c r="C121" s="173" t="s">
        <v>9</v>
      </c>
      <c r="D121" s="178">
        <v>202240</v>
      </c>
      <c r="E121" s="178">
        <v>202240</v>
      </c>
      <c r="F121" s="193">
        <v>203500</v>
      </c>
      <c r="G121" s="193">
        <v>203500</v>
      </c>
    </row>
    <row r="122" spans="3:14" ht="19.5" customHeight="1" thickBot="1" x14ac:dyDescent="0.25">
      <c r="C122" s="173" t="s">
        <v>16</v>
      </c>
      <c r="D122" s="178">
        <v>212800</v>
      </c>
      <c r="E122" s="178">
        <f>D122*0.0254+D122</f>
        <v>218205.12</v>
      </c>
      <c r="F122" s="178">
        <f>E122*0.0174449+E122</f>
        <v>222011.686497888</v>
      </c>
      <c r="G122" s="178">
        <f>F122</f>
        <v>222011.686497888</v>
      </c>
    </row>
    <row r="123" spans="3:14" ht="12.75" thickBot="1" x14ac:dyDescent="0.25">
      <c r="C123" s="173" t="s">
        <v>24</v>
      </c>
      <c r="D123" s="178">
        <f>D122/D121</f>
        <v>1.0522151898734178</v>
      </c>
      <c r="E123" s="178">
        <f>E122/E121</f>
        <v>1.0789414556962025</v>
      </c>
      <c r="F123" s="178">
        <f>F122/F121</f>
        <v>1.09096651841714</v>
      </c>
      <c r="G123" s="178">
        <f>G122/G121</f>
        <v>1.09096651841714</v>
      </c>
    </row>
    <row r="124" spans="3:14" ht="12.75" thickBot="1" x14ac:dyDescent="0.25">
      <c r="C124" s="173" t="s">
        <v>17</v>
      </c>
      <c r="D124" s="179"/>
      <c r="E124" s="180">
        <f>E121/D121-1</f>
        <v>0</v>
      </c>
      <c r="F124" s="180">
        <f t="shared" ref="F124:G126" si="3">F121/E121-1</f>
        <v>6.2302215189873333E-3</v>
      </c>
      <c r="G124" s="180">
        <f t="shared" si="3"/>
        <v>0</v>
      </c>
    </row>
    <row r="125" spans="3:14" ht="12.75" thickBot="1" x14ac:dyDescent="0.25">
      <c r="C125" s="173" t="s">
        <v>18</v>
      </c>
      <c r="D125" s="179"/>
      <c r="E125" s="180">
        <f>E122/D122-1</f>
        <v>2.5399999999999867E-2</v>
      </c>
      <c r="F125" s="180">
        <f t="shared" si="3"/>
        <v>1.7444900000000096E-2</v>
      </c>
      <c r="G125" s="180">
        <f t="shared" si="3"/>
        <v>0</v>
      </c>
    </row>
    <row r="126" spans="3:14" ht="12.75" thickBot="1" x14ac:dyDescent="0.25">
      <c r="C126" s="173" t="s">
        <v>19</v>
      </c>
      <c r="D126" s="179"/>
      <c r="E126" s="180">
        <f>E123/D123-1</f>
        <v>2.5399999999999867E-2</v>
      </c>
      <c r="F126" s="180">
        <f t="shared" si="3"/>
        <v>1.1145241159705055E-2</v>
      </c>
      <c r="G126" s="180">
        <f t="shared" si="3"/>
        <v>0</v>
      </c>
    </row>
    <row r="127" spans="3:14" x14ac:dyDescent="0.2">
      <c r="C127" s="574"/>
      <c r="D127" s="168">
        <v>2018</v>
      </c>
      <c r="E127" s="168">
        <v>2019</v>
      </c>
      <c r="F127" s="168">
        <v>2020</v>
      </c>
      <c r="G127" s="168">
        <v>2021</v>
      </c>
    </row>
    <row r="128" spans="3:14" ht="32.25" customHeight="1" thickBot="1" x14ac:dyDescent="0.25">
      <c r="C128" s="575"/>
      <c r="D128" s="169" t="s">
        <v>6</v>
      </c>
      <c r="E128" s="169" t="s">
        <v>7</v>
      </c>
      <c r="F128" s="169" t="s">
        <v>7</v>
      </c>
      <c r="G128" s="169" t="s">
        <v>7</v>
      </c>
    </row>
    <row r="129" spans="3:14" ht="24" customHeight="1" thickBot="1" x14ac:dyDescent="0.25">
      <c r="C129" s="542" t="s">
        <v>318</v>
      </c>
      <c r="D129" s="543"/>
      <c r="E129" s="543"/>
      <c r="F129" s="543"/>
      <c r="G129" s="544"/>
    </row>
    <row r="130" spans="3:14" ht="28.5" customHeight="1" x14ac:dyDescent="0.2">
      <c r="C130" s="574"/>
      <c r="D130" s="168">
        <v>2018</v>
      </c>
      <c r="E130" s="168">
        <v>2019</v>
      </c>
      <c r="F130" s="168">
        <v>2020</v>
      </c>
      <c r="G130" s="168">
        <v>2021</v>
      </c>
    </row>
    <row r="131" spans="3:14" ht="12.75" thickBot="1" x14ac:dyDescent="0.25">
      <c r="C131" s="575"/>
      <c r="D131" s="169" t="s">
        <v>6</v>
      </c>
      <c r="E131" s="169" t="s">
        <v>7</v>
      </c>
      <c r="F131" s="169" t="s">
        <v>7</v>
      </c>
      <c r="G131" s="169" t="s">
        <v>7</v>
      </c>
    </row>
    <row r="132" spans="3:14" ht="20.25" customHeight="1" thickBot="1" x14ac:dyDescent="0.25">
      <c r="C132" s="182" t="s">
        <v>0</v>
      </c>
      <c r="D132" s="185"/>
      <c r="E132" s="185"/>
      <c r="F132" s="185"/>
      <c r="G132" s="185"/>
    </row>
    <row r="133" spans="3:14" ht="24" customHeight="1" thickBot="1" x14ac:dyDescent="0.25">
      <c r="C133" s="184" t="s">
        <v>44</v>
      </c>
      <c r="D133" s="183"/>
      <c r="E133" s="190"/>
      <c r="F133" s="190"/>
      <c r="G133" s="190"/>
    </row>
    <row r="134" spans="3:14" ht="25.5" customHeight="1" thickBot="1" x14ac:dyDescent="0.25">
      <c r="C134" s="184" t="s">
        <v>133</v>
      </c>
      <c r="D134" s="183"/>
      <c r="E134" s="190"/>
      <c r="F134" s="190"/>
      <c r="G134" s="190"/>
    </row>
    <row r="135" spans="3:14" ht="24.75" thickBot="1" x14ac:dyDescent="0.25">
      <c r="C135" s="182" t="s">
        <v>42</v>
      </c>
      <c r="D135" s="185"/>
      <c r="E135" s="185"/>
      <c r="F135" s="185"/>
      <c r="G135" s="185"/>
    </row>
    <row r="136" spans="3:14" ht="36.75" thickBot="1" x14ac:dyDescent="0.25">
      <c r="C136" s="184" t="s">
        <v>45</v>
      </c>
      <c r="D136" s="183"/>
      <c r="E136" s="185"/>
      <c r="F136" s="185"/>
      <c r="G136" s="185"/>
    </row>
    <row r="137" spans="3:14" ht="36.75" thickBot="1" x14ac:dyDescent="0.25">
      <c r="C137" s="184" t="s">
        <v>134</v>
      </c>
      <c r="D137" s="183"/>
      <c r="E137" s="185"/>
      <c r="F137" s="185"/>
      <c r="G137" s="185"/>
      <c r="I137" s="181"/>
      <c r="J137" s="181"/>
      <c r="K137" s="181"/>
      <c r="L137" s="181"/>
      <c r="M137" s="181"/>
      <c r="N137" s="181"/>
    </row>
    <row r="138" spans="3:14" ht="27" customHeight="1" thickBot="1" x14ac:dyDescent="0.25">
      <c r="C138" s="182" t="s">
        <v>1</v>
      </c>
      <c r="D138" s="178">
        <v>212800</v>
      </c>
      <c r="E138" s="178">
        <v>218205.12</v>
      </c>
      <c r="F138" s="178">
        <v>222011.686497888</v>
      </c>
      <c r="G138" s="178">
        <v>222011.686497888</v>
      </c>
    </row>
    <row r="139" spans="3:14" ht="36.75" thickBot="1" x14ac:dyDescent="0.25">
      <c r="C139" s="184" t="s">
        <v>47</v>
      </c>
      <c r="D139" s="183"/>
      <c r="E139" s="185"/>
      <c r="F139" s="185"/>
      <c r="G139" s="185"/>
    </row>
    <row r="140" spans="3:14" ht="36.75" thickBot="1" x14ac:dyDescent="0.25">
      <c r="C140" s="184" t="s">
        <v>135</v>
      </c>
      <c r="D140" s="183"/>
      <c r="E140" s="185"/>
      <c r="F140" s="185"/>
      <c r="G140" s="185"/>
    </row>
    <row r="141" spans="3:14" ht="20.25" customHeight="1" thickBot="1" x14ac:dyDescent="0.25">
      <c r="C141" s="182" t="s">
        <v>2</v>
      </c>
      <c r="D141" s="183"/>
      <c r="E141" s="185"/>
      <c r="F141" s="185"/>
      <c r="G141" s="185"/>
    </row>
    <row r="142" spans="3:14" ht="18" customHeight="1" thickBot="1" x14ac:dyDescent="0.25">
      <c r="C142" s="184" t="s">
        <v>48</v>
      </c>
      <c r="D142" s="183"/>
      <c r="E142" s="185"/>
      <c r="F142" s="185"/>
      <c r="G142" s="185"/>
    </row>
    <row r="143" spans="3:14" ht="30.75" customHeight="1" thickBot="1" x14ac:dyDescent="0.25">
      <c r="C143" s="184" t="s">
        <v>136</v>
      </c>
      <c r="D143" s="183"/>
      <c r="E143" s="185"/>
      <c r="F143" s="185"/>
      <c r="G143" s="185"/>
    </row>
    <row r="144" spans="3:14" ht="12.75" thickBot="1" x14ac:dyDescent="0.25">
      <c r="C144" s="182" t="s">
        <v>29</v>
      </c>
      <c r="D144" s="183"/>
      <c r="E144" s="185"/>
      <c r="F144" s="185"/>
      <c r="G144" s="185"/>
    </row>
    <row r="145" spans="3:7" ht="36.75" thickBot="1" x14ac:dyDescent="0.25">
      <c r="C145" s="184" t="s">
        <v>49</v>
      </c>
      <c r="D145" s="183"/>
      <c r="E145" s="185"/>
      <c r="F145" s="185"/>
      <c r="G145" s="185"/>
    </row>
    <row r="146" spans="3:7" ht="36.75" thickBot="1" x14ac:dyDescent="0.25">
      <c r="C146" s="184" t="s">
        <v>137</v>
      </c>
      <c r="D146" s="183"/>
      <c r="E146" s="185"/>
      <c r="F146" s="185"/>
      <c r="G146" s="185"/>
    </row>
    <row r="147" spans="3:7" ht="12.75" thickBot="1" x14ac:dyDescent="0.25">
      <c r="C147" s="182" t="s">
        <v>31</v>
      </c>
      <c r="D147" s="183"/>
      <c r="E147" s="185"/>
      <c r="F147" s="185"/>
      <c r="G147" s="185"/>
    </row>
    <row r="148" spans="3:7" ht="36.75" thickBot="1" x14ac:dyDescent="0.25">
      <c r="C148" s="184" t="s">
        <v>50</v>
      </c>
      <c r="D148" s="183"/>
      <c r="E148" s="185"/>
      <c r="F148" s="185"/>
      <c r="G148" s="185"/>
    </row>
    <row r="149" spans="3:7" ht="36.75" thickBot="1" x14ac:dyDescent="0.25">
      <c r="C149" s="184" t="s">
        <v>138</v>
      </c>
      <c r="D149" s="183"/>
      <c r="E149" s="185"/>
      <c r="F149" s="185"/>
      <c r="G149" s="185"/>
    </row>
    <row r="150" spans="3:7" ht="12.75" thickBot="1" x14ac:dyDescent="0.25">
      <c r="C150" s="182" t="s">
        <v>3</v>
      </c>
      <c r="D150" s="183"/>
      <c r="E150" s="185"/>
      <c r="F150" s="185"/>
      <c r="G150" s="185"/>
    </row>
    <row r="151" spans="3:7" ht="36.75" thickBot="1" x14ac:dyDescent="0.25">
      <c r="C151" s="184" t="s">
        <v>51</v>
      </c>
      <c r="D151" s="183"/>
      <c r="E151" s="185"/>
      <c r="F151" s="185"/>
      <c r="G151" s="185"/>
    </row>
    <row r="152" spans="3:7" ht="36.75" thickBot="1" x14ac:dyDescent="0.25">
      <c r="C152" s="184" t="s">
        <v>139</v>
      </c>
      <c r="D152" s="183"/>
      <c r="E152" s="185"/>
      <c r="F152" s="185"/>
      <c r="G152" s="185"/>
    </row>
    <row r="153" spans="3:7" ht="12.75" thickBot="1" x14ac:dyDescent="0.25">
      <c r="C153" s="194" t="s">
        <v>319</v>
      </c>
      <c r="D153" s="195">
        <f>D150+D147+D144+D141+D138+D135+D132</f>
        <v>212800</v>
      </c>
      <c r="E153" s="195">
        <f>E150+E147+E144+E141+E138+E135+E132</f>
        <v>218205.12</v>
      </c>
      <c r="F153" s="195">
        <f>F150+F147+F144+F141+F138+F135+F132</f>
        <v>222011.686497888</v>
      </c>
      <c r="G153" s="195">
        <f>G150+G147+G144+G141+G138+G135+G132</f>
        <v>222011.686497888</v>
      </c>
    </row>
    <row r="154" spans="3:7" x14ac:dyDescent="0.2">
      <c r="C154" s="576" t="s">
        <v>320</v>
      </c>
      <c r="D154" s="545" t="s">
        <v>321</v>
      </c>
      <c r="E154" s="546"/>
      <c r="F154" s="546"/>
      <c r="G154" s="547"/>
    </row>
    <row r="155" spans="3:7" x14ac:dyDescent="0.2">
      <c r="C155" s="577"/>
      <c r="D155" s="548"/>
      <c r="E155" s="549"/>
      <c r="F155" s="549"/>
      <c r="G155" s="550"/>
    </row>
    <row r="156" spans="3:7" ht="12.75" thickBot="1" x14ac:dyDescent="0.25">
      <c r="C156" s="578"/>
      <c r="D156" s="551"/>
      <c r="E156" s="552"/>
      <c r="F156" s="552"/>
      <c r="G156" s="553"/>
    </row>
    <row r="157" spans="3:7" ht="24" customHeight="1" thickBot="1" x14ac:dyDescent="0.25">
      <c r="C157" s="187" t="s">
        <v>56</v>
      </c>
      <c r="D157" s="188">
        <f>IF(D153-D122=0,0,"Error")</f>
        <v>0</v>
      </c>
      <c r="E157" s="188">
        <f>IF(E153-E122=0,0,"Error")</f>
        <v>0</v>
      </c>
      <c r="F157" s="188">
        <f>IF(F153-F122=0,0,"Error")</f>
        <v>0</v>
      </c>
      <c r="G157" s="188">
        <f>IF(G153-G122=0,0,"Error")</f>
        <v>0</v>
      </c>
    </row>
    <row r="158" spans="3:7" ht="36" customHeight="1" thickBot="1" x14ac:dyDescent="0.25">
      <c r="C158" s="189" t="s">
        <v>322</v>
      </c>
      <c r="D158" s="579" t="s">
        <v>323</v>
      </c>
      <c r="E158" s="580"/>
      <c r="F158" s="580"/>
      <c r="G158" s="581"/>
    </row>
    <row r="159" spans="3:7" ht="87.75" customHeight="1" thickBot="1" x14ac:dyDescent="0.25">
      <c r="C159" s="173" t="s">
        <v>10</v>
      </c>
      <c r="D159" s="568" t="s">
        <v>300</v>
      </c>
      <c r="E159" s="569"/>
      <c r="F159" s="569"/>
      <c r="G159" s="570"/>
    </row>
    <row r="160" spans="3:7" ht="24.75" customHeight="1" thickBot="1" x14ac:dyDescent="0.25">
      <c r="C160" s="173" t="s">
        <v>15</v>
      </c>
      <c r="D160" s="571" t="s">
        <v>317</v>
      </c>
      <c r="E160" s="572"/>
      <c r="F160" s="572"/>
      <c r="G160" s="573"/>
    </row>
    <row r="161" spans="3:7" x14ac:dyDescent="0.2">
      <c r="C161" s="574"/>
      <c r="D161" s="168">
        <v>2018</v>
      </c>
      <c r="E161" s="168">
        <v>2019</v>
      </c>
      <c r="F161" s="168">
        <v>2020</v>
      </c>
      <c r="G161" s="168">
        <v>2021</v>
      </c>
    </row>
    <row r="162" spans="3:7" ht="12.75" thickBot="1" x14ac:dyDescent="0.25">
      <c r="C162" s="575"/>
      <c r="D162" s="169" t="s">
        <v>6</v>
      </c>
      <c r="E162" s="169" t="s">
        <v>7</v>
      </c>
      <c r="F162" s="169" t="s">
        <v>7</v>
      </c>
      <c r="G162" s="169" t="s">
        <v>7</v>
      </c>
    </row>
    <row r="163" spans="3:7" ht="12.75" thickBot="1" x14ac:dyDescent="0.25">
      <c r="C163" s="173" t="s">
        <v>9</v>
      </c>
      <c r="D163" s="178">
        <v>202240</v>
      </c>
      <c r="E163" s="178">
        <v>202240</v>
      </c>
      <c r="F163" s="178">
        <v>203500</v>
      </c>
      <c r="G163" s="178">
        <v>203500</v>
      </c>
    </row>
    <row r="164" spans="3:7" ht="12.75" thickBot="1" x14ac:dyDescent="0.25">
      <c r="C164" s="173" t="s">
        <v>16</v>
      </c>
      <c r="D164" s="178">
        <v>132000</v>
      </c>
      <c r="E164" s="178">
        <f>D164*0.05149+D164</f>
        <v>138796.68</v>
      </c>
      <c r="F164" s="178">
        <f>E164*0.03434+E164</f>
        <v>143562.9579912</v>
      </c>
      <c r="G164" s="178">
        <f>F164</f>
        <v>143562.9579912</v>
      </c>
    </row>
    <row r="165" spans="3:7" ht="12.75" thickBot="1" x14ac:dyDescent="0.25">
      <c r="C165" s="173" t="s">
        <v>24</v>
      </c>
      <c r="D165" s="178">
        <f>D164/D163</f>
        <v>0.65268987341772156</v>
      </c>
      <c r="E165" s="178">
        <f>E164/E163</f>
        <v>0.68629687499999992</v>
      </c>
      <c r="F165" s="178">
        <f>F164/F163</f>
        <v>0.7054690810378379</v>
      </c>
      <c r="G165" s="178">
        <f>G164/G163</f>
        <v>0.7054690810378379</v>
      </c>
    </row>
    <row r="166" spans="3:7" ht="12.75" thickBot="1" x14ac:dyDescent="0.25">
      <c r="C166" s="173" t="s">
        <v>17</v>
      </c>
      <c r="D166" s="179"/>
      <c r="E166" s="180">
        <f t="shared" ref="E166:G168" si="4">E163/D163-1</f>
        <v>0</v>
      </c>
      <c r="F166" s="180">
        <f t="shared" si="4"/>
        <v>6.2302215189873333E-3</v>
      </c>
      <c r="G166" s="180">
        <f t="shared" si="4"/>
        <v>0</v>
      </c>
    </row>
    <row r="167" spans="3:7" ht="12.75" thickBot="1" x14ac:dyDescent="0.25">
      <c r="C167" s="173" t="s">
        <v>18</v>
      </c>
      <c r="D167" s="179"/>
      <c r="E167" s="180">
        <f t="shared" si="4"/>
        <v>5.1490000000000036E-2</v>
      </c>
      <c r="F167" s="180">
        <f t="shared" si="4"/>
        <v>3.4340000000000037E-2</v>
      </c>
      <c r="G167" s="180">
        <f t="shared" si="4"/>
        <v>0</v>
      </c>
    </row>
    <row r="168" spans="3:7" ht="12.75" thickBot="1" x14ac:dyDescent="0.25">
      <c r="C168" s="173" t="s">
        <v>19</v>
      </c>
      <c r="D168" s="179"/>
      <c r="E168" s="180">
        <f t="shared" si="4"/>
        <v>5.1489999999999814E-2</v>
      </c>
      <c r="F168" s="180">
        <f t="shared" si="4"/>
        <v>2.7935732678132874E-2</v>
      </c>
      <c r="G168" s="180">
        <f t="shared" si="4"/>
        <v>0</v>
      </c>
    </row>
    <row r="169" spans="3:7" ht="12.75" thickBot="1" x14ac:dyDescent="0.25">
      <c r="C169" s="542" t="s">
        <v>324</v>
      </c>
      <c r="D169" s="543"/>
      <c r="E169" s="543"/>
      <c r="F169" s="543"/>
      <c r="G169" s="544"/>
    </row>
    <row r="170" spans="3:7" x14ac:dyDescent="0.2">
      <c r="C170" s="574"/>
      <c r="D170" s="168">
        <v>2018</v>
      </c>
      <c r="E170" s="168">
        <v>2019</v>
      </c>
      <c r="F170" s="168">
        <v>2020</v>
      </c>
      <c r="G170" s="168">
        <v>2021</v>
      </c>
    </row>
    <row r="171" spans="3:7" ht="12.75" thickBot="1" x14ac:dyDescent="0.25">
      <c r="C171" s="575"/>
      <c r="D171" s="169" t="s">
        <v>6</v>
      </c>
      <c r="E171" s="169" t="s">
        <v>7</v>
      </c>
      <c r="F171" s="169" t="s">
        <v>7</v>
      </c>
      <c r="G171" s="169" t="s">
        <v>7</v>
      </c>
    </row>
    <row r="172" spans="3:7" ht="12.75" thickBot="1" x14ac:dyDescent="0.25">
      <c r="C172" s="196" t="s">
        <v>0</v>
      </c>
      <c r="D172" s="185"/>
      <c r="E172" s="185"/>
      <c r="F172" s="185"/>
      <c r="G172" s="185"/>
    </row>
    <row r="173" spans="3:7" ht="24.75" thickBot="1" x14ac:dyDescent="0.25">
      <c r="C173" s="184" t="s">
        <v>44</v>
      </c>
      <c r="D173" s="183"/>
      <c r="E173" s="190"/>
      <c r="F173" s="190"/>
      <c r="G173" s="190"/>
    </row>
    <row r="174" spans="3:7" ht="24.75" thickBot="1" x14ac:dyDescent="0.25">
      <c r="C174" s="184" t="s">
        <v>133</v>
      </c>
      <c r="D174" s="183"/>
      <c r="E174" s="190"/>
      <c r="F174" s="190"/>
      <c r="G174" s="190"/>
    </row>
    <row r="175" spans="3:7" ht="24.75" thickBot="1" x14ac:dyDescent="0.25">
      <c r="C175" s="196" t="s">
        <v>42</v>
      </c>
      <c r="D175" s="185"/>
      <c r="E175" s="185"/>
      <c r="F175" s="185"/>
      <c r="G175" s="185"/>
    </row>
    <row r="176" spans="3:7" ht="36.75" thickBot="1" x14ac:dyDescent="0.25">
      <c r="C176" s="184" t="s">
        <v>45</v>
      </c>
      <c r="D176" s="183"/>
      <c r="E176" s="185"/>
      <c r="F176" s="185"/>
      <c r="G176" s="185"/>
    </row>
    <row r="177" spans="3:7" ht="36.75" thickBot="1" x14ac:dyDescent="0.25">
      <c r="C177" s="184" t="s">
        <v>134</v>
      </c>
      <c r="D177" s="183"/>
      <c r="E177" s="185"/>
      <c r="F177" s="185"/>
      <c r="G177" s="185"/>
    </row>
    <row r="178" spans="3:7" ht="21" customHeight="1" thickBot="1" x14ac:dyDescent="0.25">
      <c r="C178" s="196" t="s">
        <v>1</v>
      </c>
      <c r="D178" s="178">
        <v>132000</v>
      </c>
      <c r="E178" s="178">
        <v>138796.68</v>
      </c>
      <c r="F178" s="178">
        <v>143562.9579912</v>
      </c>
      <c r="G178" s="178">
        <v>143562.9579912</v>
      </c>
    </row>
    <row r="179" spans="3:7" ht="36.75" thickBot="1" x14ac:dyDescent="0.25">
      <c r="C179" s="184" t="s">
        <v>47</v>
      </c>
      <c r="D179" s="183"/>
      <c r="E179" s="185"/>
      <c r="F179" s="185"/>
      <c r="G179" s="185"/>
    </row>
    <row r="180" spans="3:7" ht="36.75" thickBot="1" x14ac:dyDescent="0.25">
      <c r="C180" s="184" t="s">
        <v>135</v>
      </c>
      <c r="D180" s="183"/>
      <c r="E180" s="185"/>
      <c r="F180" s="185"/>
      <c r="G180" s="185"/>
    </row>
    <row r="181" spans="3:7" ht="25.5" customHeight="1" thickBot="1" x14ac:dyDescent="0.25">
      <c r="C181" s="196" t="s">
        <v>2</v>
      </c>
      <c r="D181" s="183"/>
      <c r="E181" s="185"/>
      <c r="F181" s="185"/>
      <c r="G181" s="185"/>
    </row>
    <row r="182" spans="3:7" ht="24.75" thickBot="1" x14ac:dyDescent="0.25">
      <c r="C182" s="184" t="s">
        <v>48</v>
      </c>
      <c r="D182" s="183"/>
      <c r="E182" s="185"/>
      <c r="F182" s="185"/>
      <c r="G182" s="185"/>
    </row>
    <row r="183" spans="3:7" ht="24.75" thickBot="1" x14ac:dyDescent="0.25">
      <c r="C183" s="184" t="s">
        <v>136</v>
      </c>
      <c r="D183" s="183"/>
      <c r="E183" s="185"/>
      <c r="F183" s="185"/>
      <c r="G183" s="185"/>
    </row>
    <row r="184" spans="3:7" ht="12.75" thickBot="1" x14ac:dyDescent="0.25">
      <c r="C184" s="182" t="s">
        <v>29</v>
      </c>
      <c r="D184" s="183"/>
      <c r="E184" s="185"/>
      <c r="F184" s="185"/>
      <c r="G184" s="185"/>
    </row>
    <row r="185" spans="3:7" ht="36.75" thickBot="1" x14ac:dyDescent="0.25">
      <c r="C185" s="184" t="s">
        <v>49</v>
      </c>
      <c r="D185" s="183"/>
      <c r="E185" s="185"/>
      <c r="F185" s="185"/>
      <c r="G185" s="185"/>
    </row>
    <row r="186" spans="3:7" ht="36.75" thickBot="1" x14ac:dyDescent="0.25">
      <c r="C186" s="184" t="s">
        <v>137</v>
      </c>
      <c r="D186" s="183"/>
      <c r="E186" s="185"/>
      <c r="F186" s="185"/>
      <c r="G186" s="185"/>
    </row>
    <row r="187" spans="3:7" ht="12.75" thickBot="1" x14ac:dyDescent="0.25">
      <c r="C187" s="182" t="s">
        <v>31</v>
      </c>
      <c r="D187" s="183"/>
      <c r="E187" s="185"/>
      <c r="F187" s="185"/>
      <c r="G187" s="185"/>
    </row>
    <row r="188" spans="3:7" ht="36.75" thickBot="1" x14ac:dyDescent="0.25">
      <c r="C188" s="184" t="s">
        <v>50</v>
      </c>
      <c r="D188" s="183"/>
      <c r="E188" s="185"/>
      <c r="F188" s="185"/>
      <c r="G188" s="185"/>
    </row>
    <row r="189" spans="3:7" ht="36.75" thickBot="1" x14ac:dyDescent="0.25">
      <c r="C189" s="184" t="s">
        <v>138</v>
      </c>
      <c r="D189" s="183"/>
      <c r="E189" s="185"/>
      <c r="F189" s="185"/>
      <c r="G189" s="185"/>
    </row>
    <row r="190" spans="3:7" ht="12.75" thickBot="1" x14ac:dyDescent="0.25">
      <c r="C190" s="182" t="s">
        <v>3</v>
      </c>
      <c r="D190" s="183"/>
      <c r="E190" s="185"/>
      <c r="F190" s="185"/>
      <c r="G190" s="185"/>
    </row>
    <row r="191" spans="3:7" ht="36.75" thickBot="1" x14ac:dyDescent="0.25">
      <c r="C191" s="184" t="s">
        <v>51</v>
      </c>
      <c r="D191" s="183"/>
      <c r="E191" s="185"/>
      <c r="F191" s="185"/>
      <c r="G191" s="185"/>
    </row>
    <row r="192" spans="3:7" ht="36.75" thickBot="1" x14ac:dyDescent="0.25">
      <c r="C192" s="184" t="s">
        <v>139</v>
      </c>
      <c r="D192" s="183"/>
      <c r="E192" s="185"/>
      <c r="F192" s="185"/>
      <c r="G192" s="185"/>
    </row>
    <row r="193" spans="3:7" ht="24.75" thickBot="1" x14ac:dyDescent="0.25">
      <c r="C193" s="194" t="s">
        <v>58</v>
      </c>
      <c r="D193" s="197">
        <f>D190+D184+D187+D181+D178+D175+D172</f>
        <v>132000</v>
      </c>
      <c r="E193" s="197">
        <f>E190+E184+E187+E181+E178+E175+E172</f>
        <v>138796.68</v>
      </c>
      <c r="F193" s="197">
        <f>F190+F184+F187+F181+F178+F175+F172</f>
        <v>143562.9579912</v>
      </c>
      <c r="G193" s="197">
        <f>G190+G184+G187+G181+G178+G175+G172</f>
        <v>143562.9579912</v>
      </c>
    </row>
    <row r="194" spans="3:7" x14ac:dyDescent="0.2">
      <c r="C194" s="576" t="s">
        <v>325</v>
      </c>
      <c r="D194" s="586" t="s">
        <v>326</v>
      </c>
      <c r="E194" s="587"/>
      <c r="F194" s="587"/>
      <c r="G194" s="588"/>
    </row>
    <row r="195" spans="3:7" x14ac:dyDescent="0.2">
      <c r="C195" s="577"/>
      <c r="D195" s="589"/>
      <c r="E195" s="590"/>
      <c r="F195" s="590"/>
      <c r="G195" s="591"/>
    </row>
    <row r="196" spans="3:7" ht="12.75" thickBot="1" x14ac:dyDescent="0.25">
      <c r="C196" s="578"/>
      <c r="D196" s="592"/>
      <c r="E196" s="593"/>
      <c r="F196" s="593"/>
      <c r="G196" s="594"/>
    </row>
    <row r="197" spans="3:7" ht="12.75" thickBot="1" x14ac:dyDescent="0.25">
      <c r="C197" s="187" t="s">
        <v>56</v>
      </c>
      <c r="D197" s="188">
        <f>D193-D164</f>
        <v>0</v>
      </c>
      <c r="E197" s="188">
        <f t="shared" ref="E197:G197" si="5">E193-E164</f>
        <v>0</v>
      </c>
      <c r="F197" s="188">
        <f t="shared" si="5"/>
        <v>0</v>
      </c>
      <c r="G197" s="188">
        <f t="shared" si="5"/>
        <v>0</v>
      </c>
    </row>
    <row r="198" spans="3:7" ht="23.25" customHeight="1" thickBot="1" x14ac:dyDescent="0.25">
      <c r="C198" s="189" t="s">
        <v>327</v>
      </c>
      <c r="D198" s="579" t="s">
        <v>328</v>
      </c>
      <c r="E198" s="580"/>
      <c r="F198" s="580"/>
      <c r="G198" s="581"/>
    </row>
    <row r="199" spans="3:7" ht="44.25" customHeight="1" thickBot="1" x14ac:dyDescent="0.25">
      <c r="C199" s="173" t="s">
        <v>329</v>
      </c>
      <c r="D199" s="568" t="s">
        <v>330</v>
      </c>
      <c r="E199" s="569"/>
      <c r="F199" s="569"/>
      <c r="G199" s="570"/>
    </row>
    <row r="200" spans="3:7" ht="12.75" thickBot="1" x14ac:dyDescent="0.25">
      <c r="C200" s="173" t="s">
        <v>15</v>
      </c>
      <c r="D200" s="571" t="s">
        <v>331</v>
      </c>
      <c r="E200" s="572"/>
      <c r="F200" s="572"/>
      <c r="G200" s="573"/>
    </row>
    <row r="201" spans="3:7" x14ac:dyDescent="0.2">
      <c r="C201" s="574"/>
      <c r="D201" s="168">
        <v>2018</v>
      </c>
      <c r="E201" s="168">
        <v>2019</v>
      </c>
      <c r="F201" s="168">
        <v>2020</v>
      </c>
      <c r="G201" s="168">
        <v>2021</v>
      </c>
    </row>
    <row r="202" spans="3:7" ht="12.75" thickBot="1" x14ac:dyDescent="0.25">
      <c r="C202" s="575"/>
      <c r="D202" s="169" t="s">
        <v>6</v>
      </c>
      <c r="E202" s="169" t="s">
        <v>7</v>
      </c>
      <c r="F202" s="169" t="s">
        <v>7</v>
      </c>
      <c r="G202" s="169" t="s">
        <v>7</v>
      </c>
    </row>
    <row r="203" spans="3:7" ht="12.75" thickBot="1" x14ac:dyDescent="0.25">
      <c r="C203" s="173" t="s">
        <v>9</v>
      </c>
      <c r="D203" s="178">
        <v>96</v>
      </c>
      <c r="E203" s="178"/>
      <c r="F203" s="178"/>
      <c r="G203" s="178"/>
    </row>
    <row r="204" spans="3:7" ht="12.75" thickBot="1" x14ac:dyDescent="0.25">
      <c r="C204" s="173" t="s">
        <v>16</v>
      </c>
      <c r="D204" s="178">
        <v>10000</v>
      </c>
      <c r="E204" s="178"/>
      <c r="F204" s="178"/>
      <c r="G204" s="178"/>
    </row>
    <row r="205" spans="3:7" ht="12.75" thickBot="1" x14ac:dyDescent="0.25">
      <c r="C205" s="173" t="s">
        <v>24</v>
      </c>
      <c r="D205" s="178">
        <f>D204/D203</f>
        <v>104.16666666666667</v>
      </c>
      <c r="E205" s="178" t="e">
        <f>E204/E203</f>
        <v>#DIV/0!</v>
      </c>
      <c r="F205" s="178" t="e">
        <f>F204/F203</f>
        <v>#DIV/0!</v>
      </c>
      <c r="G205" s="178" t="e">
        <f>G204/G203</f>
        <v>#DIV/0!</v>
      </c>
    </row>
    <row r="206" spans="3:7" ht="12.75" thickBot="1" x14ac:dyDescent="0.25">
      <c r="C206" s="173" t="s">
        <v>17</v>
      </c>
      <c r="D206" s="179"/>
      <c r="E206" s="180">
        <f t="shared" ref="E206:G208" si="6">E203/D203-1</f>
        <v>-1</v>
      </c>
      <c r="F206" s="180" t="e">
        <f t="shared" si="6"/>
        <v>#DIV/0!</v>
      </c>
      <c r="G206" s="180" t="e">
        <f t="shared" si="6"/>
        <v>#DIV/0!</v>
      </c>
    </row>
    <row r="207" spans="3:7" ht="12.75" thickBot="1" x14ac:dyDescent="0.25">
      <c r="C207" s="173" t="s">
        <v>18</v>
      </c>
      <c r="D207" s="179"/>
      <c r="E207" s="180">
        <f t="shared" si="6"/>
        <v>-1</v>
      </c>
      <c r="F207" s="180" t="e">
        <f t="shared" si="6"/>
        <v>#DIV/0!</v>
      </c>
      <c r="G207" s="180" t="e">
        <f t="shared" si="6"/>
        <v>#DIV/0!</v>
      </c>
    </row>
    <row r="208" spans="3:7" ht="12.75" thickBot="1" x14ac:dyDescent="0.25">
      <c r="C208" s="173" t="s">
        <v>19</v>
      </c>
      <c r="D208" s="179"/>
      <c r="E208" s="180" t="e">
        <f t="shared" si="6"/>
        <v>#DIV/0!</v>
      </c>
      <c r="F208" s="180" t="e">
        <f t="shared" si="6"/>
        <v>#DIV/0!</v>
      </c>
      <c r="G208" s="180" t="e">
        <f t="shared" si="6"/>
        <v>#DIV/0!</v>
      </c>
    </row>
    <row r="209" spans="3:7" ht="18.75" customHeight="1" thickBot="1" x14ac:dyDescent="0.25">
      <c r="C209" s="542" t="s">
        <v>332</v>
      </c>
      <c r="D209" s="543"/>
      <c r="E209" s="543"/>
      <c r="F209" s="543"/>
      <c r="G209" s="544"/>
    </row>
    <row r="210" spans="3:7" x14ac:dyDescent="0.2">
      <c r="C210" s="574"/>
      <c r="D210" s="168">
        <v>2018</v>
      </c>
      <c r="E210" s="168">
        <v>2019</v>
      </c>
      <c r="F210" s="168">
        <v>2020</v>
      </c>
      <c r="G210" s="168">
        <v>2021</v>
      </c>
    </row>
    <row r="211" spans="3:7" ht="12.75" thickBot="1" x14ac:dyDescent="0.25">
      <c r="C211" s="575"/>
      <c r="D211" s="169" t="s">
        <v>6</v>
      </c>
      <c r="E211" s="169" t="s">
        <v>7</v>
      </c>
      <c r="F211" s="169" t="s">
        <v>7</v>
      </c>
      <c r="G211" s="169" t="s">
        <v>7</v>
      </c>
    </row>
    <row r="212" spans="3:7" ht="12.75" thickBot="1" x14ac:dyDescent="0.25">
      <c r="C212" s="182" t="s">
        <v>0</v>
      </c>
      <c r="D212" s="185"/>
      <c r="E212" s="185"/>
      <c r="F212" s="185"/>
      <c r="G212" s="185"/>
    </row>
    <row r="213" spans="3:7" ht="24.75" thickBot="1" x14ac:dyDescent="0.25">
      <c r="C213" s="184" t="s">
        <v>44</v>
      </c>
      <c r="D213" s="183"/>
      <c r="E213" s="190"/>
      <c r="F213" s="190"/>
      <c r="G213" s="190"/>
    </row>
    <row r="214" spans="3:7" ht="24.75" thickBot="1" x14ac:dyDescent="0.25">
      <c r="C214" s="184" t="s">
        <v>133</v>
      </c>
      <c r="D214" s="183"/>
      <c r="E214" s="190"/>
      <c r="F214" s="190"/>
      <c r="G214" s="190"/>
    </row>
    <row r="215" spans="3:7" ht="24.75" thickBot="1" x14ac:dyDescent="0.25">
      <c r="C215" s="182" t="s">
        <v>42</v>
      </c>
      <c r="D215" s="185"/>
      <c r="E215" s="185"/>
      <c r="F215" s="185"/>
      <c r="G215" s="185"/>
    </row>
    <row r="216" spans="3:7" ht="36.75" thickBot="1" x14ac:dyDescent="0.25">
      <c r="C216" s="184" t="s">
        <v>45</v>
      </c>
      <c r="D216" s="183"/>
      <c r="E216" s="185"/>
      <c r="F216" s="185"/>
      <c r="G216" s="185"/>
    </row>
    <row r="217" spans="3:7" ht="36.75" thickBot="1" x14ac:dyDescent="0.25">
      <c r="C217" s="184" t="s">
        <v>134</v>
      </c>
      <c r="D217" s="183"/>
      <c r="E217" s="185"/>
      <c r="F217" s="185"/>
      <c r="G217" s="185"/>
    </row>
    <row r="218" spans="3:7" ht="26.25" customHeight="1" thickBot="1" x14ac:dyDescent="0.25">
      <c r="C218" s="182" t="s">
        <v>1</v>
      </c>
      <c r="D218" s="178">
        <v>10000</v>
      </c>
      <c r="E218" s="178"/>
      <c r="F218" s="178"/>
      <c r="G218" s="178"/>
    </row>
    <row r="219" spans="3:7" ht="36.75" thickBot="1" x14ac:dyDescent="0.25">
      <c r="C219" s="184" t="s">
        <v>47</v>
      </c>
      <c r="D219" s="183"/>
      <c r="E219" s="185"/>
      <c r="F219" s="185"/>
      <c r="G219" s="185"/>
    </row>
    <row r="220" spans="3:7" ht="36.75" thickBot="1" x14ac:dyDescent="0.25">
      <c r="C220" s="184" t="s">
        <v>135</v>
      </c>
      <c r="D220" s="183"/>
      <c r="E220" s="185"/>
      <c r="F220" s="185"/>
      <c r="G220" s="185"/>
    </row>
    <row r="221" spans="3:7" ht="39" customHeight="1" thickBot="1" x14ac:dyDescent="0.25">
      <c r="C221" s="182" t="s">
        <v>2</v>
      </c>
      <c r="D221" s="183"/>
      <c r="E221" s="185"/>
      <c r="F221" s="185"/>
      <c r="G221" s="185"/>
    </row>
    <row r="222" spans="3:7" ht="24.75" thickBot="1" x14ac:dyDescent="0.25">
      <c r="C222" s="184" t="s">
        <v>48</v>
      </c>
      <c r="D222" s="183"/>
      <c r="E222" s="185"/>
      <c r="F222" s="185"/>
      <c r="G222" s="185"/>
    </row>
    <row r="223" spans="3:7" ht="24.75" thickBot="1" x14ac:dyDescent="0.25">
      <c r="C223" s="184" t="s">
        <v>136</v>
      </c>
      <c r="D223" s="183"/>
      <c r="E223" s="185"/>
      <c r="F223" s="185"/>
      <c r="G223" s="185"/>
    </row>
    <row r="224" spans="3:7" ht="38.25" customHeight="1" thickBot="1" x14ac:dyDescent="0.25">
      <c r="C224" s="182" t="s">
        <v>29</v>
      </c>
      <c r="D224" s="183"/>
      <c r="E224" s="185"/>
      <c r="F224" s="185"/>
      <c r="G224" s="185"/>
    </row>
    <row r="225" spans="3:13" ht="36.75" thickBot="1" x14ac:dyDescent="0.25">
      <c r="C225" s="184" t="s">
        <v>49</v>
      </c>
      <c r="D225" s="183"/>
      <c r="E225" s="185"/>
      <c r="F225" s="185"/>
      <c r="G225" s="185"/>
    </row>
    <row r="226" spans="3:13" ht="36.75" thickBot="1" x14ac:dyDescent="0.25">
      <c r="C226" s="184" t="s">
        <v>137</v>
      </c>
      <c r="D226" s="183"/>
      <c r="E226" s="185"/>
      <c r="F226" s="185"/>
      <c r="G226" s="185"/>
    </row>
    <row r="227" spans="3:13" ht="30" customHeight="1" thickBot="1" x14ac:dyDescent="0.25">
      <c r="C227" s="182" t="s">
        <v>31</v>
      </c>
      <c r="D227" s="183"/>
      <c r="E227" s="185"/>
      <c r="F227" s="185"/>
      <c r="G227" s="185"/>
    </row>
    <row r="228" spans="3:13" ht="36.75" thickBot="1" x14ac:dyDescent="0.25">
      <c r="C228" s="184" t="s">
        <v>50</v>
      </c>
      <c r="D228" s="183"/>
      <c r="E228" s="185"/>
      <c r="F228" s="185"/>
      <c r="G228" s="185"/>
    </row>
    <row r="229" spans="3:13" ht="36.75" thickBot="1" x14ac:dyDescent="0.25">
      <c r="C229" s="184" t="s">
        <v>138</v>
      </c>
      <c r="D229" s="183"/>
      <c r="E229" s="185"/>
      <c r="F229" s="185"/>
      <c r="G229" s="185"/>
    </row>
    <row r="230" spans="3:13" ht="29.25" customHeight="1" thickBot="1" x14ac:dyDescent="0.25">
      <c r="C230" s="182" t="s">
        <v>3</v>
      </c>
      <c r="D230" s="183"/>
      <c r="E230" s="185"/>
      <c r="F230" s="185"/>
      <c r="G230" s="185"/>
    </row>
    <row r="231" spans="3:13" ht="36.75" thickBot="1" x14ac:dyDescent="0.25">
      <c r="C231" s="184" t="s">
        <v>51</v>
      </c>
      <c r="D231" s="183"/>
      <c r="E231" s="185"/>
      <c r="F231" s="185"/>
      <c r="G231" s="185"/>
    </row>
    <row r="232" spans="3:13" ht="36.75" thickBot="1" x14ac:dyDescent="0.25">
      <c r="C232" s="184" t="s">
        <v>139</v>
      </c>
      <c r="D232" s="183"/>
      <c r="E232" s="185"/>
      <c r="F232" s="185"/>
      <c r="G232" s="185"/>
    </row>
    <row r="233" spans="3:13" ht="12.75" thickBot="1" x14ac:dyDescent="0.25">
      <c r="C233" s="194" t="s">
        <v>333</v>
      </c>
      <c r="D233" s="197">
        <f>D230+D224+D227+D221+D218+D215+D212</f>
        <v>10000</v>
      </c>
      <c r="E233" s="197">
        <f>E230+E224+E227+E221+E218+E215+E212</f>
        <v>0</v>
      </c>
      <c r="F233" s="197">
        <f>F230+F224+F227+F221+F218+F215+F212</f>
        <v>0</v>
      </c>
      <c r="G233" s="197">
        <f>G230+G224+G227+G221+G218+G215+G212</f>
        <v>0</v>
      </c>
    </row>
    <row r="234" spans="3:13" x14ac:dyDescent="0.2">
      <c r="C234" s="576" t="s">
        <v>334</v>
      </c>
      <c r="D234" s="545" t="s">
        <v>348</v>
      </c>
      <c r="E234" s="546"/>
      <c r="F234" s="546"/>
      <c r="G234" s="547"/>
    </row>
    <row r="235" spans="3:13" x14ac:dyDescent="0.2">
      <c r="C235" s="577"/>
      <c r="D235" s="548"/>
      <c r="E235" s="549"/>
      <c r="F235" s="549"/>
      <c r="G235" s="550"/>
    </row>
    <row r="236" spans="3:13" ht="42.75" customHeight="1" thickBot="1" x14ac:dyDescent="0.25">
      <c r="C236" s="578"/>
      <c r="D236" s="551"/>
      <c r="E236" s="552"/>
      <c r="F236" s="552"/>
      <c r="G236" s="553"/>
      <c r="J236" s="176"/>
      <c r="M236" s="176"/>
    </row>
    <row r="237" spans="3:13" ht="12.75" thickBot="1" x14ac:dyDescent="0.25">
      <c r="C237" s="187" t="s">
        <v>56</v>
      </c>
      <c r="D237" s="188">
        <f>D233-D204</f>
        <v>0</v>
      </c>
      <c r="E237" s="188">
        <f t="shared" ref="E237:G237" si="7">E233-E204</f>
        <v>0</v>
      </c>
      <c r="F237" s="188">
        <f t="shared" si="7"/>
        <v>0</v>
      </c>
      <c r="G237" s="188">
        <f t="shared" si="7"/>
        <v>0</v>
      </c>
    </row>
    <row r="238" spans="3:13" ht="12.75" thickBot="1" x14ac:dyDescent="0.25">
      <c r="C238" s="562" t="s">
        <v>141</v>
      </c>
      <c r="D238" s="563"/>
      <c r="E238" s="563"/>
      <c r="F238" s="563"/>
      <c r="G238" s="564"/>
    </row>
    <row r="239" spans="3:13" ht="12.75" thickBot="1" x14ac:dyDescent="0.25">
      <c r="C239" s="562" t="s">
        <v>68</v>
      </c>
      <c r="D239" s="563"/>
      <c r="E239" s="563"/>
      <c r="F239" s="563"/>
      <c r="G239" s="564"/>
    </row>
    <row r="240" spans="3:13" ht="25.5" customHeight="1" thickBot="1" x14ac:dyDescent="0.25">
      <c r="C240" s="177" t="s">
        <v>335</v>
      </c>
      <c r="D240" s="595" t="s">
        <v>349</v>
      </c>
      <c r="E240" s="596"/>
      <c r="F240" s="596"/>
      <c r="G240" s="597"/>
    </row>
    <row r="241" spans="3:7" ht="12.75" thickBot="1" x14ac:dyDescent="0.25">
      <c r="C241" s="207" t="s">
        <v>336</v>
      </c>
      <c r="D241" s="598" t="s">
        <v>350</v>
      </c>
      <c r="E241" s="599"/>
      <c r="F241" s="599"/>
      <c r="G241" s="600"/>
    </row>
    <row r="242" spans="3:7" ht="12.75" thickBot="1" x14ac:dyDescent="0.25">
      <c r="C242" s="173" t="s">
        <v>10</v>
      </c>
      <c r="D242" s="568" t="s">
        <v>351</v>
      </c>
      <c r="E242" s="569"/>
      <c r="F242" s="569"/>
      <c r="G242" s="570"/>
    </row>
    <row r="243" spans="3:7" ht="12.75" thickBot="1" x14ac:dyDescent="0.25">
      <c r="C243" s="173" t="s">
        <v>15</v>
      </c>
      <c r="D243" s="571" t="s">
        <v>337</v>
      </c>
      <c r="E243" s="572"/>
      <c r="F243" s="572"/>
      <c r="G243" s="573"/>
    </row>
    <row r="244" spans="3:7" x14ac:dyDescent="0.2">
      <c r="C244" s="574"/>
      <c r="D244" s="168">
        <v>2018</v>
      </c>
      <c r="E244" s="168">
        <v>2019</v>
      </c>
      <c r="F244" s="168">
        <v>2020</v>
      </c>
      <c r="G244" s="168">
        <v>2021</v>
      </c>
    </row>
    <row r="245" spans="3:7" ht="12.75" thickBot="1" x14ac:dyDescent="0.25">
      <c r="C245" s="575"/>
      <c r="D245" s="169" t="s">
        <v>6</v>
      </c>
      <c r="E245" s="169" t="s">
        <v>7</v>
      </c>
      <c r="F245" s="169" t="s">
        <v>7</v>
      </c>
      <c r="G245" s="169" t="s">
        <v>7</v>
      </c>
    </row>
    <row r="246" spans="3:7" ht="12.75" thickBot="1" x14ac:dyDescent="0.25">
      <c r="C246" s="173" t="s">
        <v>9</v>
      </c>
      <c r="D246" s="178">
        <v>1142.68</v>
      </c>
      <c r="E246" s="178"/>
      <c r="F246" s="178"/>
      <c r="G246" s="178"/>
    </row>
    <row r="247" spans="3:7" ht="12.75" thickBot="1" x14ac:dyDescent="0.25">
      <c r="C247" s="173" t="s">
        <v>16</v>
      </c>
      <c r="D247" s="178">
        <v>17000</v>
      </c>
      <c r="E247" s="178"/>
      <c r="F247" s="178"/>
      <c r="G247" s="178"/>
    </row>
    <row r="248" spans="3:7" ht="12.75" thickBot="1" x14ac:dyDescent="0.25">
      <c r="C248" s="173" t="s">
        <v>24</v>
      </c>
      <c r="D248" s="178">
        <f>D247/D246</f>
        <v>14.877305982427275</v>
      </c>
      <c r="E248" s="178" t="e">
        <f t="shared" ref="E248:G248" si="8">E247/E246</f>
        <v>#DIV/0!</v>
      </c>
      <c r="F248" s="178" t="e">
        <f t="shared" si="8"/>
        <v>#DIV/0!</v>
      </c>
      <c r="G248" s="178" t="e">
        <f t="shared" si="8"/>
        <v>#DIV/0!</v>
      </c>
    </row>
    <row r="249" spans="3:7" ht="12.75" thickBot="1" x14ac:dyDescent="0.25">
      <c r="C249" s="173" t="s">
        <v>17</v>
      </c>
      <c r="D249" s="179" t="s">
        <v>23</v>
      </c>
      <c r="E249" s="180">
        <f t="shared" ref="E249:G251" si="9">E246/D246-1</f>
        <v>-1</v>
      </c>
      <c r="F249" s="180" t="e">
        <f t="shared" si="9"/>
        <v>#DIV/0!</v>
      </c>
      <c r="G249" s="180" t="e">
        <f t="shared" si="9"/>
        <v>#DIV/0!</v>
      </c>
    </row>
    <row r="250" spans="3:7" ht="12.75" thickBot="1" x14ac:dyDescent="0.25">
      <c r="C250" s="173" t="s">
        <v>18</v>
      </c>
      <c r="D250" s="179" t="s">
        <v>23</v>
      </c>
      <c r="E250" s="180">
        <f t="shared" si="9"/>
        <v>-1</v>
      </c>
      <c r="F250" s="180" t="e">
        <f t="shared" si="9"/>
        <v>#DIV/0!</v>
      </c>
      <c r="G250" s="180" t="e">
        <f t="shared" si="9"/>
        <v>#DIV/0!</v>
      </c>
    </row>
    <row r="251" spans="3:7" ht="12.75" thickBot="1" x14ac:dyDescent="0.25">
      <c r="C251" s="173" t="s">
        <v>19</v>
      </c>
      <c r="D251" s="179" t="s">
        <v>23</v>
      </c>
      <c r="E251" s="180" t="e">
        <f t="shared" si="9"/>
        <v>#DIV/0!</v>
      </c>
      <c r="F251" s="180" t="e">
        <f t="shared" si="9"/>
        <v>#DIV/0!</v>
      </c>
      <c r="G251" s="180" t="e">
        <f t="shared" si="9"/>
        <v>#DIV/0!</v>
      </c>
    </row>
    <row r="252" spans="3:7" ht="12.75" thickBot="1" x14ac:dyDescent="0.25">
      <c r="C252" s="542" t="s">
        <v>352</v>
      </c>
      <c r="D252" s="543"/>
      <c r="E252" s="543"/>
      <c r="F252" s="543"/>
      <c r="G252" s="544"/>
    </row>
    <row r="253" spans="3:7" x14ac:dyDescent="0.2">
      <c r="C253" s="574"/>
      <c r="D253" s="168">
        <v>2018</v>
      </c>
      <c r="E253" s="168">
        <v>2019</v>
      </c>
      <c r="F253" s="168">
        <v>2020</v>
      </c>
      <c r="G253" s="168">
        <v>2021</v>
      </c>
    </row>
    <row r="254" spans="3:7" ht="12.75" thickBot="1" x14ac:dyDescent="0.25">
      <c r="C254" s="575"/>
      <c r="D254" s="169" t="s">
        <v>6</v>
      </c>
      <c r="E254" s="169" t="s">
        <v>7</v>
      </c>
      <c r="F254" s="169" t="s">
        <v>7</v>
      </c>
      <c r="G254" s="169" t="s">
        <v>7</v>
      </c>
    </row>
    <row r="255" spans="3:7" ht="12.75" thickBot="1" x14ac:dyDescent="0.25">
      <c r="C255" s="182" t="s">
        <v>71</v>
      </c>
      <c r="D255" s="185"/>
      <c r="E255" s="185"/>
      <c r="F255" s="185"/>
      <c r="G255" s="185"/>
    </row>
    <row r="256" spans="3:7" ht="12.75" thickBot="1" x14ac:dyDescent="0.25">
      <c r="C256" s="182" t="s">
        <v>72</v>
      </c>
      <c r="D256" s="183">
        <v>17000</v>
      </c>
      <c r="E256" s="185">
        <v>0</v>
      </c>
      <c r="F256" s="185">
        <v>0</v>
      </c>
      <c r="G256" s="185">
        <v>0</v>
      </c>
    </row>
    <row r="257" spans="3:7" ht="12.75" thickBot="1" x14ac:dyDescent="0.25">
      <c r="C257" s="208" t="s">
        <v>338</v>
      </c>
      <c r="D257" s="183">
        <f>D256+D255</f>
        <v>17000</v>
      </c>
      <c r="E257" s="183">
        <f>E256+E255</f>
        <v>0</v>
      </c>
      <c r="F257" s="183">
        <f>F256+F255</f>
        <v>0</v>
      </c>
      <c r="G257" s="183">
        <f>G256+G255</f>
        <v>0</v>
      </c>
    </row>
    <row r="258" spans="3:7" x14ac:dyDescent="0.2">
      <c r="C258" s="576" t="s">
        <v>339</v>
      </c>
      <c r="D258" s="545" t="s">
        <v>340</v>
      </c>
      <c r="E258" s="546"/>
      <c r="F258" s="546"/>
      <c r="G258" s="547"/>
    </row>
    <row r="259" spans="3:7" x14ac:dyDescent="0.2">
      <c r="C259" s="577"/>
      <c r="D259" s="548"/>
      <c r="E259" s="549"/>
      <c r="F259" s="549"/>
      <c r="G259" s="550"/>
    </row>
    <row r="260" spans="3:7" ht="12.75" thickBot="1" x14ac:dyDescent="0.25">
      <c r="C260" s="577"/>
      <c r="D260" s="551"/>
      <c r="E260" s="552"/>
      <c r="F260" s="552"/>
      <c r="G260" s="553"/>
    </row>
    <row r="261" spans="3:7" ht="12.75" thickBot="1" x14ac:dyDescent="0.25">
      <c r="C261" s="198" t="s">
        <v>341</v>
      </c>
      <c r="D261" s="613" t="s">
        <v>342</v>
      </c>
      <c r="E261" s="613"/>
      <c r="F261" s="613"/>
      <c r="G261" s="614"/>
    </row>
    <row r="262" spans="3:7" ht="12.75" thickBot="1" x14ac:dyDescent="0.25">
      <c r="C262" s="207" t="s">
        <v>343</v>
      </c>
      <c r="D262" s="598" t="s">
        <v>344</v>
      </c>
      <c r="E262" s="599"/>
      <c r="F262" s="599"/>
      <c r="G262" s="600"/>
    </row>
    <row r="263" spans="3:7" ht="25.5" customHeight="1" thickBot="1" x14ac:dyDescent="0.25">
      <c r="C263" s="173" t="s">
        <v>10</v>
      </c>
      <c r="D263" s="568" t="s">
        <v>353</v>
      </c>
      <c r="E263" s="569"/>
      <c r="F263" s="569"/>
      <c r="G263" s="570"/>
    </row>
    <row r="264" spans="3:7" ht="12.75" thickBot="1" x14ac:dyDescent="0.25">
      <c r="C264" s="173" t="s">
        <v>15</v>
      </c>
      <c r="D264" s="571" t="s">
        <v>337</v>
      </c>
      <c r="E264" s="572"/>
      <c r="F264" s="572"/>
      <c r="G264" s="573"/>
    </row>
    <row r="265" spans="3:7" x14ac:dyDescent="0.2">
      <c r="C265" s="574"/>
      <c r="D265" s="168">
        <v>2018</v>
      </c>
      <c r="E265" s="168">
        <v>2019</v>
      </c>
      <c r="F265" s="168">
        <v>2020</v>
      </c>
      <c r="G265" s="168">
        <v>2021</v>
      </c>
    </row>
    <row r="266" spans="3:7" ht="12.75" thickBot="1" x14ac:dyDescent="0.25">
      <c r="C266" s="575"/>
      <c r="D266" s="169" t="s">
        <v>6</v>
      </c>
      <c r="E266" s="169" t="s">
        <v>7</v>
      </c>
      <c r="F266" s="169" t="s">
        <v>7</v>
      </c>
      <c r="G266" s="169" t="s">
        <v>7</v>
      </c>
    </row>
    <row r="267" spans="3:7" ht="12.75" thickBot="1" x14ac:dyDescent="0.25">
      <c r="C267" s="173" t="s">
        <v>9</v>
      </c>
      <c r="D267" s="178">
        <v>70</v>
      </c>
      <c r="E267" s="178"/>
      <c r="F267" s="178"/>
      <c r="G267" s="178"/>
    </row>
    <row r="268" spans="3:7" ht="12.75" thickBot="1" x14ac:dyDescent="0.25">
      <c r="C268" s="173" t="s">
        <v>16</v>
      </c>
      <c r="D268" s="178">
        <v>12000</v>
      </c>
      <c r="E268" s="178"/>
      <c r="F268" s="178"/>
      <c r="G268" s="178"/>
    </row>
    <row r="269" spans="3:7" ht="12.75" thickBot="1" x14ac:dyDescent="0.25">
      <c r="C269" s="173" t="s">
        <v>24</v>
      </c>
      <c r="D269" s="178">
        <f>D268/D267</f>
        <v>171.42857142857142</v>
      </c>
      <c r="E269" s="178" t="e">
        <f>E268/E267</f>
        <v>#DIV/0!</v>
      </c>
      <c r="F269" s="178" t="e">
        <f>F268/F267</f>
        <v>#DIV/0!</v>
      </c>
      <c r="G269" s="178" t="e">
        <f>G268/G267</f>
        <v>#DIV/0!</v>
      </c>
    </row>
    <row r="270" spans="3:7" ht="12.75" thickBot="1" x14ac:dyDescent="0.25">
      <c r="C270" s="173" t="s">
        <v>17</v>
      </c>
      <c r="D270" s="179" t="s">
        <v>23</v>
      </c>
      <c r="E270" s="180">
        <f t="shared" ref="E270:G272" si="10">E267/D267-1</f>
        <v>-1</v>
      </c>
      <c r="F270" s="180" t="e">
        <f t="shared" si="10"/>
        <v>#DIV/0!</v>
      </c>
      <c r="G270" s="180" t="e">
        <f t="shared" si="10"/>
        <v>#DIV/0!</v>
      </c>
    </row>
    <row r="271" spans="3:7" ht="12.75" thickBot="1" x14ac:dyDescent="0.25">
      <c r="C271" s="173" t="s">
        <v>18</v>
      </c>
      <c r="D271" s="179" t="s">
        <v>23</v>
      </c>
      <c r="E271" s="180">
        <f t="shared" si="10"/>
        <v>-1</v>
      </c>
      <c r="F271" s="180" t="e">
        <f t="shared" si="10"/>
        <v>#DIV/0!</v>
      </c>
      <c r="G271" s="180" t="e">
        <f t="shared" si="10"/>
        <v>#DIV/0!</v>
      </c>
    </row>
    <row r="272" spans="3:7" ht="12.75" thickBot="1" x14ac:dyDescent="0.25">
      <c r="C272" s="173" t="s">
        <v>19</v>
      </c>
      <c r="D272" s="179" t="s">
        <v>23</v>
      </c>
      <c r="E272" s="180" t="e">
        <f t="shared" si="10"/>
        <v>#DIV/0!</v>
      </c>
      <c r="F272" s="180" t="e">
        <f t="shared" si="10"/>
        <v>#DIV/0!</v>
      </c>
      <c r="G272" s="180" t="e">
        <f t="shared" si="10"/>
        <v>#DIV/0!</v>
      </c>
    </row>
    <row r="273" spans="3:13" ht="12.75" thickBot="1" x14ac:dyDescent="0.25">
      <c r="C273" s="542" t="s">
        <v>345</v>
      </c>
      <c r="D273" s="543"/>
      <c r="E273" s="543"/>
      <c r="F273" s="543"/>
      <c r="G273" s="544"/>
    </row>
    <row r="274" spans="3:13" x14ac:dyDescent="0.2">
      <c r="C274" s="574"/>
      <c r="D274" s="168">
        <v>2018</v>
      </c>
      <c r="E274" s="168">
        <v>2019</v>
      </c>
      <c r="F274" s="168">
        <v>2020</v>
      </c>
      <c r="G274" s="168">
        <v>2021</v>
      </c>
    </row>
    <row r="275" spans="3:13" ht="12.75" thickBot="1" x14ac:dyDescent="0.25">
      <c r="C275" s="575"/>
      <c r="D275" s="169" t="s">
        <v>6</v>
      </c>
      <c r="E275" s="169" t="s">
        <v>7</v>
      </c>
      <c r="F275" s="169" t="s">
        <v>7</v>
      </c>
      <c r="G275" s="169" t="s">
        <v>7</v>
      </c>
    </row>
    <row r="276" spans="3:13" ht="12.75" thickBot="1" x14ac:dyDescent="0.25">
      <c r="C276" s="182" t="s">
        <v>71</v>
      </c>
      <c r="D276" s="185"/>
      <c r="E276" s="185"/>
      <c r="F276" s="185"/>
      <c r="G276" s="185"/>
    </row>
    <row r="277" spans="3:13" ht="12.75" thickBot="1" x14ac:dyDescent="0.25">
      <c r="C277" s="182" t="s">
        <v>72</v>
      </c>
      <c r="D277" s="183">
        <v>12000</v>
      </c>
      <c r="E277" s="185"/>
      <c r="F277" s="185"/>
      <c r="G277" s="185"/>
    </row>
    <row r="278" spans="3:13" ht="12.75" thickBot="1" x14ac:dyDescent="0.25">
      <c r="C278" s="191" t="s">
        <v>354</v>
      </c>
      <c r="D278" s="183">
        <f>D277+D276</f>
        <v>12000</v>
      </c>
      <c r="E278" s="183">
        <f>E277+E276</f>
        <v>0</v>
      </c>
      <c r="F278" s="183">
        <f>F277+F276</f>
        <v>0</v>
      </c>
      <c r="G278" s="183">
        <f>G277+G276</f>
        <v>0</v>
      </c>
    </row>
    <row r="279" spans="3:13" x14ac:dyDescent="0.2">
      <c r="C279" s="576" t="s">
        <v>355</v>
      </c>
      <c r="D279" s="545" t="s">
        <v>346</v>
      </c>
      <c r="E279" s="546"/>
      <c r="F279" s="546"/>
      <c r="G279" s="547"/>
    </row>
    <row r="280" spans="3:13" x14ac:dyDescent="0.2">
      <c r="C280" s="577"/>
      <c r="D280" s="548"/>
      <c r="E280" s="549"/>
      <c r="F280" s="549"/>
      <c r="G280" s="550"/>
    </row>
    <row r="281" spans="3:13" ht="12.75" thickBot="1" x14ac:dyDescent="0.25">
      <c r="C281" s="578"/>
      <c r="D281" s="551"/>
      <c r="E281" s="552"/>
      <c r="F281" s="552"/>
      <c r="G281" s="553"/>
    </row>
    <row r="282" spans="3:13" ht="12.75" thickBot="1" x14ac:dyDescent="0.25">
      <c r="C282" s="199"/>
      <c r="D282" s="200"/>
      <c r="E282" s="200"/>
      <c r="F282" s="200"/>
      <c r="G282" s="200"/>
    </row>
    <row r="283" spans="3:13" ht="24.75" thickBot="1" x14ac:dyDescent="0.25">
      <c r="C283" s="175" t="s">
        <v>84</v>
      </c>
      <c r="D283" s="201">
        <f>D30+D70+D122+D164+D204+D286+D288</f>
        <v>840675</v>
      </c>
      <c r="E283" s="201">
        <f t="shared" ref="E283:G283" si="11">E30+E70+E122+E164+E204+E286+E288</f>
        <v>845554.14999999991</v>
      </c>
      <c r="F283" s="201">
        <f t="shared" si="11"/>
        <v>855998.98988658807</v>
      </c>
      <c r="G283" s="201">
        <f t="shared" si="11"/>
        <v>855998.98988658807</v>
      </c>
    </row>
    <row r="284" spans="3:13" ht="24.75" thickBot="1" x14ac:dyDescent="0.25">
      <c r="C284" s="175" t="s">
        <v>85</v>
      </c>
      <c r="D284" s="201">
        <f>D286+D288+D290+D296++D298+D302</f>
        <v>869675</v>
      </c>
      <c r="E284" s="201">
        <f t="shared" ref="E284:G284" si="12">E286+E288+E290+E296++E298</f>
        <v>845554.14999999991</v>
      </c>
      <c r="F284" s="201">
        <f t="shared" si="12"/>
        <v>855998.98988658795</v>
      </c>
      <c r="G284" s="201">
        <f t="shared" si="12"/>
        <v>855998.98988658795</v>
      </c>
    </row>
    <row r="285" spans="3:13" ht="24.75" thickBot="1" x14ac:dyDescent="0.25">
      <c r="C285" s="202" t="s">
        <v>25</v>
      </c>
      <c r="D285" s="203"/>
      <c r="E285" s="204">
        <f>E284/D284-1</f>
        <v>-2.7735475896168205E-2</v>
      </c>
      <c r="F285" s="204">
        <f>F284/E284-1</f>
        <v>1.2352656404782669E-2</v>
      </c>
      <c r="G285" s="204">
        <f>G284/F284-1</f>
        <v>0</v>
      </c>
    </row>
    <row r="286" spans="3:13" ht="18.75" customHeight="1" thickBot="1" x14ac:dyDescent="0.25">
      <c r="C286" s="196" t="s">
        <v>0</v>
      </c>
      <c r="D286" s="185">
        <v>351230</v>
      </c>
      <c r="E286" s="185">
        <v>351230</v>
      </c>
      <c r="F286" s="185">
        <v>351230</v>
      </c>
      <c r="G286" s="185">
        <v>351230</v>
      </c>
    </row>
    <row r="287" spans="3:13" ht="27.75" customHeight="1" thickBot="1" x14ac:dyDescent="0.25">
      <c r="C287" s="184" t="s">
        <v>26</v>
      </c>
      <c r="D287" s="183"/>
      <c r="E287" s="190">
        <f>E286/D286-1</f>
        <v>0</v>
      </c>
      <c r="F287" s="190">
        <f>F286/E286-1</f>
        <v>0</v>
      </c>
      <c r="G287" s="190">
        <f>G286/F286-1</f>
        <v>0</v>
      </c>
      <c r="I287" s="257"/>
      <c r="J287" s="257"/>
      <c r="K287" s="257"/>
      <c r="L287" s="257"/>
      <c r="M287" s="257"/>
    </row>
    <row r="288" spans="3:13" ht="24.75" thickBot="1" x14ac:dyDescent="0.25">
      <c r="C288" s="182" t="s">
        <v>42</v>
      </c>
      <c r="D288" s="185">
        <v>63945</v>
      </c>
      <c r="E288" s="185">
        <v>63945</v>
      </c>
      <c r="F288" s="185">
        <v>63945</v>
      </c>
      <c r="G288" s="185">
        <v>63945</v>
      </c>
      <c r="I288" s="257"/>
      <c r="J288" s="257"/>
      <c r="K288" s="258"/>
      <c r="L288" s="257"/>
      <c r="M288" s="257"/>
    </row>
    <row r="289" spans="3:13" ht="24.75" thickBot="1" x14ac:dyDescent="0.25">
      <c r="C289" s="184" t="s">
        <v>43</v>
      </c>
      <c r="D289" s="183"/>
      <c r="E289" s="190">
        <f>E288/D288-1</f>
        <v>0</v>
      </c>
      <c r="F289" s="190">
        <f>F288/E288-1</f>
        <v>0</v>
      </c>
      <c r="G289" s="190">
        <f>G288/F288-1</f>
        <v>0</v>
      </c>
      <c r="I289" s="257"/>
      <c r="J289" s="259"/>
      <c r="K289" s="259"/>
      <c r="L289" s="259"/>
      <c r="M289" s="257"/>
    </row>
    <row r="290" spans="3:13" ht="24.75" customHeight="1" thickBot="1" x14ac:dyDescent="0.25">
      <c r="C290" s="196" t="s">
        <v>1</v>
      </c>
      <c r="D290" s="195">
        <f>D178+D138+D44+D84+D218</f>
        <v>425500</v>
      </c>
      <c r="E290" s="195">
        <f t="shared" ref="E290:G290" si="13">E178+E138+E44+E84+E218</f>
        <v>430379.14999999997</v>
      </c>
      <c r="F290" s="195">
        <f t="shared" si="13"/>
        <v>440823.98988658795</v>
      </c>
      <c r="G290" s="195">
        <f t="shared" si="13"/>
        <v>440823.98988658795</v>
      </c>
      <c r="I290" s="263"/>
      <c r="J290" s="260"/>
      <c r="K290" s="260"/>
      <c r="L290" s="260"/>
      <c r="M290" s="257"/>
    </row>
    <row r="291" spans="3:13" ht="24.75" thickBot="1" x14ac:dyDescent="0.25">
      <c r="C291" s="184" t="s">
        <v>27</v>
      </c>
      <c r="D291" s="183"/>
      <c r="E291" s="190">
        <f>E290/D290-1</f>
        <v>1.1466862514688536E-2</v>
      </c>
      <c r="F291" s="190">
        <f>F290/E290-1</f>
        <v>2.4268926332950747E-2</v>
      </c>
      <c r="G291" s="190">
        <f>G290/F290-1</f>
        <v>0</v>
      </c>
      <c r="I291" s="263"/>
      <c r="J291" s="260"/>
      <c r="K291" s="260"/>
      <c r="L291" s="260"/>
      <c r="M291" s="257"/>
    </row>
    <row r="292" spans="3:13" ht="18.75" customHeight="1" thickBot="1" x14ac:dyDescent="0.25">
      <c r="C292" s="182" t="s">
        <v>2</v>
      </c>
      <c r="D292" s="185">
        <f>D181+D141+D47</f>
        <v>0</v>
      </c>
      <c r="E292" s="185">
        <f t="shared" ref="E292:G292" si="14">E181+E141+E47</f>
        <v>0</v>
      </c>
      <c r="F292" s="185">
        <f t="shared" si="14"/>
        <v>0</v>
      </c>
      <c r="G292" s="185">
        <f t="shared" si="14"/>
        <v>0</v>
      </c>
      <c r="I292" s="263"/>
      <c r="J292" s="260"/>
      <c r="K292" s="260"/>
      <c r="L292" s="260"/>
      <c r="M292" s="257"/>
    </row>
    <row r="293" spans="3:13" ht="21" customHeight="1" thickBot="1" x14ac:dyDescent="0.25">
      <c r="C293" s="184" t="s">
        <v>28</v>
      </c>
      <c r="D293" s="183"/>
      <c r="E293" s="190" t="e">
        <f>E292/D292-1</f>
        <v>#DIV/0!</v>
      </c>
      <c r="F293" s="190" t="e">
        <f>F292/E292-1</f>
        <v>#DIV/0!</v>
      </c>
      <c r="G293" s="190" t="e">
        <f>G292/F292-1</f>
        <v>#DIV/0!</v>
      </c>
      <c r="I293" s="261"/>
      <c r="J293" s="262"/>
      <c r="K293" s="262"/>
      <c r="L293" s="262"/>
      <c r="M293" s="257"/>
    </row>
    <row r="294" spans="3:13" ht="19.5" customHeight="1" thickBot="1" x14ac:dyDescent="0.25">
      <c r="C294" s="196" t="s">
        <v>29</v>
      </c>
      <c r="D294" s="185">
        <f>D184+D144+D50</f>
        <v>0</v>
      </c>
      <c r="E294" s="185">
        <f t="shared" ref="E294:G294" si="15">E184+E144+E50</f>
        <v>0</v>
      </c>
      <c r="F294" s="185">
        <f t="shared" si="15"/>
        <v>0</v>
      </c>
      <c r="G294" s="185">
        <f t="shared" si="15"/>
        <v>0</v>
      </c>
      <c r="I294" s="257"/>
      <c r="J294" s="257"/>
      <c r="K294" s="257"/>
      <c r="L294" s="260"/>
      <c r="M294" s="257"/>
    </row>
    <row r="295" spans="3:13" ht="24.75" thickBot="1" x14ac:dyDescent="0.25">
      <c r="C295" s="184" t="s">
        <v>30</v>
      </c>
      <c r="D295" s="183"/>
      <c r="E295" s="190" t="e">
        <f>E294/D294-1</f>
        <v>#DIV/0!</v>
      </c>
      <c r="F295" s="190" t="e">
        <f>F294/E294-1</f>
        <v>#DIV/0!</v>
      </c>
      <c r="G295" s="190" t="e">
        <f>G294/F294-1</f>
        <v>#DIV/0!</v>
      </c>
      <c r="I295" s="257"/>
      <c r="J295" s="257"/>
      <c r="K295" s="257"/>
      <c r="L295" s="257"/>
      <c r="M295" s="257"/>
    </row>
    <row r="296" spans="3:13" ht="24" customHeight="1" thickBot="1" x14ac:dyDescent="0.25">
      <c r="C296" s="196" t="s">
        <v>31</v>
      </c>
      <c r="D296" s="185">
        <f>D187+D147+D53</f>
        <v>0</v>
      </c>
      <c r="E296" s="185">
        <f t="shared" ref="E296:G296" si="16">E187+E147+E53</f>
        <v>0</v>
      </c>
      <c r="F296" s="185">
        <f t="shared" si="16"/>
        <v>0</v>
      </c>
      <c r="G296" s="185">
        <f t="shared" si="16"/>
        <v>0</v>
      </c>
    </row>
    <row r="297" spans="3:13" ht="24.75" thickBot="1" x14ac:dyDescent="0.25">
      <c r="C297" s="184" t="s">
        <v>32</v>
      </c>
      <c r="D297" s="183"/>
      <c r="E297" s="190" t="e">
        <f>E296/D296-1</f>
        <v>#DIV/0!</v>
      </c>
      <c r="F297" s="190" t="e">
        <f>F296/E296-1</f>
        <v>#DIV/0!</v>
      </c>
      <c r="G297" s="190" t="e">
        <f>G296/F296-1</f>
        <v>#DIV/0!</v>
      </c>
    </row>
    <row r="298" spans="3:13" ht="36.75" customHeight="1" thickBot="1" x14ac:dyDescent="0.25">
      <c r="C298" s="196" t="s">
        <v>3</v>
      </c>
      <c r="D298" s="185">
        <f>D190+D150+D56</f>
        <v>0</v>
      </c>
      <c r="E298" s="185">
        <f t="shared" ref="E298:G298" si="17">E190+E150+E56</f>
        <v>0</v>
      </c>
      <c r="F298" s="185">
        <f t="shared" si="17"/>
        <v>0</v>
      </c>
      <c r="G298" s="185">
        <f t="shared" si="17"/>
        <v>0</v>
      </c>
    </row>
    <row r="299" spans="3:13" ht="24.75" thickBot="1" x14ac:dyDescent="0.25">
      <c r="C299" s="184" t="s">
        <v>33</v>
      </c>
      <c r="D299" s="183"/>
      <c r="E299" s="190" t="e">
        <f>E298/D298-1</f>
        <v>#DIV/0!</v>
      </c>
      <c r="F299" s="190" t="e">
        <f>F298/E298-1</f>
        <v>#DIV/0!</v>
      </c>
      <c r="G299" s="190" t="e">
        <f>G298/F298-1</f>
        <v>#DIV/0!</v>
      </c>
    </row>
    <row r="300" spans="3:13" ht="22.5" customHeight="1" thickBot="1" x14ac:dyDescent="0.25">
      <c r="C300" s="196" t="s">
        <v>20</v>
      </c>
      <c r="D300" s="185">
        <f>D255+D276</f>
        <v>0</v>
      </c>
      <c r="E300" s="185">
        <f t="shared" ref="E300:G300" si="18">E255+E276</f>
        <v>0</v>
      </c>
      <c r="F300" s="185">
        <f t="shared" si="18"/>
        <v>0</v>
      </c>
      <c r="G300" s="185">
        <f t="shared" si="18"/>
        <v>0</v>
      </c>
    </row>
    <row r="301" spans="3:13" ht="24.75" thickBot="1" x14ac:dyDescent="0.25">
      <c r="C301" s="184" t="s">
        <v>34</v>
      </c>
      <c r="D301" s="183"/>
      <c r="E301" s="190" t="e">
        <f>E300/D300-1</f>
        <v>#DIV/0!</v>
      </c>
      <c r="F301" s="190" t="e">
        <f>F300/E300-1</f>
        <v>#DIV/0!</v>
      </c>
      <c r="G301" s="190" t="e">
        <f>G300/F300-1</f>
        <v>#DIV/0!</v>
      </c>
    </row>
    <row r="302" spans="3:13" ht="19.5" customHeight="1" thickBot="1" x14ac:dyDescent="0.25">
      <c r="C302" s="196" t="s">
        <v>21</v>
      </c>
      <c r="D302" s="185">
        <f>D256+D277</f>
        <v>29000</v>
      </c>
      <c r="E302" s="185">
        <f t="shared" ref="E302:G302" si="19">E256+E277</f>
        <v>0</v>
      </c>
      <c r="F302" s="185">
        <f t="shared" si="19"/>
        <v>0</v>
      </c>
      <c r="G302" s="185">
        <f t="shared" si="19"/>
        <v>0</v>
      </c>
    </row>
    <row r="303" spans="3:13" ht="18" customHeight="1" thickBot="1" x14ac:dyDescent="0.25">
      <c r="C303" s="184" t="s">
        <v>35</v>
      </c>
      <c r="D303" s="183"/>
      <c r="E303" s="190">
        <f>E302/D302-1</f>
        <v>-1</v>
      </c>
      <c r="F303" s="190" t="e">
        <f>F302/E302-1</f>
        <v>#DIV/0!</v>
      </c>
      <c r="G303" s="190" t="e">
        <f>G302/F302-1</f>
        <v>#DIV/0!</v>
      </c>
    </row>
    <row r="304" spans="3:13" x14ac:dyDescent="0.2">
      <c r="C304" s="601" t="s">
        <v>347</v>
      </c>
      <c r="D304" s="604"/>
      <c r="E304" s="605"/>
      <c r="F304" s="605"/>
      <c r="G304" s="606"/>
    </row>
    <row r="305" spans="3:7" x14ac:dyDescent="0.2">
      <c r="C305" s="602"/>
      <c r="D305" s="607"/>
      <c r="E305" s="608"/>
      <c r="F305" s="608"/>
      <c r="G305" s="609"/>
    </row>
    <row r="306" spans="3:7" ht="12.75" thickBot="1" x14ac:dyDescent="0.25">
      <c r="C306" s="603"/>
      <c r="D306" s="610"/>
      <c r="E306" s="611"/>
      <c r="F306" s="611"/>
      <c r="G306" s="612"/>
    </row>
    <row r="307" spans="3:7" ht="12.75" thickBot="1" x14ac:dyDescent="0.25">
      <c r="C307" s="187" t="s">
        <v>56</v>
      </c>
      <c r="D307" s="188" t="str">
        <f>IF(D284-D283=0,0,"Error")</f>
        <v>Error</v>
      </c>
      <c r="E307" s="188">
        <f>E283-E284</f>
        <v>0</v>
      </c>
      <c r="F307" s="188">
        <f t="shared" ref="F307:G307" si="20">F283-F284</f>
        <v>0</v>
      </c>
      <c r="G307" s="188">
        <f t="shared" si="20"/>
        <v>0</v>
      </c>
    </row>
    <row r="308" spans="3:7" ht="24.75" thickBot="1" x14ac:dyDescent="0.25">
      <c r="C308" s="196" t="s">
        <v>46</v>
      </c>
      <c r="D308" s="185">
        <v>477</v>
      </c>
      <c r="E308" s="185">
        <v>477</v>
      </c>
      <c r="F308" s="185">
        <v>477</v>
      </c>
      <c r="G308" s="185">
        <v>477</v>
      </c>
    </row>
    <row r="309" spans="3:7" ht="24.75" customHeight="1" thickBot="1" x14ac:dyDescent="0.25">
      <c r="C309" s="196" t="s">
        <v>52</v>
      </c>
      <c r="D309" s="185">
        <v>456</v>
      </c>
      <c r="E309" s="185">
        <v>456</v>
      </c>
      <c r="F309" s="185">
        <v>456</v>
      </c>
      <c r="G309" s="185">
        <v>456</v>
      </c>
    </row>
    <row r="310" spans="3:7" x14ac:dyDescent="0.2">
      <c r="C310" s="205"/>
      <c r="D310" s="206"/>
      <c r="E310" s="206"/>
      <c r="F310" s="206"/>
      <c r="G310" s="206"/>
    </row>
    <row r="311" spans="3:7" x14ac:dyDescent="0.2">
      <c r="C311" s="205"/>
      <c r="D311" s="206"/>
      <c r="E311" s="206"/>
      <c r="F311" s="206"/>
      <c r="G311" s="206"/>
    </row>
  </sheetData>
  <mergeCells count="80">
    <mergeCell ref="C304:C306"/>
    <mergeCell ref="D304:G306"/>
    <mergeCell ref="C253:C254"/>
    <mergeCell ref="C258:C260"/>
    <mergeCell ref="D258:G260"/>
    <mergeCell ref="D261:G261"/>
    <mergeCell ref="D262:G262"/>
    <mergeCell ref="D263:G263"/>
    <mergeCell ref="D264:G264"/>
    <mergeCell ref="C265:C266"/>
    <mergeCell ref="C273:G273"/>
    <mergeCell ref="C274:C275"/>
    <mergeCell ref="C279:C281"/>
    <mergeCell ref="D279:G281"/>
    <mergeCell ref="C252:G252"/>
    <mergeCell ref="C209:G209"/>
    <mergeCell ref="C210:C211"/>
    <mergeCell ref="C234:C236"/>
    <mergeCell ref="D234:G236"/>
    <mergeCell ref="C238:G238"/>
    <mergeCell ref="C239:G239"/>
    <mergeCell ref="D240:G240"/>
    <mergeCell ref="D241:G241"/>
    <mergeCell ref="D242:G242"/>
    <mergeCell ref="D243:G243"/>
    <mergeCell ref="C244:C245"/>
    <mergeCell ref="C201:C202"/>
    <mergeCell ref="D158:G158"/>
    <mergeCell ref="D159:G159"/>
    <mergeCell ref="D160:G160"/>
    <mergeCell ref="C161:C162"/>
    <mergeCell ref="C169:G169"/>
    <mergeCell ref="C170:C171"/>
    <mergeCell ref="C194:C196"/>
    <mergeCell ref="D194:G196"/>
    <mergeCell ref="D198:G198"/>
    <mergeCell ref="D199:G199"/>
    <mergeCell ref="D200:G200"/>
    <mergeCell ref="C154:C156"/>
    <mergeCell ref="D154:G156"/>
    <mergeCell ref="C105:G105"/>
    <mergeCell ref="C112:G112"/>
    <mergeCell ref="C113:G113"/>
    <mergeCell ref="C114:C115"/>
    <mergeCell ref="D116:G116"/>
    <mergeCell ref="D117:G117"/>
    <mergeCell ref="D118:G118"/>
    <mergeCell ref="C119:C120"/>
    <mergeCell ref="C127:C128"/>
    <mergeCell ref="C129:G129"/>
    <mergeCell ref="C130:C131"/>
    <mergeCell ref="D104:G104"/>
    <mergeCell ref="C36:C37"/>
    <mergeCell ref="C60:C62"/>
    <mergeCell ref="D60:G62"/>
    <mergeCell ref="D64:G64"/>
    <mergeCell ref="D65:G65"/>
    <mergeCell ref="D66:G66"/>
    <mergeCell ref="C67:C68"/>
    <mergeCell ref="C75:G75"/>
    <mergeCell ref="C76:C77"/>
    <mergeCell ref="C100:C102"/>
    <mergeCell ref="D100:G102"/>
    <mergeCell ref="C35:G35"/>
    <mergeCell ref="C8:G10"/>
    <mergeCell ref="D11:G11"/>
    <mergeCell ref="C12:C13"/>
    <mergeCell ref="D18:G18"/>
    <mergeCell ref="C19:G19"/>
    <mergeCell ref="C22:G22"/>
    <mergeCell ref="C23:G23"/>
    <mergeCell ref="D24:G24"/>
    <mergeCell ref="D25:G25"/>
    <mergeCell ref="D26:G26"/>
    <mergeCell ref="C27:C28"/>
    <mergeCell ref="C7:G7"/>
    <mergeCell ref="B2:H2"/>
    <mergeCell ref="D4:G4"/>
    <mergeCell ref="D5:G5"/>
    <mergeCell ref="D6:G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Formati 1 Misioni</vt:lpstr>
      <vt:lpstr>Formati 2.1 01110</vt:lpstr>
      <vt:lpstr>Formati 2.1 Forcat e Luftimit</vt:lpstr>
      <vt:lpstr>Formati 2.1 Mbeshtetja e Luft.</vt:lpstr>
      <vt:lpstr>Formati 2.1 Arsimi Ushtarak</vt:lpstr>
      <vt:lpstr>Formati 2.1 Mbesh.Sociale</vt:lpstr>
      <vt:lpstr>Formati 2.1 Emergj.Civile</vt:lpstr>
      <vt:lpstr>Formati 2.1 Mbesht.Shendet </vt:lpstr>
      <vt:lpstr>'Formati 2.1 01110'!Print_Area</vt:lpstr>
      <vt:lpstr>'Formati 2.1 Emergj.Civile'!Print_Area</vt:lpstr>
      <vt:lpstr>'Formati 2.1 Mbeshtetja e Luft.'!Print_Area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Ina Dhaskali</cp:lastModifiedBy>
  <cp:lastPrinted>2018-05-02T14:18:19Z</cp:lastPrinted>
  <dcterms:created xsi:type="dcterms:W3CDTF">2018-03-05T12:29:59Z</dcterms:created>
  <dcterms:modified xsi:type="dcterms:W3CDTF">2018-07-09T09:15:49Z</dcterms:modified>
</cp:coreProperties>
</file>