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9440" windowHeight="15180" tabRatio="934" activeTab="4"/>
  </bookViews>
  <sheets>
    <sheet name="Formati 1 Misioni" sheetId="15" r:id="rId1"/>
    <sheet name="Formati 2.1  01110" sheetId="14" r:id="rId2"/>
    <sheet name="Formati 2.1 Pyjet" sheetId="13" r:id="rId3"/>
    <sheet name="Formati 2.1 Mbrojtja e Mjedisit" sheetId="12" r:id="rId4"/>
    <sheet name="Formati 2.1 Zhvillimi i turizmi" sheetId="8" r:id="rId5"/>
  </sheet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32" i="14" l="1"/>
  <c r="F432" i="14"/>
  <c r="G432" i="14"/>
  <c r="D432" i="14"/>
  <c r="E430" i="14"/>
  <c r="F430" i="14"/>
  <c r="G430" i="14"/>
  <c r="D430" i="14"/>
  <c r="D436" i="14"/>
  <c r="G436" i="14"/>
  <c r="F436" i="14"/>
  <c r="E436" i="14"/>
  <c r="F579" i="13" l="1"/>
  <c r="E271" i="13"/>
  <c r="F271" i="13"/>
  <c r="G271" i="13"/>
  <c r="D271" i="13"/>
  <c r="D304" i="13" s="1"/>
  <c r="D300" i="13"/>
  <c r="E574" i="13"/>
  <c r="F574" i="13"/>
  <c r="G574" i="13"/>
  <c r="D574" i="13"/>
  <c r="F572" i="13"/>
  <c r="G572" i="13"/>
  <c r="G553" i="13" l="1"/>
  <c r="F553" i="13"/>
  <c r="E553" i="13"/>
  <c r="D553" i="13"/>
  <c r="G544" i="13"/>
  <c r="F544" i="13"/>
  <c r="E544" i="13"/>
  <c r="D544" i="13"/>
  <c r="G532" i="13"/>
  <c r="F532" i="13"/>
  <c r="E532" i="13"/>
  <c r="D532" i="13"/>
  <c r="G523" i="13"/>
  <c r="F523" i="13"/>
  <c r="E523" i="13"/>
  <c r="D523" i="13"/>
  <c r="G511" i="13"/>
  <c r="G512" i="13" s="1"/>
  <c r="F511" i="13"/>
  <c r="F512" i="13" s="1"/>
  <c r="E511" i="13"/>
  <c r="E512" i="13" s="1"/>
  <c r="D511" i="13"/>
  <c r="D512" i="13" s="1"/>
  <c r="G499" i="13"/>
  <c r="F499" i="13"/>
  <c r="E499" i="13"/>
  <c r="G498" i="13"/>
  <c r="F498" i="13"/>
  <c r="E498" i="13"/>
  <c r="G497" i="13"/>
  <c r="G500" i="13" s="1"/>
  <c r="F497" i="13"/>
  <c r="E497" i="13"/>
  <c r="E500" i="13" s="1"/>
  <c r="D497" i="13"/>
  <c r="G488" i="13"/>
  <c r="F488" i="13"/>
  <c r="E488" i="13"/>
  <c r="D488" i="13"/>
  <c r="G475" i="13"/>
  <c r="F475" i="13"/>
  <c r="E475" i="13"/>
  <c r="G473" i="13"/>
  <c r="G474" i="13" s="1"/>
  <c r="G489" i="13" l="1"/>
  <c r="D473" i="13"/>
  <c r="D474" i="13" s="1"/>
  <c r="E489" i="13"/>
  <c r="E473" i="13"/>
  <c r="F500" i="13"/>
  <c r="F489" i="13"/>
  <c r="F473" i="13"/>
  <c r="G476" i="13" s="1"/>
  <c r="D489" i="13" l="1"/>
  <c r="E474" i="13"/>
  <c r="E477" i="13" s="1"/>
  <c r="E476" i="13"/>
  <c r="F474" i="13"/>
  <c r="F476" i="13"/>
  <c r="F477" i="13" l="1"/>
  <c r="G477" i="13"/>
  <c r="E570" i="13" l="1"/>
  <c r="F570" i="13"/>
  <c r="G570" i="13"/>
  <c r="D570" i="13"/>
  <c r="E568" i="13"/>
  <c r="F568" i="13"/>
  <c r="G568" i="13"/>
  <c r="D568" i="13"/>
  <c r="E566" i="13"/>
  <c r="F566" i="13"/>
  <c r="G566" i="13"/>
  <c r="D566" i="13"/>
  <c r="D440" i="14"/>
  <c r="G440" i="14"/>
  <c r="F440" i="14"/>
  <c r="E440" i="14"/>
  <c r="G438" i="14"/>
  <c r="F438" i="14"/>
  <c r="E438" i="14"/>
  <c r="D438" i="14"/>
  <c r="G434" i="14"/>
  <c r="F434" i="14"/>
  <c r="E434" i="14"/>
  <c r="D434" i="14"/>
  <c r="G428" i="14"/>
  <c r="F428" i="14"/>
  <c r="E428" i="14"/>
  <c r="D428" i="14"/>
  <c r="G421" i="14"/>
  <c r="F421" i="14"/>
  <c r="E421" i="14"/>
  <c r="D421" i="14"/>
  <c r="G419" i="14"/>
  <c r="F419" i="14"/>
  <c r="E419" i="14"/>
  <c r="D419" i="14"/>
  <c r="G412" i="14"/>
  <c r="F412" i="14"/>
  <c r="E412" i="14"/>
  <c r="G411" i="14"/>
  <c r="F411" i="14"/>
  <c r="E411" i="14"/>
  <c r="G410" i="14"/>
  <c r="F410" i="14"/>
  <c r="E410" i="14"/>
  <c r="D410" i="14"/>
  <c r="G401" i="14"/>
  <c r="F401" i="14"/>
  <c r="E401" i="14"/>
  <c r="D401" i="14"/>
  <c r="G394" i="14"/>
  <c r="F394" i="14"/>
  <c r="E394" i="14"/>
  <c r="G393" i="14"/>
  <c r="F393" i="14"/>
  <c r="E393" i="14"/>
  <c r="G392" i="14"/>
  <c r="F392" i="14"/>
  <c r="E392" i="14"/>
  <c r="D392" i="14"/>
  <c r="G381" i="14"/>
  <c r="F381" i="14"/>
  <c r="E381" i="14"/>
  <c r="D381" i="14"/>
  <c r="G374" i="14"/>
  <c r="F374" i="14"/>
  <c r="E374" i="14"/>
  <c r="G373" i="14"/>
  <c r="F373" i="14"/>
  <c r="E373" i="14"/>
  <c r="G372" i="14"/>
  <c r="F372" i="14"/>
  <c r="E372" i="14"/>
  <c r="D372" i="14"/>
  <c r="G363" i="14"/>
  <c r="F363" i="14"/>
  <c r="E363" i="14"/>
  <c r="D363" i="14"/>
  <c r="G356" i="14"/>
  <c r="F356" i="14"/>
  <c r="E356" i="14"/>
  <c r="G355" i="14"/>
  <c r="F355" i="14"/>
  <c r="E355" i="14"/>
  <c r="G354" i="14"/>
  <c r="F354" i="14"/>
  <c r="E354" i="14"/>
  <c r="D354" i="14"/>
  <c r="D342" i="14"/>
  <c r="D343" i="14" s="1"/>
  <c r="E337" i="14"/>
  <c r="E342" i="14" s="1"/>
  <c r="E343" i="14" s="1"/>
  <c r="G330" i="14"/>
  <c r="F330" i="14"/>
  <c r="E330" i="14"/>
  <c r="G329" i="14"/>
  <c r="F329" i="14"/>
  <c r="E329" i="14"/>
  <c r="G328" i="14"/>
  <c r="F328" i="14"/>
  <c r="E328" i="14"/>
  <c r="D328" i="14"/>
  <c r="D319" i="14"/>
  <c r="E314" i="14"/>
  <c r="E319" i="14" s="1"/>
  <c r="G304" i="14"/>
  <c r="F304" i="14"/>
  <c r="E304" i="14"/>
  <c r="G286" i="14"/>
  <c r="F286" i="14"/>
  <c r="E286" i="14"/>
  <c r="D286" i="14"/>
  <c r="G279" i="14"/>
  <c r="F279" i="14"/>
  <c r="E279" i="14"/>
  <c r="G278" i="14"/>
  <c r="F278" i="14"/>
  <c r="E278" i="14"/>
  <c r="G277" i="14"/>
  <c r="F277" i="14"/>
  <c r="E277" i="14"/>
  <c r="D277" i="14"/>
  <c r="G268" i="14"/>
  <c r="F268" i="14"/>
  <c r="E268" i="14"/>
  <c r="D268" i="14"/>
  <c r="G261" i="14"/>
  <c r="F261" i="14"/>
  <c r="E261" i="14"/>
  <c r="G260" i="14"/>
  <c r="F260" i="14"/>
  <c r="E260" i="14"/>
  <c r="G259" i="14"/>
  <c r="F259" i="14"/>
  <c r="E259" i="14"/>
  <c r="D259" i="14"/>
  <c r="G248" i="14"/>
  <c r="F248" i="14"/>
  <c r="E248" i="14"/>
  <c r="D248" i="14"/>
  <c r="G241" i="14"/>
  <c r="F241" i="14"/>
  <c r="E241" i="14"/>
  <c r="G240" i="14"/>
  <c r="F240" i="14"/>
  <c r="E240" i="14"/>
  <c r="G239" i="14"/>
  <c r="F239" i="14"/>
  <c r="E239" i="14"/>
  <c r="D239" i="14"/>
  <c r="G227" i="14"/>
  <c r="F227" i="14"/>
  <c r="E227" i="14"/>
  <c r="D227" i="14"/>
  <c r="G220" i="14"/>
  <c r="F220" i="14"/>
  <c r="E220" i="14"/>
  <c r="G219" i="14"/>
  <c r="F219" i="14"/>
  <c r="E219" i="14"/>
  <c r="G218" i="14"/>
  <c r="F218" i="14"/>
  <c r="E218" i="14"/>
  <c r="D218" i="14"/>
  <c r="G206" i="14"/>
  <c r="G207" i="14" s="1"/>
  <c r="F206" i="14"/>
  <c r="F207" i="14" s="1"/>
  <c r="E206" i="14"/>
  <c r="E207" i="14" s="1"/>
  <c r="D206" i="14"/>
  <c r="D207" i="14" s="1"/>
  <c r="G194" i="14"/>
  <c r="F194" i="14"/>
  <c r="E194" i="14"/>
  <c r="G193" i="14"/>
  <c r="F193" i="14"/>
  <c r="E193" i="14"/>
  <c r="G192" i="14"/>
  <c r="F192" i="14"/>
  <c r="E192" i="14"/>
  <c r="D192" i="14"/>
  <c r="G183" i="14"/>
  <c r="G184" i="14" s="1"/>
  <c r="F183" i="14"/>
  <c r="F184" i="14" s="1"/>
  <c r="E183" i="14"/>
  <c r="E184" i="14" s="1"/>
  <c r="D183" i="14"/>
  <c r="D184" i="14" s="1"/>
  <c r="G171" i="14"/>
  <c r="F171" i="14"/>
  <c r="E171" i="14"/>
  <c r="G170" i="14"/>
  <c r="F170" i="14"/>
  <c r="E170" i="14"/>
  <c r="G169" i="14"/>
  <c r="F169" i="14"/>
  <c r="E169" i="14"/>
  <c r="D169" i="14"/>
  <c r="G160" i="14"/>
  <c r="G161" i="14" s="1"/>
  <c r="F160" i="14"/>
  <c r="F161" i="14" s="1"/>
  <c r="E160" i="14"/>
  <c r="E161" i="14" s="1"/>
  <c r="D160" i="14"/>
  <c r="D161" i="14" s="1"/>
  <c r="G148" i="14"/>
  <c r="F148" i="14"/>
  <c r="E148" i="14"/>
  <c r="G147" i="14"/>
  <c r="F147" i="14"/>
  <c r="E147" i="14"/>
  <c r="G146" i="14"/>
  <c r="F146" i="14"/>
  <c r="E146" i="14"/>
  <c r="D146" i="14"/>
  <c r="G137" i="14"/>
  <c r="G138" i="14" s="1"/>
  <c r="F137" i="14"/>
  <c r="F138" i="14" s="1"/>
  <c r="E137" i="14"/>
  <c r="E138" i="14" s="1"/>
  <c r="D137" i="14"/>
  <c r="D138" i="14" s="1"/>
  <c r="G125" i="14"/>
  <c r="F125" i="14"/>
  <c r="E125" i="14"/>
  <c r="G124" i="14"/>
  <c r="F124" i="14"/>
  <c r="E124" i="14"/>
  <c r="G123" i="14"/>
  <c r="F123" i="14"/>
  <c r="E123" i="14"/>
  <c r="D123" i="14"/>
  <c r="G114" i="14"/>
  <c r="G115" i="14" s="1"/>
  <c r="F114" i="14"/>
  <c r="F115" i="14" s="1"/>
  <c r="E114" i="14"/>
  <c r="E115" i="14" s="1"/>
  <c r="D114" i="14"/>
  <c r="D115" i="14" s="1"/>
  <c r="G102" i="14"/>
  <c r="F102" i="14"/>
  <c r="E102" i="14"/>
  <c r="G101" i="14"/>
  <c r="F101" i="14"/>
  <c r="E101" i="14"/>
  <c r="G100" i="14"/>
  <c r="F100" i="14"/>
  <c r="E100" i="14"/>
  <c r="D100" i="14"/>
  <c r="G85" i="14"/>
  <c r="G426" i="14" s="1"/>
  <c r="F85" i="14"/>
  <c r="E85" i="14"/>
  <c r="D85" i="14"/>
  <c r="D426" i="14" s="1"/>
  <c r="G84" i="14"/>
  <c r="G424" i="14" s="1"/>
  <c r="F84" i="14"/>
  <c r="F424" i="14" s="1"/>
  <c r="E84" i="14"/>
  <c r="E424" i="14" s="1"/>
  <c r="D84" i="14"/>
  <c r="D424" i="14" s="1"/>
  <c r="G79" i="14"/>
  <c r="F79" i="14"/>
  <c r="E79" i="14"/>
  <c r="G78" i="14"/>
  <c r="F78" i="14"/>
  <c r="E78" i="14"/>
  <c r="G77" i="14"/>
  <c r="F77" i="14"/>
  <c r="E77" i="14"/>
  <c r="D77" i="14"/>
  <c r="G68" i="14"/>
  <c r="G69" i="14" s="1"/>
  <c r="F68" i="14"/>
  <c r="F69" i="14" s="1"/>
  <c r="E68" i="14"/>
  <c r="E69" i="14" s="1"/>
  <c r="D68" i="14"/>
  <c r="D69" i="14" s="1"/>
  <c r="G56" i="14"/>
  <c r="F56" i="14"/>
  <c r="E56" i="14"/>
  <c r="G55" i="14"/>
  <c r="F55" i="14"/>
  <c r="E55" i="14"/>
  <c r="G54" i="14"/>
  <c r="F54" i="14"/>
  <c r="E54" i="14"/>
  <c r="D54" i="14"/>
  <c r="G45" i="14"/>
  <c r="G46" i="14" s="1"/>
  <c r="F45" i="14"/>
  <c r="F46" i="14" s="1"/>
  <c r="E45" i="14"/>
  <c r="D45" i="14"/>
  <c r="D46" i="14" s="1"/>
  <c r="G33" i="14"/>
  <c r="F33" i="14"/>
  <c r="E33" i="14"/>
  <c r="G32" i="14"/>
  <c r="F32" i="14"/>
  <c r="E32" i="14"/>
  <c r="G31" i="14"/>
  <c r="F31" i="14"/>
  <c r="E31" i="14"/>
  <c r="D31" i="14"/>
  <c r="E80" i="14" l="1"/>
  <c r="E172" i="14"/>
  <c r="G195" i="14"/>
  <c r="F413" i="14"/>
  <c r="E242" i="14"/>
  <c r="F331" i="14"/>
  <c r="F429" i="14"/>
  <c r="F437" i="14"/>
  <c r="F439" i="14"/>
  <c r="G441" i="14"/>
  <c r="F425" i="14"/>
  <c r="F242" i="14"/>
  <c r="F314" i="14"/>
  <c r="E357" i="14"/>
  <c r="G375" i="14"/>
  <c r="E395" i="14"/>
  <c r="G413" i="14"/>
  <c r="E34" i="14"/>
  <c r="G103" i="14"/>
  <c r="E126" i="14"/>
  <c r="E280" i="14"/>
  <c r="F375" i="14"/>
  <c r="E431" i="14"/>
  <c r="E439" i="14"/>
  <c r="F441" i="14"/>
  <c r="F431" i="14"/>
  <c r="F221" i="14"/>
  <c r="F357" i="14"/>
  <c r="F34" i="14"/>
  <c r="F126" i="14"/>
  <c r="F172" i="14"/>
  <c r="G34" i="14"/>
  <c r="E57" i="14"/>
  <c r="E103" i="14"/>
  <c r="G126" i="14"/>
  <c r="E149" i="14"/>
  <c r="F262" i="14"/>
  <c r="G357" i="14"/>
  <c r="E375" i="14"/>
  <c r="G395" i="14"/>
  <c r="G429" i="14"/>
  <c r="G431" i="14"/>
  <c r="G437" i="14"/>
  <c r="G439" i="14"/>
  <c r="F80" i="14"/>
  <c r="F57" i="14"/>
  <c r="E425" i="14"/>
  <c r="E91" i="14"/>
  <c r="E92" i="14" s="1"/>
  <c r="F149" i="14"/>
  <c r="E195" i="14"/>
  <c r="G242" i="14"/>
  <c r="F280" i="14"/>
  <c r="G280" i="14"/>
  <c r="G331" i="14"/>
  <c r="F395" i="14"/>
  <c r="E429" i="14"/>
  <c r="F433" i="14"/>
  <c r="F435" i="14"/>
  <c r="E437" i="14"/>
  <c r="D91" i="14"/>
  <c r="D92" i="14" s="1"/>
  <c r="G57" i="14"/>
  <c r="F91" i="14"/>
  <c r="F92" i="14" s="1"/>
  <c r="G149" i="14"/>
  <c r="G221" i="14"/>
  <c r="E262" i="14"/>
  <c r="D302" i="14"/>
  <c r="D303" i="14" s="1"/>
  <c r="E331" i="14"/>
  <c r="F337" i="14"/>
  <c r="E413" i="14"/>
  <c r="G433" i="14"/>
  <c r="G435" i="14"/>
  <c r="E221" i="14"/>
  <c r="E302" i="14"/>
  <c r="G425" i="14"/>
  <c r="E46" i="14"/>
  <c r="G80" i="14"/>
  <c r="G91" i="14"/>
  <c r="G92" i="14" s="1"/>
  <c r="F103" i="14"/>
  <c r="G172" i="14"/>
  <c r="F195" i="14"/>
  <c r="G262" i="14"/>
  <c r="E435" i="14"/>
  <c r="E426" i="14"/>
  <c r="E427" i="14" s="1"/>
  <c r="E433" i="14"/>
  <c r="E441" i="14"/>
  <c r="F426" i="14"/>
  <c r="F319" i="14" l="1"/>
  <c r="F302" i="14" s="1"/>
  <c r="G314" i="14"/>
  <c r="G319" i="14" s="1"/>
  <c r="G302" i="14" s="1"/>
  <c r="G303" i="14" s="1"/>
  <c r="F427" i="14"/>
  <c r="F422" i="14"/>
  <c r="D320" i="14"/>
  <c r="F342" i="14"/>
  <c r="F343" i="14" s="1"/>
  <c r="G337" i="14"/>
  <c r="G342" i="14" s="1"/>
  <c r="G343" i="14" s="1"/>
  <c r="D422" i="14"/>
  <c r="D442" i="14" s="1"/>
  <c r="G422" i="14"/>
  <c r="E422" i="14"/>
  <c r="E442" i="14" s="1"/>
  <c r="G427" i="14"/>
  <c r="F442" i="14"/>
  <c r="F305" i="14"/>
  <c r="F303" i="14"/>
  <c r="E303" i="14"/>
  <c r="E306" i="14" s="1"/>
  <c r="E305" i="14"/>
  <c r="F320" i="14"/>
  <c r="E320" i="14"/>
  <c r="G423" i="14" l="1"/>
  <c r="G305" i="14"/>
  <c r="G320" i="14"/>
  <c r="G442" i="14"/>
  <c r="G306" i="14"/>
  <c r="E423" i="14"/>
  <c r="F423" i="14"/>
  <c r="F306" i="14"/>
  <c r="G575" i="13" l="1"/>
  <c r="F575" i="13"/>
  <c r="G573" i="13"/>
  <c r="E571" i="13"/>
  <c r="G569" i="13"/>
  <c r="E569" i="13"/>
  <c r="F567" i="13"/>
  <c r="G456" i="13"/>
  <c r="F456" i="13"/>
  <c r="E454" i="13"/>
  <c r="D454" i="13"/>
  <c r="G449" i="13"/>
  <c r="F449" i="13"/>
  <c r="E449" i="13"/>
  <c r="G448" i="13"/>
  <c r="F448" i="13"/>
  <c r="E448" i="13"/>
  <c r="G447" i="13"/>
  <c r="F447" i="13"/>
  <c r="E447" i="13"/>
  <c r="D447" i="13"/>
  <c r="G435" i="13"/>
  <c r="F435" i="13"/>
  <c r="E433" i="13"/>
  <c r="E435" i="13" s="1"/>
  <c r="D433" i="13"/>
  <c r="D435" i="13" s="1"/>
  <c r="G428" i="13"/>
  <c r="F428" i="13"/>
  <c r="E428" i="13"/>
  <c r="G427" i="13"/>
  <c r="F427" i="13"/>
  <c r="E427" i="13"/>
  <c r="G426" i="13"/>
  <c r="G429" i="13" s="1"/>
  <c r="F426" i="13"/>
  <c r="E426" i="13"/>
  <c r="D426" i="13"/>
  <c r="G414" i="13"/>
  <c r="F414" i="13"/>
  <c r="E412" i="13"/>
  <c r="E414" i="13" s="1"/>
  <c r="D412" i="13"/>
  <c r="D414" i="13" s="1"/>
  <c r="G407" i="13"/>
  <c r="F407" i="13"/>
  <c r="E407" i="13"/>
  <c r="G406" i="13"/>
  <c r="F406" i="13"/>
  <c r="E406" i="13"/>
  <c r="G405" i="13"/>
  <c r="F405" i="13"/>
  <c r="E405" i="13"/>
  <c r="D405" i="13"/>
  <c r="G393" i="13"/>
  <c r="F393" i="13"/>
  <c r="E391" i="13"/>
  <c r="E393" i="13" s="1"/>
  <c r="D391" i="13"/>
  <c r="D393" i="13" s="1"/>
  <c r="G386" i="13"/>
  <c r="F386" i="13"/>
  <c r="E386" i="13"/>
  <c r="G385" i="13"/>
  <c r="F385" i="13"/>
  <c r="E385" i="13"/>
  <c r="G384" i="13"/>
  <c r="F384" i="13"/>
  <c r="E384" i="13"/>
  <c r="D384" i="13"/>
  <c r="G372" i="13"/>
  <c r="F372" i="13"/>
  <c r="E370" i="13"/>
  <c r="E372" i="13" s="1"/>
  <c r="D370" i="13"/>
  <c r="D372" i="13" s="1"/>
  <c r="G365" i="13"/>
  <c r="F365" i="13"/>
  <c r="E365" i="13"/>
  <c r="G364" i="13"/>
  <c r="F364" i="13"/>
  <c r="E364" i="13"/>
  <c r="G363" i="13"/>
  <c r="F363" i="13"/>
  <c r="E363" i="13"/>
  <c r="D363" i="13"/>
  <c r="G351" i="13"/>
  <c r="F351" i="13"/>
  <c r="E349" i="13"/>
  <c r="D349" i="13"/>
  <c r="D351" i="13" s="1"/>
  <c r="G344" i="13"/>
  <c r="F344" i="13"/>
  <c r="E344" i="13"/>
  <c r="G343" i="13"/>
  <c r="F343" i="13"/>
  <c r="E343" i="13"/>
  <c r="G342" i="13"/>
  <c r="F342" i="13"/>
  <c r="E342" i="13"/>
  <c r="D342" i="13"/>
  <c r="G328" i="13"/>
  <c r="F328" i="13"/>
  <c r="E328" i="13"/>
  <c r="D328" i="13"/>
  <c r="G321" i="13"/>
  <c r="F321" i="13"/>
  <c r="E321" i="13"/>
  <c r="G320" i="13"/>
  <c r="F320" i="13"/>
  <c r="E320" i="13"/>
  <c r="G319" i="13"/>
  <c r="F319" i="13"/>
  <c r="E319" i="13"/>
  <c r="D319" i="13"/>
  <c r="F282" i="13"/>
  <c r="F300" i="13" s="1"/>
  <c r="F304" i="13" s="1"/>
  <c r="H279" i="13"/>
  <c r="G279" i="13"/>
  <c r="G282" i="13" s="1"/>
  <c r="G300" i="13" s="1"/>
  <c r="G304" i="13" s="1"/>
  <c r="F279" i="13"/>
  <c r="E279" i="13"/>
  <c r="E282" i="13" s="1"/>
  <c r="E300" i="13" s="1"/>
  <c r="E304" i="13" s="1"/>
  <c r="D279" i="13"/>
  <c r="D282" i="13" s="1"/>
  <c r="G274" i="13"/>
  <c r="F274" i="13"/>
  <c r="E274" i="13"/>
  <c r="G273" i="13"/>
  <c r="F273" i="13"/>
  <c r="E273" i="13"/>
  <c r="G272" i="13"/>
  <c r="F272" i="13"/>
  <c r="E272" i="13"/>
  <c r="D272" i="13"/>
  <c r="H245" i="13"/>
  <c r="G239" i="13"/>
  <c r="F239" i="13"/>
  <c r="E239" i="13"/>
  <c r="D239" i="13"/>
  <c r="G234" i="13"/>
  <c r="F234" i="13"/>
  <c r="E234" i="13"/>
  <c r="G233" i="13"/>
  <c r="F233" i="13"/>
  <c r="E233" i="13"/>
  <c r="G232" i="13"/>
  <c r="F232" i="13"/>
  <c r="E232" i="13"/>
  <c r="D232" i="13"/>
  <c r="G220" i="13"/>
  <c r="G224" i="13" s="1"/>
  <c r="F220" i="13"/>
  <c r="F224" i="13" s="1"/>
  <c r="E220" i="13"/>
  <c r="E224" i="13" s="1"/>
  <c r="D220" i="13"/>
  <c r="D224" i="13" s="1"/>
  <c r="G194" i="13"/>
  <c r="F194" i="13"/>
  <c r="E194" i="13"/>
  <c r="G193" i="13"/>
  <c r="F193" i="13"/>
  <c r="E193" i="13"/>
  <c r="G192" i="13"/>
  <c r="F192" i="13"/>
  <c r="E192" i="13"/>
  <c r="E195" i="13" s="1"/>
  <c r="G165" i="13"/>
  <c r="F165" i="13"/>
  <c r="E165" i="13"/>
  <c r="D165" i="13"/>
  <c r="G154" i="13"/>
  <c r="F154" i="13"/>
  <c r="E154" i="13"/>
  <c r="G150" i="13"/>
  <c r="G152" i="13" s="1"/>
  <c r="F150" i="13"/>
  <c r="E150" i="13"/>
  <c r="E152" i="13" s="1"/>
  <c r="D150" i="13"/>
  <c r="G140" i="13"/>
  <c r="G144" i="13" s="1"/>
  <c r="F140" i="13"/>
  <c r="F144" i="13" s="1"/>
  <c r="E140" i="13"/>
  <c r="E144" i="13" s="1"/>
  <c r="D140" i="13"/>
  <c r="D144" i="13" s="1"/>
  <c r="G114" i="13"/>
  <c r="F114" i="13"/>
  <c r="E114" i="13"/>
  <c r="H113" i="13"/>
  <c r="G113" i="13"/>
  <c r="F113" i="13"/>
  <c r="E113" i="13"/>
  <c r="H112" i="13"/>
  <c r="G112" i="13"/>
  <c r="F112" i="13"/>
  <c r="E112" i="13"/>
  <c r="D112" i="13"/>
  <c r="H111" i="13"/>
  <c r="G100" i="13"/>
  <c r="G104" i="13" s="1"/>
  <c r="F100" i="13"/>
  <c r="F104" i="13" s="1"/>
  <c r="E100" i="13"/>
  <c r="E104" i="13" s="1"/>
  <c r="D100" i="13"/>
  <c r="D104" i="13" s="1"/>
  <c r="H80" i="13"/>
  <c r="I80" i="13" s="1"/>
  <c r="G74" i="13"/>
  <c r="F74" i="13"/>
  <c r="E74" i="13"/>
  <c r="G73" i="13"/>
  <c r="F73" i="13"/>
  <c r="E73" i="13"/>
  <c r="G72" i="13"/>
  <c r="F72" i="13"/>
  <c r="E72" i="13"/>
  <c r="D72" i="13"/>
  <c r="H71" i="13"/>
  <c r="G60" i="13"/>
  <c r="G64" i="13" s="1"/>
  <c r="F60" i="13"/>
  <c r="F64" i="13" s="1"/>
  <c r="E60" i="13"/>
  <c r="E64" i="13" s="1"/>
  <c r="D60" i="13"/>
  <c r="D64" i="13" s="1"/>
  <c r="I47" i="13"/>
  <c r="I46" i="13"/>
  <c r="I45" i="13"/>
  <c r="H40" i="13"/>
  <c r="H39" i="13"/>
  <c r="G34" i="13"/>
  <c r="F34" i="13"/>
  <c r="E34" i="13"/>
  <c r="G33" i="13"/>
  <c r="F33" i="13"/>
  <c r="E33" i="13"/>
  <c r="H32" i="13"/>
  <c r="G32" i="13"/>
  <c r="F32" i="13"/>
  <c r="E32" i="13"/>
  <c r="D32" i="13"/>
  <c r="H31" i="13"/>
  <c r="F275" i="13" l="1"/>
  <c r="E153" i="13"/>
  <c r="E180" i="13"/>
  <c r="E184" i="13" s="1"/>
  <c r="E562" i="13"/>
  <c r="F242" i="13"/>
  <c r="F558" i="13"/>
  <c r="E572" i="13"/>
  <c r="F180" i="13"/>
  <c r="F184" i="13" s="1"/>
  <c r="F562" i="13"/>
  <c r="F563" i="13" s="1"/>
  <c r="G242" i="13"/>
  <c r="G558" i="13"/>
  <c r="D242" i="13"/>
  <c r="D558" i="13"/>
  <c r="E450" i="13"/>
  <c r="G35" i="13"/>
  <c r="F75" i="13"/>
  <c r="G180" i="13"/>
  <c r="G184" i="13" s="1"/>
  <c r="G562" i="13"/>
  <c r="D180" i="13"/>
  <c r="D184" i="13" s="1"/>
  <c r="D562" i="13"/>
  <c r="G235" i="13"/>
  <c r="E242" i="13"/>
  <c r="E558" i="13"/>
  <c r="D456" i="13"/>
  <c r="D572" i="13"/>
  <c r="G115" i="13"/>
  <c r="F195" i="13"/>
  <c r="F345" i="13"/>
  <c r="F450" i="13"/>
  <c r="E75" i="13"/>
  <c r="E235" i="13"/>
  <c r="E322" i="13"/>
  <c r="E366" i="13"/>
  <c r="F387" i="13"/>
  <c r="G563" i="13"/>
  <c r="G75" i="13"/>
  <c r="G275" i="13"/>
  <c r="E35" i="13"/>
  <c r="E115" i="13"/>
  <c r="G195" i="13"/>
  <c r="F322" i="13"/>
  <c r="G345" i="13"/>
  <c r="F573" i="13"/>
  <c r="E387" i="13"/>
  <c r="F35" i="13"/>
  <c r="I48" i="13"/>
  <c r="F153" i="13"/>
  <c r="G322" i="13"/>
  <c r="F366" i="13"/>
  <c r="E408" i="13"/>
  <c r="E429" i="13"/>
  <c r="G450" i="13"/>
  <c r="F571" i="13"/>
  <c r="F235" i="13"/>
  <c r="E275" i="13"/>
  <c r="E345" i="13"/>
  <c r="G366" i="13"/>
  <c r="G387" i="13"/>
  <c r="G408" i="13"/>
  <c r="F565" i="13"/>
  <c r="F429" i="13"/>
  <c r="E565" i="13"/>
  <c r="G567" i="13"/>
  <c r="G571" i="13"/>
  <c r="G559" i="13"/>
  <c r="G565" i="13"/>
  <c r="H82" i="13"/>
  <c r="I82" i="13" s="1"/>
  <c r="F115" i="13"/>
  <c r="F152" i="13"/>
  <c r="F155" i="13" s="1"/>
  <c r="G153" i="13"/>
  <c r="E351" i="13"/>
  <c r="F408" i="13"/>
  <c r="E567" i="13"/>
  <c r="F569" i="13"/>
  <c r="E575" i="13"/>
  <c r="D152" i="13"/>
  <c r="E155" i="13" s="1"/>
  <c r="E456" i="13"/>
  <c r="D260" i="13" l="1"/>
  <c r="D264" i="13" s="1"/>
  <c r="D560" i="13"/>
  <c r="D556" i="13" s="1"/>
  <c r="D579" i="13" s="1"/>
  <c r="F260" i="13"/>
  <c r="F560" i="13"/>
  <c r="E260" i="13"/>
  <c r="E264" i="13" s="1"/>
  <c r="E560" i="13"/>
  <c r="E561" i="13" s="1"/>
  <c r="E563" i="13"/>
  <c r="E555" i="13"/>
  <c r="D555" i="13"/>
  <c r="G260" i="13"/>
  <c r="G560" i="13"/>
  <c r="G556" i="13" s="1"/>
  <c r="E573" i="13"/>
  <c r="F556" i="13"/>
  <c r="E559" i="13"/>
  <c r="G561" i="13"/>
  <c r="F559" i="13"/>
  <c r="G155" i="13"/>
  <c r="F264" i="13" l="1"/>
  <c r="F555" i="13"/>
  <c r="F561" i="13"/>
  <c r="G264" i="13"/>
  <c r="G555" i="13"/>
  <c r="G579" i="13" s="1"/>
  <c r="E556" i="13"/>
  <c r="E557" i="13" s="1"/>
  <c r="G557" i="13"/>
  <c r="F557" i="13"/>
  <c r="E579" i="13" l="1"/>
  <c r="E450" i="12"/>
  <c r="F450" i="12"/>
  <c r="G450" i="12"/>
  <c r="D450" i="12"/>
  <c r="E448" i="12"/>
  <c r="F448" i="12"/>
  <c r="G448" i="12"/>
  <c r="D448" i="12"/>
  <c r="E446" i="12"/>
  <c r="F446" i="12"/>
  <c r="G446" i="12"/>
  <c r="D446" i="12"/>
  <c r="G44" i="12"/>
  <c r="F44" i="12"/>
  <c r="E44" i="12"/>
  <c r="D44" i="12"/>
  <c r="G31" i="12"/>
  <c r="F31" i="12"/>
  <c r="E31" i="12"/>
  <c r="D29" i="12"/>
  <c r="D30" i="12" s="1"/>
  <c r="F29" i="12" l="1"/>
  <c r="F443" i="12" s="1"/>
  <c r="G29" i="12"/>
  <c r="D45" i="12"/>
  <c r="D443" i="12"/>
  <c r="E29" i="12"/>
  <c r="E443" i="12" s="1"/>
  <c r="G32" i="12"/>
  <c r="G30" i="12" l="1"/>
  <c r="G443" i="12"/>
  <c r="G45" i="12"/>
  <c r="F30" i="12"/>
  <c r="G33" i="12" s="1"/>
  <c r="F45" i="12"/>
  <c r="E32" i="12"/>
  <c r="E30" i="12"/>
  <c r="E33" i="12" s="1"/>
  <c r="F33" i="12"/>
  <c r="F32" i="12"/>
  <c r="E45" i="12"/>
  <c r="G462" i="12" l="1"/>
  <c r="F462" i="12"/>
  <c r="E462" i="12"/>
  <c r="F463" i="12" s="1"/>
  <c r="D462" i="12"/>
  <c r="G460" i="12"/>
  <c r="F460" i="12"/>
  <c r="E460" i="12"/>
  <c r="D460" i="12"/>
  <c r="G458" i="12"/>
  <c r="F458" i="12"/>
  <c r="E458" i="12"/>
  <c r="D458" i="12"/>
  <c r="G456" i="12"/>
  <c r="F456" i="12"/>
  <c r="E456" i="12"/>
  <c r="D456" i="12"/>
  <c r="G454" i="12"/>
  <c r="F454" i="12"/>
  <c r="E454" i="12"/>
  <c r="D454" i="12"/>
  <c r="G452" i="12"/>
  <c r="F452" i="12"/>
  <c r="E452" i="12"/>
  <c r="E444" i="12" s="1"/>
  <c r="D452" i="12"/>
  <c r="G449" i="12"/>
  <c r="F444" i="12"/>
  <c r="G441" i="12"/>
  <c r="F441" i="12"/>
  <c r="E441" i="12"/>
  <c r="D441" i="12"/>
  <c r="G434" i="12"/>
  <c r="F434" i="12"/>
  <c r="E434" i="12"/>
  <c r="G433" i="12"/>
  <c r="F433" i="12"/>
  <c r="E433" i="12"/>
  <c r="G432" i="12"/>
  <c r="F432" i="12"/>
  <c r="E432" i="12"/>
  <c r="E435" i="12" s="1"/>
  <c r="D432" i="12"/>
  <c r="G423" i="12"/>
  <c r="F423" i="12"/>
  <c r="E423" i="12"/>
  <c r="D423" i="12"/>
  <c r="G416" i="12"/>
  <c r="F416" i="12"/>
  <c r="E416" i="12"/>
  <c r="G415" i="12"/>
  <c r="F415" i="12"/>
  <c r="E415" i="12"/>
  <c r="G414" i="12"/>
  <c r="F414" i="12"/>
  <c r="E414" i="12"/>
  <c r="D414" i="12"/>
  <c r="G403" i="12"/>
  <c r="F403" i="12"/>
  <c r="E403" i="12"/>
  <c r="D403" i="12"/>
  <c r="G396" i="12"/>
  <c r="F396" i="12"/>
  <c r="E396" i="12"/>
  <c r="G395" i="12"/>
  <c r="F395" i="12"/>
  <c r="E395" i="12"/>
  <c r="G394" i="12"/>
  <c r="F394" i="12"/>
  <c r="E394" i="12"/>
  <c r="D394" i="12"/>
  <c r="G385" i="12"/>
  <c r="F385" i="12"/>
  <c r="E385" i="12"/>
  <c r="D385" i="12"/>
  <c r="G378" i="12"/>
  <c r="F378" i="12"/>
  <c r="E378" i="12"/>
  <c r="G377" i="12"/>
  <c r="F377" i="12"/>
  <c r="E377" i="12"/>
  <c r="G376" i="12"/>
  <c r="F376" i="12"/>
  <c r="E376" i="12"/>
  <c r="D376" i="12"/>
  <c r="G364" i="12"/>
  <c r="G365" i="12" s="1"/>
  <c r="F364" i="12"/>
  <c r="F365" i="12" s="1"/>
  <c r="E364" i="12"/>
  <c r="E365" i="12" s="1"/>
  <c r="D364" i="12"/>
  <c r="D365" i="12" s="1"/>
  <c r="G352" i="12"/>
  <c r="F352" i="12"/>
  <c r="E352" i="12"/>
  <c r="G351" i="12"/>
  <c r="F351" i="12"/>
  <c r="E351" i="12"/>
  <c r="G350" i="12"/>
  <c r="F350" i="12"/>
  <c r="E350" i="12"/>
  <c r="E353" i="12" s="1"/>
  <c r="D350" i="12"/>
  <c r="G341" i="12"/>
  <c r="G342" i="12" s="1"/>
  <c r="F341" i="12"/>
  <c r="F342" i="12" s="1"/>
  <c r="E341" i="12"/>
  <c r="E342" i="12" s="1"/>
  <c r="D341" i="12"/>
  <c r="D342" i="12" s="1"/>
  <c r="G327" i="12"/>
  <c r="F327" i="12"/>
  <c r="E327" i="12"/>
  <c r="G326" i="12"/>
  <c r="F326" i="12"/>
  <c r="E326" i="12"/>
  <c r="G325" i="12"/>
  <c r="G328" i="12" s="1"/>
  <c r="F325" i="12"/>
  <c r="E325" i="12"/>
  <c r="D325" i="12"/>
  <c r="E328" i="12" s="1"/>
  <c r="G308" i="12"/>
  <c r="F308" i="12"/>
  <c r="E308" i="12"/>
  <c r="D308" i="12"/>
  <c r="G301" i="12"/>
  <c r="F301" i="12"/>
  <c r="E301" i="12"/>
  <c r="G300" i="12"/>
  <c r="F300" i="12"/>
  <c r="E300" i="12"/>
  <c r="G299" i="12"/>
  <c r="F299" i="12"/>
  <c r="E299" i="12"/>
  <c r="D299" i="12"/>
  <c r="G290" i="12"/>
  <c r="F290" i="12"/>
  <c r="E290" i="12"/>
  <c r="D290" i="12"/>
  <c r="G283" i="12"/>
  <c r="F283" i="12"/>
  <c r="E283" i="12"/>
  <c r="G282" i="12"/>
  <c r="F282" i="12"/>
  <c r="E282" i="12"/>
  <c r="G281" i="12"/>
  <c r="F281" i="12"/>
  <c r="E281" i="12"/>
  <c r="D281" i="12"/>
  <c r="G270" i="12"/>
  <c r="F270" i="12"/>
  <c r="E270" i="12"/>
  <c r="D270" i="12"/>
  <c r="G263" i="12"/>
  <c r="F263" i="12"/>
  <c r="E263" i="12"/>
  <c r="G262" i="12"/>
  <c r="F262" i="12"/>
  <c r="E262" i="12"/>
  <c r="G261" i="12"/>
  <c r="F261" i="12"/>
  <c r="E261" i="12"/>
  <c r="D261" i="12"/>
  <c r="G249" i="12"/>
  <c r="F249" i="12"/>
  <c r="E249" i="12"/>
  <c r="D249" i="12"/>
  <c r="G242" i="12"/>
  <c r="F242" i="12"/>
  <c r="E242" i="12"/>
  <c r="G241" i="12"/>
  <c r="F241" i="12"/>
  <c r="E241" i="12"/>
  <c r="G240" i="12"/>
  <c r="G243" i="12" s="1"/>
  <c r="F240" i="12"/>
  <c r="E240" i="12"/>
  <c r="D240" i="12"/>
  <c r="E243" i="12" s="1"/>
  <c r="G228" i="12"/>
  <c r="G229" i="12" s="1"/>
  <c r="F228" i="12"/>
  <c r="F229" i="12" s="1"/>
  <c r="E228" i="12"/>
  <c r="E229" i="12" s="1"/>
  <c r="D228" i="12"/>
  <c r="D229" i="12" s="1"/>
  <c r="G216" i="12"/>
  <c r="F216" i="12"/>
  <c r="E216" i="12"/>
  <c r="G215" i="12"/>
  <c r="F215" i="12"/>
  <c r="E215" i="12"/>
  <c r="G214" i="12"/>
  <c r="F214" i="12"/>
  <c r="E214" i="12"/>
  <c r="D214" i="12"/>
  <c r="G205" i="12"/>
  <c r="G206" i="12" s="1"/>
  <c r="F205" i="12"/>
  <c r="F206" i="12" s="1"/>
  <c r="E205" i="12"/>
  <c r="E206" i="12" s="1"/>
  <c r="D205" i="12"/>
  <c r="D206" i="12" s="1"/>
  <c r="G193" i="12"/>
  <c r="F193" i="12"/>
  <c r="E193" i="12"/>
  <c r="G192" i="12"/>
  <c r="F192" i="12"/>
  <c r="E192" i="12"/>
  <c r="G191" i="12"/>
  <c r="F191" i="12"/>
  <c r="E191" i="12"/>
  <c r="D191" i="12"/>
  <c r="G182" i="12"/>
  <c r="G183" i="12" s="1"/>
  <c r="F182" i="12"/>
  <c r="F183" i="12" s="1"/>
  <c r="E182" i="12"/>
  <c r="E183" i="12" s="1"/>
  <c r="D182" i="12"/>
  <c r="D183" i="12" s="1"/>
  <c r="G170" i="12"/>
  <c r="F170" i="12"/>
  <c r="E170" i="12"/>
  <c r="G169" i="12"/>
  <c r="F169" i="12"/>
  <c r="E169" i="12"/>
  <c r="G168" i="12"/>
  <c r="F168" i="12"/>
  <c r="E168" i="12"/>
  <c r="D168" i="12"/>
  <c r="G159" i="12"/>
  <c r="G160" i="12" s="1"/>
  <c r="F159" i="12"/>
  <c r="F160" i="12" s="1"/>
  <c r="E159" i="12"/>
  <c r="E160" i="12" s="1"/>
  <c r="D159" i="12"/>
  <c r="D160" i="12" s="1"/>
  <c r="G147" i="12"/>
  <c r="F147" i="12"/>
  <c r="E147" i="12"/>
  <c r="G146" i="12"/>
  <c r="F146" i="12"/>
  <c r="E146" i="12"/>
  <c r="G145" i="12"/>
  <c r="G148" i="12" s="1"/>
  <c r="F145" i="12"/>
  <c r="E145" i="12"/>
  <c r="D145" i="12"/>
  <c r="E148" i="12" s="1"/>
  <c r="F137" i="12"/>
  <c r="G136" i="12"/>
  <c r="G137" i="12" s="1"/>
  <c r="F136" i="12"/>
  <c r="E136" i="12"/>
  <c r="E137" i="12" s="1"/>
  <c r="D136" i="12"/>
  <c r="D137" i="12" s="1"/>
  <c r="G124" i="12"/>
  <c r="F124" i="12"/>
  <c r="E124" i="12"/>
  <c r="G123" i="12"/>
  <c r="F123" i="12"/>
  <c r="E123" i="12"/>
  <c r="G122" i="12"/>
  <c r="F122" i="12"/>
  <c r="E122" i="12"/>
  <c r="D122" i="12"/>
  <c r="G113" i="12"/>
  <c r="G114" i="12" s="1"/>
  <c r="F113" i="12"/>
  <c r="F114" i="12" s="1"/>
  <c r="E113" i="12"/>
  <c r="E114" i="12" s="1"/>
  <c r="D113" i="12"/>
  <c r="D114" i="12" s="1"/>
  <c r="G101" i="12"/>
  <c r="F101" i="12"/>
  <c r="E101" i="12"/>
  <c r="G100" i="12"/>
  <c r="F100" i="12"/>
  <c r="E100" i="12"/>
  <c r="G99" i="12"/>
  <c r="F99" i="12"/>
  <c r="E99" i="12"/>
  <c r="D99" i="12"/>
  <c r="G90" i="12"/>
  <c r="G91" i="12" s="1"/>
  <c r="F90" i="12"/>
  <c r="F91" i="12" s="1"/>
  <c r="E90" i="12"/>
  <c r="E91" i="12" s="1"/>
  <c r="D90" i="12"/>
  <c r="D91" i="12" s="1"/>
  <c r="G78" i="12"/>
  <c r="F78" i="12"/>
  <c r="E78" i="12"/>
  <c r="G77" i="12"/>
  <c r="F77" i="12"/>
  <c r="E77" i="12"/>
  <c r="G76" i="12"/>
  <c r="F76" i="12"/>
  <c r="F79" i="12" s="1"/>
  <c r="E76" i="12"/>
  <c r="D76" i="12"/>
  <c r="G67" i="12"/>
  <c r="G68" i="12" s="1"/>
  <c r="F67" i="12"/>
  <c r="F68" i="12" s="1"/>
  <c r="E67" i="12"/>
  <c r="E68" i="12" s="1"/>
  <c r="D67" i="12"/>
  <c r="D68" i="12" s="1"/>
  <c r="G55" i="12"/>
  <c r="F55" i="12"/>
  <c r="E55" i="12"/>
  <c r="G54" i="12"/>
  <c r="F54" i="12"/>
  <c r="E54" i="12"/>
  <c r="G53" i="12"/>
  <c r="F53" i="12"/>
  <c r="E53" i="12"/>
  <c r="D53" i="12"/>
  <c r="E56" i="12" s="1"/>
  <c r="F264" i="12" l="1"/>
  <c r="F353" i="12"/>
  <c r="G102" i="12"/>
  <c r="F453" i="12"/>
  <c r="F217" i="12"/>
  <c r="E457" i="12"/>
  <c r="G79" i="12"/>
  <c r="E102" i="12"/>
  <c r="F171" i="12"/>
  <c r="G171" i="12"/>
  <c r="E194" i="12"/>
  <c r="E379" i="12"/>
  <c r="F56" i="12"/>
  <c r="G56" i="12"/>
  <c r="F148" i="12"/>
  <c r="G194" i="12"/>
  <c r="G455" i="12"/>
  <c r="E453" i="12"/>
  <c r="D444" i="12"/>
  <c r="G264" i="12"/>
  <c r="E284" i="12"/>
  <c r="F435" i="12"/>
  <c r="E459" i="12"/>
  <c r="F243" i="12"/>
  <c r="G284" i="12"/>
  <c r="G379" i="12"/>
  <c r="G397" i="12"/>
  <c r="F457" i="12"/>
  <c r="G457" i="12"/>
  <c r="F125" i="12"/>
  <c r="F302" i="12"/>
  <c r="E417" i="12"/>
  <c r="E451" i="12"/>
  <c r="F455" i="12"/>
  <c r="E461" i="12"/>
  <c r="E264" i="12"/>
  <c r="G302" i="12"/>
  <c r="F417" i="12"/>
  <c r="G417" i="12"/>
  <c r="G435" i="12"/>
  <c r="G447" i="12"/>
  <c r="G451" i="12"/>
  <c r="F461" i="12"/>
  <c r="E79" i="12"/>
  <c r="G125" i="12"/>
  <c r="E171" i="12"/>
  <c r="G217" i="12"/>
  <c r="F328" i="12"/>
  <c r="G353" i="12"/>
  <c r="F397" i="12"/>
  <c r="D464" i="12"/>
  <c r="G459" i="12"/>
  <c r="G463" i="12"/>
  <c r="F445" i="12"/>
  <c r="E445" i="12"/>
  <c r="E464" i="12"/>
  <c r="E449" i="12"/>
  <c r="F451" i="12"/>
  <c r="G453" i="12"/>
  <c r="F459" i="12"/>
  <c r="G461" i="12"/>
  <c r="F102" i="12"/>
  <c r="E125" i="12"/>
  <c r="F194" i="12"/>
  <c r="E217" i="12"/>
  <c r="F284" i="12"/>
  <c r="E302" i="12"/>
  <c r="F379" i="12"/>
  <c r="E397" i="12"/>
  <c r="G444" i="12"/>
  <c r="E447" i="12"/>
  <c r="F449" i="12"/>
  <c r="E455" i="12"/>
  <c r="E463" i="12"/>
  <c r="F464" i="12"/>
  <c r="F447" i="12"/>
  <c r="E169" i="8"/>
  <c r="E227" i="8" s="1"/>
  <c r="D227" i="8"/>
  <c r="E225" i="8"/>
  <c r="F225" i="8"/>
  <c r="G225" i="8"/>
  <c r="D225" i="8"/>
  <c r="E223" i="8"/>
  <c r="F223" i="8"/>
  <c r="G223" i="8"/>
  <c r="D223" i="8"/>
  <c r="E221" i="8"/>
  <c r="F221" i="8"/>
  <c r="G221" i="8"/>
  <c r="D221" i="8"/>
  <c r="E219" i="8"/>
  <c r="F219" i="8"/>
  <c r="G219" i="8"/>
  <c r="D219" i="8"/>
  <c r="G464" i="12" l="1"/>
  <c r="G445" i="12"/>
  <c r="E217" i="8"/>
  <c r="F217" i="8"/>
  <c r="G217" i="8"/>
  <c r="D217" i="8"/>
  <c r="E170" i="8"/>
  <c r="D91" i="8"/>
  <c r="D76" i="8" s="1"/>
  <c r="E45" i="8"/>
  <c r="E30" i="8" s="1"/>
  <c r="G169" i="8" l="1"/>
  <c r="F169" i="8"/>
  <c r="D170" i="8"/>
  <c r="G170" i="8" l="1"/>
  <c r="G227" i="8"/>
  <c r="F170" i="8"/>
  <c r="F227" i="8"/>
  <c r="G215" i="8"/>
  <c r="F215" i="8"/>
  <c r="E215" i="8"/>
  <c r="D215" i="8"/>
  <c r="G213" i="8"/>
  <c r="F213" i="8"/>
  <c r="E213" i="8"/>
  <c r="D213" i="8" l="1"/>
  <c r="G211" i="8"/>
  <c r="F211" i="8"/>
  <c r="E211" i="8"/>
  <c r="D211" i="8"/>
  <c r="D206" i="8"/>
  <c r="D197" i="8"/>
  <c r="D188" i="8"/>
  <c r="D179" i="8"/>
  <c r="D152" i="8"/>
  <c r="D143" i="8"/>
  <c r="G91" i="8"/>
  <c r="F91" i="8"/>
  <c r="E91" i="8"/>
  <c r="D92" i="8"/>
  <c r="G78" i="8"/>
  <c r="F78" i="8"/>
  <c r="E78" i="8"/>
  <c r="D77" i="8"/>
  <c r="E76" i="8" l="1"/>
  <c r="E77" i="8" s="1"/>
  <c r="F76" i="8"/>
  <c r="G76" i="8"/>
  <c r="G79" i="8" l="1"/>
  <c r="G77" i="8"/>
  <c r="F77" i="8"/>
  <c r="F80" i="8" s="1"/>
  <c r="F79" i="8"/>
  <c r="F92" i="8"/>
  <c r="G92" i="8"/>
  <c r="E92" i="8"/>
  <c r="G134" i="8"/>
  <c r="F134" i="8"/>
  <c r="E134" i="8"/>
  <c r="D134" i="8"/>
  <c r="G127" i="8"/>
  <c r="E127" i="8"/>
  <c r="G126" i="8"/>
  <c r="E126" i="8"/>
  <c r="G125" i="8"/>
  <c r="F125" i="8"/>
  <c r="E125" i="8"/>
  <c r="D125" i="8"/>
  <c r="G112" i="8"/>
  <c r="F112" i="8"/>
  <c r="E112" i="8"/>
  <c r="D112" i="8"/>
  <c r="D103" i="8"/>
  <c r="G68" i="8"/>
  <c r="G69" i="8" s="1"/>
  <c r="F68" i="8"/>
  <c r="F69" i="8" s="1"/>
  <c r="E68" i="8"/>
  <c r="D68" i="8"/>
  <c r="D69" i="8" s="1"/>
  <c r="G56" i="8"/>
  <c r="F56" i="8"/>
  <c r="G55" i="8"/>
  <c r="F55" i="8"/>
  <c r="E55" i="8"/>
  <c r="G54" i="8"/>
  <c r="F54" i="8"/>
  <c r="E54" i="8"/>
  <c r="D54" i="8"/>
  <c r="G45" i="8"/>
  <c r="F45" i="8"/>
  <c r="D45" i="8"/>
  <c r="E31" i="8"/>
  <c r="D208" i="8" l="1"/>
  <c r="D30" i="8"/>
  <c r="D31" i="8" s="1"/>
  <c r="E69" i="8"/>
  <c r="E208" i="8"/>
  <c r="G30" i="8"/>
  <c r="G31" i="8" s="1"/>
  <c r="G208" i="8"/>
  <c r="G80" i="8"/>
  <c r="F30" i="8"/>
  <c r="F31" i="8" s="1"/>
  <c r="F208" i="8"/>
  <c r="E46" i="8"/>
  <c r="D209" i="8"/>
  <c r="E222" i="8"/>
  <c r="F57" i="8"/>
  <c r="F128" i="8"/>
  <c r="F212" i="8"/>
  <c r="F214" i="8"/>
  <c r="F218" i="8"/>
  <c r="E128" i="8"/>
  <c r="G128" i="8"/>
  <c r="F209" i="8"/>
  <c r="G212" i="8"/>
  <c r="G214" i="8"/>
  <c r="G216" i="8"/>
  <c r="G220" i="8"/>
  <c r="G222" i="8"/>
  <c r="G224" i="8"/>
  <c r="G228" i="8"/>
  <c r="E212" i="8"/>
  <c r="E216" i="8"/>
  <c r="E218" i="8"/>
  <c r="E220" i="8"/>
  <c r="E224" i="8"/>
  <c r="E226" i="8"/>
  <c r="E228" i="8"/>
  <c r="G57" i="8"/>
  <c r="F220" i="8"/>
  <c r="F222" i="8"/>
  <c r="F226" i="8"/>
  <c r="F228" i="8"/>
  <c r="E214" i="8"/>
  <c r="F216" i="8"/>
  <c r="G218" i="8"/>
  <c r="F224" i="8"/>
  <c r="G226" i="8"/>
  <c r="G209" i="8"/>
  <c r="E209" i="8"/>
  <c r="D46" i="8" l="1"/>
  <c r="F46" i="8"/>
  <c r="G46" i="8"/>
  <c r="D229" i="8"/>
  <c r="F229" i="8"/>
  <c r="G229" i="8"/>
  <c r="G210" i="8"/>
  <c r="E210" i="8"/>
  <c r="E229" i="8"/>
  <c r="F210" i="8"/>
</calcChain>
</file>

<file path=xl/comments1.xml><?xml version="1.0" encoding="utf-8"?>
<comments xmlns="http://schemas.openxmlformats.org/spreadsheetml/2006/main">
  <authors>
    <author>vjollca</author>
  </authors>
  <commentList>
    <comment ref="D14" authorId="0">
      <text>
        <r>
          <rPr>
            <b/>
            <sz val="9"/>
            <color indexed="81"/>
            <rFont val="Tahoma"/>
            <family val="2"/>
          </rPr>
          <t>vjollca:</t>
        </r>
        <r>
          <rPr>
            <sz val="9"/>
            <color indexed="81"/>
            <rFont val="Tahoma"/>
            <family val="2"/>
          </rPr>
          <t xml:space="preserve">
duhet te kemi te dhenen baze per aktivitet dhe me tej te veme prioritetin per ta ulur</t>
        </r>
      </text>
    </comment>
    <comment ref="C18" authorId="0">
      <text>
        <r>
          <rPr>
            <b/>
            <sz val="9"/>
            <color indexed="81"/>
            <rFont val="Tahoma"/>
            <family val="2"/>
          </rPr>
          <t>vjollca:</t>
        </r>
        <r>
          <rPr>
            <sz val="9"/>
            <color indexed="81"/>
            <rFont val="Tahoma"/>
            <family val="2"/>
          </rPr>
          <t xml:space="preserve">
 </t>
        </r>
      </text>
    </comment>
    <comment ref="C23" authorId="0">
      <text>
        <r>
          <rPr>
            <b/>
            <sz val="9"/>
            <color indexed="81"/>
            <rFont val="Tahoma"/>
            <family val="2"/>
          </rPr>
          <t>vjollca:</t>
        </r>
        <r>
          <rPr>
            <sz val="9"/>
            <color indexed="81"/>
            <rFont val="Tahoma"/>
            <family val="2"/>
          </rPr>
          <t xml:space="preserve">
cdo produkt ka nje njesi matese (sasi, </t>
        </r>
      </text>
    </comment>
  </commentList>
</comments>
</file>

<file path=xl/sharedStrings.xml><?xml version="1.0" encoding="utf-8"?>
<sst xmlns="http://schemas.openxmlformats.org/spreadsheetml/2006/main" count="2493" uniqueCount="362">
  <si>
    <t xml:space="preserve">600. Pagat </t>
  </si>
  <si>
    <t xml:space="preserve">602. Mallrat dhe shërbimet </t>
  </si>
  <si>
    <t xml:space="preserve">603. Subvencionet </t>
  </si>
  <si>
    <t xml:space="preserve">606. Transferta për familjet dhe individët </t>
  </si>
  <si>
    <t>Kodi i Programit</t>
  </si>
  <si>
    <t>2019-2021</t>
  </si>
  <si>
    <t>Buxheti</t>
  </si>
  <si>
    <t>Parashikimi</t>
  </si>
  <si>
    <t>Përshkrimi i Programit</t>
  </si>
  <si>
    <t>Sasia</t>
  </si>
  <si>
    <t>Përshkrimi i Produktit:</t>
  </si>
  <si>
    <t>Qëllimet e Politikës së Programit</t>
  </si>
  <si>
    <t>Treguesit e Performancës në nivel Qëllimi</t>
  </si>
  <si>
    <t>Objektivi 1 i Politikës së Programit</t>
  </si>
  <si>
    <t>Treguesit e Performancës për Objektivin 1</t>
  </si>
  <si>
    <t>Njësia Matëse</t>
  </si>
  <si>
    <t>Kosto totale (në mijë lekë)</t>
  </si>
  <si>
    <t xml:space="preserve">Ndryshimi në % i Sasisë  </t>
  </si>
  <si>
    <t xml:space="preserve">Ndryshimi në % i kostos totale  </t>
  </si>
  <si>
    <t>Ndryshimi në % i kostos për njësi</t>
  </si>
  <si>
    <t>230. Aktivet e patrupëzuara</t>
  </si>
  <si>
    <t>231. Aktivet e trupëzuara</t>
  </si>
  <si>
    <t>Emërtimi i Programit Buxhetor</t>
  </si>
  <si>
    <t>…</t>
  </si>
  <si>
    <t>Kosto për njësi (në mijë lekë)</t>
  </si>
  <si>
    <t>Ndryshimi në % i totalit të shpenzimeve të Programit</t>
  </si>
  <si>
    <t>Ndryshimi në % i Pagave</t>
  </si>
  <si>
    <t>Ndryshimi në % i Mallrave dhe Shërbimeve</t>
  </si>
  <si>
    <t>Ndryshimi në % i Subvencioneve</t>
  </si>
  <si>
    <t>604. Transferta të brendshme</t>
  </si>
  <si>
    <t>Ndryshimi në % i Transfertave të brendshme</t>
  </si>
  <si>
    <t>605. Transferta të jashtme</t>
  </si>
  <si>
    <t>Ndryshimi në % i Transfertave të jashtme</t>
  </si>
  <si>
    <t>Ndryshimi në % i Transfertave për familjet dhe individët</t>
  </si>
  <si>
    <t>Ndryshimi në % i Aktiveve të Patrupëzuara</t>
  </si>
  <si>
    <t>Ndryshimi në % i Aktiveve të Trupëzuara</t>
  </si>
  <si>
    <t>Programi Buxhetor Afatmesëm</t>
  </si>
  <si>
    <t>xxxxx</t>
  </si>
  <si>
    <t>Produkti 1</t>
  </si>
  <si>
    <t>Produkti 1***</t>
  </si>
  <si>
    <t>Emërtimi i Projektit të Investimeve</t>
  </si>
  <si>
    <t>601. Sigurimet Shoqërore dhe Shendetësore</t>
  </si>
  <si>
    <t>Ndryshimi në % i Sigurimeve Shoqërore dhe Shëndetësore</t>
  </si>
  <si>
    <t>Ndryshimi në % i Pagave si pasojë e ndryshimit të kostos së produktit</t>
  </si>
  <si>
    <t>Ndryshimi në % i Sigurimeve Shoqerore dhe Shendetësore si pasojë e ndryshimit të kostos së produktit</t>
  </si>
  <si>
    <t>Numri i Punonjësve Organik të Programit Buxhetor</t>
  </si>
  <si>
    <t>Ndryshimi në % i Mallrave dhe Shërbimeve si pasojë e ndryshimit të kostos së produktit</t>
  </si>
  <si>
    <t>Ndryshimi në % i Subvencioneve si pasojë e ndryshimit të kostos së produktit</t>
  </si>
  <si>
    <t>Ndryshimi në % i Transfertave të brendshme si pasojë e ndryshimit të kostos së produktit</t>
  </si>
  <si>
    <t>Ndryshimi në % i Transfertave të jashtme si pasojë e ndryshimit të kostos së produktit</t>
  </si>
  <si>
    <t>Ndryshimi në % i Transfertave për familjet dhe individët si pasojë e ndryshimit të kostos së produktit</t>
  </si>
  <si>
    <t>Numri i Punonjësve me Kontratë të Programit Buxhetor</t>
  </si>
  <si>
    <t>Produktet për Objektivin 1</t>
  </si>
  <si>
    <t>Kosto totale e produktit 1</t>
  </si>
  <si>
    <r>
      <t xml:space="preserve">Detajimi i Kostos Totale të </t>
    </r>
    <r>
      <rPr>
        <b/>
        <sz val="8"/>
        <color rgb="FFFF0000"/>
        <rFont val="Garamond"/>
        <family val="1"/>
      </rPr>
      <t>Produktit 1</t>
    </r>
    <r>
      <rPr>
        <b/>
        <sz val="8"/>
        <color theme="1"/>
        <rFont val="Garamond"/>
        <family val="1"/>
      </rPr>
      <t xml:space="preserve"> sipas Artikujve Ekonomikë</t>
    </r>
  </si>
  <si>
    <t>Kontroll</t>
  </si>
  <si>
    <r>
      <t xml:space="preserve">Kujdes!! </t>
    </r>
    <r>
      <rPr>
        <i/>
        <sz val="9"/>
        <rFont val="Calibri"/>
        <family val="2"/>
        <scheme val="minor"/>
      </rPr>
      <t>Në format mund të shtohen rreshta për të reflektuar të gjitha produktet e programit. Formati ka formula, të cilat duhen përditësuar sipas llogjikës së paraqitur më sipër.</t>
    </r>
  </si>
  <si>
    <t>Rrjeshti"Kontroll" shërben për të kontrolluar nëse është bërë ndonjë gabim llogjikë. Ai kontrollon që totati I kostos së produktit është I bararabartë me totalin e kostos së produktit sipas artikujve ekonomik. Në rast se ky total nuk është në rregull, formula gjeneron automatikisht mesazhin "Error", duke ju paralajmëruar që është bërë një gabim.</t>
  </si>
  <si>
    <t>Emri</t>
  </si>
  <si>
    <t>Nenshkrimi</t>
  </si>
  <si>
    <t>Data</t>
  </si>
  <si>
    <t>Koordinatori i GMS/ Nepunesi Autorizues</t>
  </si>
  <si>
    <t xml:space="preserve">FORMAT 2: FORMATI STANDARD I PËRGATITJES SË KËRKESAVE BUXHETORE PBA 2019-2021 </t>
  </si>
  <si>
    <t>Sqarime</t>
  </si>
  <si>
    <t>Shpenzimet Kapitale</t>
  </si>
  <si>
    <t>Kategoria 1: Shpenzimet Administrative Kapitale</t>
  </si>
  <si>
    <t xml:space="preserve">Shënim: Shpjegoni supozimet dhe llogaritjet për Produktin 1 </t>
  </si>
  <si>
    <t>Shënim: Shpjegoni supozimet dhe llogaritjet për Produktin X</t>
  </si>
  <si>
    <t xml:space="preserve">230. Aktive të patrupëzuara </t>
  </si>
  <si>
    <t xml:space="preserve">231. Aktive të trupëzuara </t>
  </si>
  <si>
    <t>Kategoria 2: Shpenzimet për projekte investimesh</t>
  </si>
  <si>
    <t xml:space="preserve">Shpenzimet Korrente* </t>
  </si>
  <si>
    <r>
      <t>Ndryshimi në % i Pagave si pasojë e ndryshimit të sasisë së produktit</t>
    </r>
    <r>
      <rPr>
        <b/>
        <i/>
        <sz val="9"/>
        <color rgb="FFFF0000"/>
        <rFont val="Garamond"/>
        <family val="1"/>
      </rPr>
      <t>**</t>
    </r>
  </si>
  <si>
    <r>
      <t>Ndryshimi në % i Sigurimeve Shoqërore dhe Shendetësore si pasojë e ndryshimit të sasisë së produktit</t>
    </r>
    <r>
      <rPr>
        <b/>
        <i/>
        <sz val="9"/>
        <color rgb="FFFF0000"/>
        <rFont val="Garamond"/>
        <family val="1"/>
      </rPr>
      <t>**</t>
    </r>
  </si>
  <si>
    <r>
      <t>Ndryshimi në % i Mallrave dhe Shërbimeve si pasojë e ndryshimit të sasisë së produktit</t>
    </r>
    <r>
      <rPr>
        <b/>
        <i/>
        <sz val="9"/>
        <color rgb="FFFF0000"/>
        <rFont val="Garamond"/>
        <family val="1"/>
      </rPr>
      <t>**</t>
    </r>
  </si>
  <si>
    <r>
      <t>Ndryshimi në % i Subvencioneve si pasojë e ndryshimit të sasisë së produktit</t>
    </r>
    <r>
      <rPr>
        <b/>
        <i/>
        <sz val="9"/>
        <color rgb="FFFF0000"/>
        <rFont val="Garamond"/>
        <family val="1"/>
      </rPr>
      <t>**</t>
    </r>
  </si>
  <si>
    <r>
      <t>Ndryshimi në % i Transfertave të brendshme si pasojë e ndryshimit të sasisë së produktit</t>
    </r>
    <r>
      <rPr>
        <b/>
        <i/>
        <sz val="9"/>
        <color rgb="FFFF0000"/>
        <rFont val="Garamond"/>
        <family val="1"/>
      </rPr>
      <t>**</t>
    </r>
  </si>
  <si>
    <r>
      <t>Ndryshimi në % i Transfertave të jashtme si pasojë e ndryshimit të sasisë së produktit</t>
    </r>
    <r>
      <rPr>
        <b/>
        <i/>
        <sz val="9"/>
        <color rgb="FFFF0000"/>
        <rFont val="Garamond"/>
        <family val="1"/>
      </rPr>
      <t>**</t>
    </r>
  </si>
  <si>
    <r>
      <t>Ndryshimi në % i Transfertave për familjet dhe individët si pasojë e ndryshimit të sasisë së produktit</t>
    </r>
    <r>
      <rPr>
        <b/>
        <i/>
        <sz val="9"/>
        <color rgb="FFFF0000"/>
        <rFont val="Garamond"/>
        <family val="1"/>
      </rPr>
      <t>**</t>
    </r>
  </si>
  <si>
    <r>
      <rPr>
        <b/>
        <i/>
        <sz val="9"/>
        <color rgb="FFFF0000"/>
        <rFont val="Calibri"/>
        <family val="2"/>
        <scheme val="minor"/>
      </rPr>
      <t>***</t>
    </r>
    <r>
      <rPr>
        <i/>
        <sz val="9"/>
        <rFont val="Calibri"/>
        <family val="2"/>
        <scheme val="minor"/>
      </rPr>
      <t>Në fushën përbri duhet të jepen shpjegime dhe argumenta të luhatjes së rezultuar në sasi, 
kosto totale apo kosto për njësi të Produktit përkatës sipas Metodës 2 të kostimit të Politikave Ekzistuese</t>
    </r>
  </si>
  <si>
    <r>
      <t>Shënim: Shpjegoni supozimet dhe llogaritjet për Produktin 1 (Metoda 2)</t>
    </r>
    <r>
      <rPr>
        <b/>
        <sz val="8"/>
        <color rgb="FFFF0000"/>
        <rFont val="Garamond"/>
        <family val="1"/>
      </rPr>
      <t>***</t>
    </r>
  </si>
  <si>
    <t>*****Totali i Shpenzimeve të Programit duhet të jetë i barabartë me shumën e kostove totale të produkteve të evidentuar më lart. Totali i cdo Artikulli Ekonomik derivohet nga shuma e Artikujve Ekonomikë të evidentuar në kostimin e secilit produkt.</t>
  </si>
  <si>
    <r>
      <t xml:space="preserve">Shënim: </t>
    </r>
    <r>
      <rPr>
        <i/>
        <sz val="8"/>
        <color theme="1"/>
        <rFont val="Garamond"/>
        <family val="1"/>
      </rPr>
      <t>Shpjegoni supozimet dhe llogaritjet (Metoda 1)</t>
    </r>
  </si>
  <si>
    <t>Totali i shpenzimeve të Programit sipas produkteve*****</t>
  </si>
  <si>
    <t>Totali i shpenzimeve të Programit sipas artikujve*****</t>
  </si>
  <si>
    <t>*Në këtë seksion, do të vendosen të gjitha produktet e programit nën objektivin 1 të cilat janë të lidhura vetëm me shpenzimet korrente.</t>
  </si>
  <si>
    <t xml:space="preserve">***Në këtë seksion do të vendosen të gjitha produktet e programit nën objektivin 1 të cilat janë të lidhura me shpenzimet kapitale. Shpenzimet kapitale ndahen në grupe: Shpenzime administrative kapitale dhe shpenzime për projekte investimesh. Kostoja e politikave ekzistuese për shpenzimet kapitale do të llogaritet sipas metodologjisë së përcaktuar në kapitullin 7 të udhëzimit standard të PBA. </t>
  </si>
  <si>
    <r>
      <t xml:space="preserve">** </t>
    </r>
    <r>
      <rPr>
        <i/>
        <sz val="9"/>
        <rFont val="Calibri"/>
        <family val="2"/>
        <scheme val="minor"/>
      </rPr>
      <t>Ndryshimi në % i sasisë për çdo artikull ekonomik nuk do të vendoset kur përdoret metoda 1 e kostimit të politikave ekzistuese.</t>
    </r>
  </si>
  <si>
    <t>Titullari i Institucionit / Ministri</t>
  </si>
  <si>
    <t>Treguesit e Performancës në nivel Qëllimi*</t>
  </si>
  <si>
    <t>Treguesit e Performancës për Objektivin 1**</t>
  </si>
  <si>
    <t>Shpenzimet Korrente</t>
  </si>
  <si>
    <t>Drejtuesi i Ekipit të Menaxhimit të Programit</t>
  </si>
  <si>
    <t xml:space="preserve">****Në këtë fushë vendosni kodin e projektit të investimeve që është regjistruar në sistemin e thesarit. </t>
  </si>
  <si>
    <t xml:space="preserve">FORMAT 2.1 : FORMATI STANDARD I PËRGATITJES SË KËRKESAVE BUXHETORE PBA 2019-2021 </t>
  </si>
  <si>
    <t>04760</t>
  </si>
  <si>
    <t>Zhvillimi i Turizmit</t>
  </si>
  <si>
    <t xml:space="preserve">Programi i Zhvillimit të Turizmit mbështetet në strategjinë sektoriale të turizmit, planin e saj të veprimit, si dhe të masave në strategjitë ndërsektoriale. Programi i Zhvillimit të Turizmit synon një turizëm të qëndrueshëm në kohë, social, mjedisor dhe ekonomik që arrihet nëpërmjet: 1)Përmirësimin dhe rishikimit në vazhdimësi të kuadrit ligjor për turizmin me fokus harmonizimin e tij me politikat e qeverisë; 2)Përmirësimin e klimës së biznesit nëpërmjet incentivave ligjore, fuqizimit të bashkëpunimit publik-privat; 3)Sistemit të licencimit, klasifikimit dhe çertifikimit të sipërmarrjeve turistike me qëllim përmirësimin e cilësisë së shërbimeve dhe mbrojtjen e konsumatorit, si dhe monitorimit të sipërmarrjeve turistike; 4)Diversifikimit të produktit turistik për të arritur një turizëm gjithëvjetor etj. </t>
  </si>
  <si>
    <t>Rritja e kontributit direkt të turizmit në PBB</t>
  </si>
  <si>
    <t>Numri i turistëve jashtë sezonit veror</t>
  </si>
  <si>
    <t>Diversifikimi i ofertës turistike duke synuar praninë e turistëve gjatë gjithë vitit.</t>
  </si>
  <si>
    <t>Nr. dokumentesh</t>
  </si>
  <si>
    <t xml:space="preserve">Produkti 2 </t>
  </si>
  <si>
    <t xml:space="preserve">Programi ka si qëllim: Kthimin e Shqipërisë në një destinacion tërheqës turistik, cilësor dhe të qëndrueshëm, duke shfrytëzuar potenciale dhe burime lokale, duke u fokusuar në atë çka është unike në Shqipëri. </t>
  </si>
  <si>
    <t>Rritja e nivelit të punësimit në sektorin e Turizmit</t>
  </si>
  <si>
    <t xml:space="preserve">Rritja e numrit të strukturave akomoduese </t>
  </si>
  <si>
    <t>Trend rritës</t>
  </si>
  <si>
    <t>Akte ligjore / nënligjore të hartuara</t>
  </si>
  <si>
    <t xml:space="preserve">Monitorim i Bregdetit </t>
  </si>
  <si>
    <t>nr subjekte + siperfaqe e monitoruar</t>
  </si>
  <si>
    <t>Kodi i Projektit të Investimeve M040275</t>
  </si>
  <si>
    <t xml:space="preserve">Produkti 3 </t>
  </si>
  <si>
    <r>
      <t xml:space="preserve">Detajimi i Kostos Totale të </t>
    </r>
    <r>
      <rPr>
        <b/>
        <sz val="8"/>
        <color rgb="FFFF0000"/>
        <rFont val="Garamond"/>
        <family val="1"/>
      </rPr>
      <t>Produktit 3</t>
    </r>
    <r>
      <rPr>
        <b/>
        <sz val="8"/>
        <color theme="1"/>
        <rFont val="Garamond"/>
        <family val="1"/>
      </rPr>
      <t xml:space="preserve"> sipas Artikujve Ekonomikë</t>
    </r>
  </si>
  <si>
    <r>
      <t xml:space="preserve">Detajimi i Kostos Totale të </t>
    </r>
    <r>
      <rPr>
        <b/>
        <sz val="8"/>
        <color rgb="FFFF0000"/>
        <rFont val="Garamond"/>
        <family val="1"/>
      </rPr>
      <t>Produktit 2</t>
    </r>
    <r>
      <rPr>
        <b/>
        <sz val="8"/>
        <color theme="1"/>
        <rFont val="Garamond"/>
        <family val="1"/>
      </rPr>
      <t xml:space="preserve"> sipas Artikujve Ekonomikë</t>
    </r>
  </si>
  <si>
    <t>Hartimi i akteve me qëllim përmirësimin e vazhdueshëm të kuadrit ligjor, që kanë të bëjnë direkt ose indirekt me zhvillimin e sektorit të turizmit.</t>
  </si>
  <si>
    <t>Promovimi i vendit si destinacion turistik i konkurueshëm në rajon</t>
  </si>
  <si>
    <t>Pjesëmarrja në panaire ndërkombëtare, botime promocionale, ture familjarizuese</t>
  </si>
  <si>
    <t>Shpenzimet Kapitale***</t>
  </si>
  <si>
    <t>Kosto totale e produktit 2</t>
  </si>
  <si>
    <t>Kosto totale e produktit 3</t>
  </si>
  <si>
    <r>
      <t xml:space="preserve">Detajimi i Kostos Totale të </t>
    </r>
    <r>
      <rPr>
        <b/>
        <sz val="8"/>
        <color rgb="FFFF0000"/>
        <rFont val="Garamond"/>
        <family val="1"/>
      </rPr>
      <t>Produktit 4</t>
    </r>
    <r>
      <rPr>
        <b/>
        <sz val="8"/>
        <color theme="1"/>
        <rFont val="Garamond"/>
        <family val="1"/>
      </rPr>
      <t xml:space="preserve"> sipas Artikujve Ekonomikë</t>
    </r>
  </si>
  <si>
    <t>Kosto totale e produktit 4</t>
  </si>
  <si>
    <t>Kosto totale e produktit 5</t>
  </si>
  <si>
    <t>Nr. panairesh</t>
  </si>
  <si>
    <t>Nr. studimesh</t>
  </si>
  <si>
    <r>
      <t xml:space="preserve">Detajimi i Kostos Totale të </t>
    </r>
    <r>
      <rPr>
        <b/>
        <sz val="8"/>
        <color rgb="FFFF0000"/>
        <rFont val="Garamond"/>
        <family val="1"/>
      </rPr>
      <t>Produktit 5</t>
    </r>
    <r>
      <rPr>
        <b/>
        <sz val="8"/>
        <color theme="1"/>
        <rFont val="Garamond"/>
        <family val="1"/>
      </rPr>
      <t xml:space="preserve"> sipas Artikujve Ekonomikë</t>
    </r>
  </si>
  <si>
    <t xml:space="preserve">Produkti 4 </t>
  </si>
  <si>
    <t xml:space="preserve">Produkti 1 </t>
  </si>
  <si>
    <t>Fondi për zhvillimin e Turizmit</t>
  </si>
  <si>
    <t>Numer biznesesh ne sektorin e agroturizmit</t>
  </si>
  <si>
    <t>Te ardhura nga turistet jashte sezonit</t>
  </si>
  <si>
    <t>Permiresimi dhe rritja e kapaciteteve pritese, vendosja e sinjalistikes turistike ne destinacionet e agroturizmit perfshire ne projektin 100 fshatrat.</t>
  </si>
  <si>
    <t>Vendosja e sinjalistikes informuese ne plazhet qe paraqesin rrezikshmeri te larte per shendetin dhe sigurine fizike si dhe tabela me rregullat e arta.</t>
  </si>
  <si>
    <t>Nr. tabelash</t>
  </si>
  <si>
    <t>Studim dhe projektim ne lidhje me vendosjen e sinjalistikes turistike ne destinacionet e agroturizmit perfshire ne projektin 100 fshatrat si dhe vendosja e e sinjalistikes informuese ne plazhet qe paraqesin rrezikshmeri te larte per shendetin dhe sigurine fizike si dhe tabela me rregullat e arta.</t>
  </si>
  <si>
    <t xml:space="preserve">Produkti 5 </t>
  </si>
  <si>
    <t>Blerje automjeti</t>
  </si>
  <si>
    <t>Nr. automjetesh</t>
  </si>
  <si>
    <r>
      <rPr>
        <b/>
        <sz val="8"/>
        <color rgb="FFFF0000"/>
        <rFont val="Garamond"/>
        <family val="1"/>
      </rPr>
      <t>Produkti 2</t>
    </r>
    <r>
      <rPr>
        <sz val="8"/>
        <color theme="1"/>
        <rFont val="Garamond"/>
        <family val="1"/>
      </rPr>
      <t xml:space="preserve"> </t>
    </r>
  </si>
  <si>
    <t xml:space="preserve">Monitorim i gjithe vijes bredgetare prej 420km2 pergjate gjithe vitit. Ky monitorim behet nga Agjencia Kombëtare e Bregdetit per  mbrojtjen, planifikimin,  monitorimin dhe administrimi i zonës bregdetare, me nje shtrirje gjeografike prej 420 km si dhe 1 km nga deti. Gjate sezonit turistik 2017 jane monitoruar ne total 1120 subjekte. Raportimi i shkeljeve te konstatuara ne vijen bregdetare te institucionet kompetente per marrjen e masave perkatese. </t>
  </si>
  <si>
    <r>
      <rPr>
        <b/>
        <sz val="8"/>
        <color rgb="FFFF0000"/>
        <rFont val="Garamond"/>
        <family val="1"/>
      </rPr>
      <t>Produkti 3</t>
    </r>
    <r>
      <rPr>
        <sz val="8"/>
        <color theme="1"/>
        <rFont val="Garamond"/>
        <family val="1"/>
      </rPr>
      <t xml:space="preserve"> </t>
    </r>
  </si>
  <si>
    <r>
      <t>Detajimi i Kostos Totale të</t>
    </r>
    <r>
      <rPr>
        <b/>
        <sz val="8"/>
        <color rgb="FFFF0000"/>
        <rFont val="Garamond"/>
        <family val="1"/>
      </rPr>
      <t xml:space="preserve"> Produktit 2 </t>
    </r>
    <r>
      <rPr>
        <b/>
        <sz val="8"/>
        <color theme="1"/>
        <rFont val="Garamond"/>
        <family val="1"/>
      </rPr>
      <t>sipas Artikujve Ekonomikë</t>
    </r>
  </si>
  <si>
    <r>
      <t>Detajimi i Kostos Totale të</t>
    </r>
    <r>
      <rPr>
        <b/>
        <sz val="8"/>
        <color rgb="FFFF0000"/>
        <rFont val="Garamond"/>
        <family val="1"/>
      </rPr>
      <t xml:space="preserve"> Produktit 3 </t>
    </r>
    <r>
      <rPr>
        <b/>
        <sz val="8"/>
        <color theme="1"/>
        <rFont val="Garamond"/>
        <family val="1"/>
      </rPr>
      <t>sipas Artikujve Ekonomikë</t>
    </r>
  </si>
  <si>
    <t>Kodi i Projektit të Investimeve****( M 040268 )</t>
  </si>
  <si>
    <t>Kodi i Projektit të Investimeve ( M 040268 )</t>
  </si>
  <si>
    <t>Kodi i Projektit të Investimeve   M 040268</t>
  </si>
  <si>
    <t>Kodi i Projektit të Investimeve     ( M 040268 )</t>
  </si>
  <si>
    <t>Nr. projektesh</t>
  </si>
  <si>
    <t>Nëpërmjet fondeve të parashikuara në buxhetin e shtetit, Ministria përgjegjëse për turizmin, financon projekte studimi, promovimi dhe edukimi apo modele inovative të produkteve turistike, në funksion të turizmit, të paraqitura nga persona fizikë dhe juridikë, vendas apo të huaj, privatë ose publikë.</t>
  </si>
  <si>
    <t>Permiresimi dhe rritja e kapaciteteve pritese.</t>
  </si>
  <si>
    <t xml:space="preserve">Permiresimi dhe rritja e kapaciteteve pritese. </t>
  </si>
  <si>
    <t>Mbrojtja e Mjedisit</t>
  </si>
  <si>
    <t>MINISTRIA E TURIZMIT DHE MJEDISIT</t>
  </si>
  <si>
    <t>01110</t>
  </si>
  <si>
    <t>Planifikimi, menaxhimi &amp; administrimi</t>
  </si>
  <si>
    <t>05320</t>
  </si>
  <si>
    <t>04260</t>
  </si>
  <si>
    <t>Administrimi i Pyjeve</t>
  </si>
  <si>
    <t>Emërtimi i Treguesit 1</t>
  </si>
  <si>
    <t>Vlera Bazë</t>
  </si>
  <si>
    <t>Vlera e Synuar</t>
  </si>
  <si>
    <t>Emërtimi i Treguesit 2</t>
  </si>
  <si>
    <t>Emërtimi i Treguesit x (shto tregues sipas rastit)</t>
  </si>
  <si>
    <t xml:space="preserve">Raporte monitorimi te cilesise se ajrit urban, te zhurmave urbane, te cilesise se ujrave te lumenjve, liqeneve, ujrave bredetare, lagunave e shkarkimeve urbane </t>
  </si>
  <si>
    <t>Monitorimi i treguesve te cilesise se ajrit urban te zhurmave urbane, te cilesise se ujrave te lumenjve, liqeneve, ujrave bredetare, lagunave e shkarkimeve urbane</t>
  </si>
  <si>
    <t>Produkti 2</t>
  </si>
  <si>
    <t xml:space="preserve">Raporti i Gjendjes ne Mjedis </t>
  </si>
  <si>
    <t xml:space="preserve">Raporti i Gjendjes ne Mjedis bazuar ne Programin Kombetar te Monitorimit dhe raportet monitoruese </t>
  </si>
  <si>
    <t>COPE</t>
  </si>
  <si>
    <t>Produkti 3***</t>
  </si>
  <si>
    <t xml:space="preserve">Dosje te  shqyrtuara per perftimin e lejeve te mjedisit tip A, B </t>
  </si>
  <si>
    <t>Shqyrtim i dosjeve te aplikanteve per perftimin e lejeve te mjedisit per instalimet e tipit A dhe B</t>
  </si>
  <si>
    <t>Produkti 4***</t>
  </si>
  <si>
    <t>Dosje te  shqyrtuara per perftimin e Vleresimin e Ndikimit ne Mjedis</t>
  </si>
  <si>
    <t>Shqyrtim i dosjeve te aplikanteve per perftimin e VNM</t>
  </si>
  <si>
    <t>Rrjet informacioni</t>
  </si>
  <si>
    <t>Rrjet informacioni per data base te lejeve te mjedisit, te treguesve te monitorimit te mjedisit, te inventarizimit kombetar te pyjeve dhe WEB i AKM</t>
  </si>
  <si>
    <t>Produkti 6***</t>
  </si>
  <si>
    <t xml:space="preserve"> Rregjistri i shkarkimeve e transferimit te ndotesve dhe rregjistri i transfertave te mbetjeve te rrezikeshme dhe te parrezikeshme </t>
  </si>
  <si>
    <t>Abdetimi e Mirmbajtja e data base per Rregjistrin i shkarkimeve e transferimit te ndotesve edhe te transfertave te mbetjeve te rrezikeshme dhe te parrezikeshme sipas raporteve te vetmonitorimit periodik e vjetor te zhvilluesve te pajisur me leje mjedisi dhe verifikimi ne terren</t>
  </si>
  <si>
    <r>
      <t xml:space="preserve">Detajimi i Kostos Totale të </t>
    </r>
    <r>
      <rPr>
        <b/>
        <sz val="8"/>
        <color rgb="FFFF0000"/>
        <rFont val="Garamond"/>
        <family val="1"/>
      </rPr>
      <t>Produktit 6</t>
    </r>
    <r>
      <rPr>
        <b/>
        <sz val="8"/>
        <color theme="1"/>
        <rFont val="Garamond"/>
        <family val="1"/>
      </rPr>
      <t xml:space="preserve"> sipas Artikujve Ekonomikë</t>
    </r>
  </si>
  <si>
    <t>Kosto totale e produktit 6</t>
  </si>
  <si>
    <t>Produkti 7***</t>
  </si>
  <si>
    <t>Raporte  monitorimi  te burimeve gjenetike pyjore, te shendetit ne pyje, te specieve drunore, te bimeve aromatike te kercenura dhe ne rrezik zhdukje dhe te monumenteve te natyres</t>
  </si>
  <si>
    <t>Monitorimi i rrjetit te burimeve gjenetike pyjore ne vitin 2018 - pishat mesdhetare, do te kryhet ne vitn 2019 per pishen e zeze e halore te tjere, ne vitn 2020 per ahishtet dhe ne vitin 2021 per dushkajat. Monitorimi i gjendjes shendetesore dhe vitalitetit ne pyje Monitorimi i  specieve drunore te kercenura dhe ne rrezik zhdukje, do te kryhet per 12 lloje  speciesh percaktuar sipas Librit te Kuq Shqiptar, ndersa monitorimi i monumenteve te natyres do te kryhet 2 qarqe te vendit cdo vit</t>
  </si>
  <si>
    <r>
      <t xml:space="preserve">Detajimi i Kostos Totale të </t>
    </r>
    <r>
      <rPr>
        <b/>
        <sz val="8"/>
        <color rgb="FFFF0000"/>
        <rFont val="Garamond"/>
        <family val="1"/>
      </rPr>
      <t>Produktit 7</t>
    </r>
    <r>
      <rPr>
        <b/>
        <sz val="8"/>
        <color theme="1"/>
        <rFont val="Garamond"/>
        <family val="1"/>
      </rPr>
      <t xml:space="preserve"> sipas Artikujve Ekonomikë</t>
    </r>
  </si>
  <si>
    <t>Kosto totale e produktit 7</t>
  </si>
  <si>
    <t>Produkti 8***</t>
  </si>
  <si>
    <t>Dosje te shqyrtuara per perftimin e lejeve te tipit C</t>
  </si>
  <si>
    <t>Dosje te shqyrtuara per perftimin e lejeve te instalimeve te tipit C qe kryhen nga DRM ne 12 qarqe</t>
  </si>
  <si>
    <t>Kosto totale e produktit 8</t>
  </si>
  <si>
    <t>Kodi i Projektit të Investimeve****</t>
  </si>
  <si>
    <t>Kodi i Projektit të Investimeve</t>
  </si>
  <si>
    <t>Produkti X (shto produkte sipas rastit)</t>
  </si>
  <si>
    <r>
      <t xml:space="preserve">Detajimi i Kostos Totale të </t>
    </r>
    <r>
      <rPr>
        <b/>
        <sz val="8"/>
        <color rgb="FFFF0000"/>
        <rFont val="Garamond"/>
        <family val="1"/>
      </rPr>
      <t>Produktit X</t>
    </r>
    <r>
      <rPr>
        <b/>
        <sz val="8"/>
        <color theme="1"/>
        <rFont val="Garamond"/>
        <family val="1"/>
      </rPr>
      <t xml:space="preserve"> sipas Artikujve Ekonomikë</t>
    </r>
  </si>
  <si>
    <t>Kosto totale e produktit X</t>
  </si>
  <si>
    <t>Objektivi 2 i Politikës së Programit</t>
  </si>
  <si>
    <t>Treguesit e Performancës për Objektivin 2</t>
  </si>
  <si>
    <t>Produktet për Objektivin 2</t>
  </si>
  <si>
    <t xml:space="preserve">Shpenzimet Korrente </t>
  </si>
  <si>
    <r>
      <t xml:space="preserve">Detajimi i Kostos Totale të </t>
    </r>
    <r>
      <rPr>
        <b/>
        <sz val="8"/>
        <color rgb="FFFF0000"/>
        <rFont val="Garamond"/>
        <family val="1"/>
      </rPr>
      <t xml:space="preserve">Produktit 1 </t>
    </r>
    <r>
      <rPr>
        <b/>
        <sz val="8"/>
        <color theme="1"/>
        <rFont val="Garamond"/>
        <family val="1"/>
      </rPr>
      <t>sipas Artikujve Ekonomikë</t>
    </r>
  </si>
  <si>
    <t>Kosto totale e produktit sipas artikujve ekonomikë</t>
  </si>
  <si>
    <r>
      <rPr>
        <b/>
        <sz val="8"/>
        <color rgb="FFFF0000"/>
        <rFont val="Garamond"/>
        <family val="1"/>
      </rPr>
      <t>Produkti X</t>
    </r>
    <r>
      <rPr>
        <sz val="8"/>
        <color theme="1"/>
        <rFont val="Garamond"/>
        <family val="1"/>
      </rPr>
      <t xml:space="preserve"> (shto produkte sipas rastit)</t>
    </r>
  </si>
  <si>
    <t xml:space="preserve">Programi i Mbrojtjes së Mjedisit mbulon sigurimin dhe përmirësimin e cilësisë së mjedisit, në dobi të brezave të sotëm dhe të ardhshëm, si dhe sigurimin e kushteve për zhvillimin e qëndrueshëm të vendit, nëpërmjet garantimit të përputhshmërisë së veprimtarive me ndikim në mjedis me kushtet e lejeve mjedisore dhe kërkesave të legjislacionit mjedisor, përmirësimt të cilësisësë ajrit  në zonat kryesore urbane; menaxhimit të integruar të mbetjeve, parandalimit dhe kontrollit të integruar të ndotjes dhe rreziqeve nga aksidentet industriale, përshpejtimin e përshtatjes ndaj ndryshimeve klimatike dhe zbutjes së gazrave me efekt serë; ruajtjes dhe perdorimit të qëndrueshëm të burimeve natyrore, biodiversitetit dhe menaxhimit të integruar të zonave të mbrojtura. </t>
  </si>
  <si>
    <t>1. Forcimi i zbatimit te legjislacionit mjedisor te perafruar me Acquis.2. Arritja e permiresimeve te matshme te cilesise se ajrit ne vitin 2021sipas percaktimeve ne strategjine kombetare te ajrit.3. Permiresimi i performances se menaxhimit te integruar te mbetjeve do te garantoje deri ne vitin 2021 nje mjedis te shendetshem sipas standarteve evropiane;  4.Reduktimi i ndotjes nga shkarkimet industriale per lejet e tipit A dhe B dhe i rreziqeve nga aksidentet industriale sipas kerkesave te legjislacionit ne fuqi;5. Reagimi ndaj ndryshimeve klimatike me qellim fillimin e zbatimit te Marreveshjes se Parisit deri ne vitin 2021 dhe kontributi per te mbrojtur shtresen e Ozonit ;   6. Forcimi i mbrojtjes se natyres dhe biodiversitetit dhe forcimi i menaxhimit dhe ruajtjes se burimeve ujore.</t>
  </si>
  <si>
    <t xml:space="preserve">Numri inspektimeve mjedisore </t>
  </si>
  <si>
    <t>Garantimi i përputhshmërisë së veprimtarive me ndikim në mjedis me kushtet e lejeve mjedisore dhe kërkesave të legjislacionit mjedisor.</t>
  </si>
  <si>
    <t>Ulja e numrit te sanksioneve administrative ndaj subjekteve që shkelin kushtet e lejes mjedisore dhe kërkesat e legjislacionit mjedisor.</t>
  </si>
  <si>
    <t>Inspektim në të gjitha subjektet me ndikim në mjedis</t>
  </si>
  <si>
    <t>Nr inspektimesh</t>
  </si>
  <si>
    <t>Produkti 2***</t>
  </si>
  <si>
    <r>
      <t xml:space="preserve">Detajimi i Kostos Totale të </t>
    </r>
    <r>
      <rPr>
        <b/>
        <sz val="8"/>
        <color rgb="FFFF0000"/>
        <rFont val="Garamond"/>
        <family val="1"/>
      </rPr>
      <t xml:space="preserve">Produktit 4 </t>
    </r>
    <r>
      <rPr>
        <b/>
        <sz val="8"/>
        <color theme="1"/>
        <rFont val="Garamond"/>
        <family val="1"/>
      </rPr>
      <t>sipas Artikujve Ekonomikë</t>
    </r>
  </si>
  <si>
    <t>Produkti5***</t>
  </si>
  <si>
    <r>
      <t xml:space="preserve">Detajimi i Kostos Totale të </t>
    </r>
    <r>
      <rPr>
        <b/>
        <sz val="8"/>
        <color rgb="FFFF0000"/>
        <rFont val="Garamond"/>
        <family val="1"/>
      </rPr>
      <t>Produktit 7</t>
    </r>
    <r>
      <rPr>
        <b/>
        <sz val="8"/>
        <color theme="1"/>
        <rFont val="Garamond"/>
        <family val="1"/>
      </rPr>
      <t>sipas Artikujve Ekonomikë</t>
    </r>
  </si>
  <si>
    <t>Produkti 9***</t>
  </si>
  <si>
    <r>
      <t xml:space="preserve">Detajimi i Kostos Totale të </t>
    </r>
    <r>
      <rPr>
        <b/>
        <sz val="8"/>
        <color rgb="FFFF0000"/>
        <rFont val="Garamond"/>
        <family val="1"/>
      </rPr>
      <t>Produktit 9</t>
    </r>
    <r>
      <rPr>
        <b/>
        <sz val="8"/>
        <color theme="1"/>
        <rFont val="Garamond"/>
        <family val="1"/>
      </rPr>
      <t xml:space="preserve"> sipas Artikujve Ekonomikë</t>
    </r>
  </si>
  <si>
    <t>Kosto totale e produktit 9</t>
  </si>
  <si>
    <t xml:space="preserve">Administrimi i Pyjeve </t>
  </si>
  <si>
    <r>
      <t xml:space="preserve">Programi i administrimit të pyjeve përfshin hartimin e politikave për menaxhimin e qëndrueshem të ekosistemeve, duke promovuar zhvillimin e një ekonomie të gjelber, koordinimin në nivel qendror, rajonal dhe lokal të praktikave me të mira në drejtim të menaxhimit të burimeve natyrore duke rritur eficiencë në përdorimin e tyre, përdorimin e metoda dhe mjete miqesore me mjedisin në planet operacinale e të zbatimit. </t>
    </r>
    <r>
      <rPr>
        <sz val="9"/>
        <color theme="1"/>
        <rFont val="Garamond"/>
        <family val="1"/>
      </rPr>
      <t xml:space="preserve">
    </t>
    </r>
  </si>
  <si>
    <t xml:space="preserve">Programi kërkon të standartizojë dhe dixhitalizojë  bazën e të dhënave për sipërfaqet pyjore dhe zonat e mbrojtura,  plotësimin dhe harmonizimin e akteve ligjore, zhvillimin e qëndrueshëm të zonave të mbrojtura, mbeshtetjen e kerkimit dhe studimit shkencor, informimin dhe ndërgjegjësimin e komuniteteve lokale, duke vendosur ura lidhje dhe bashkëpunimi institucional me të gjitha institucionet. </t>
  </si>
  <si>
    <t>Përqindja e ZM te shtuara ndaj fondit pyjor kullosor ne Republiken e Shqierise</t>
  </si>
  <si>
    <t xml:space="preserve">Shtimi i ZM deri ne 18% e siperfaqes se fondit pyjor e kullosor  </t>
  </si>
  <si>
    <t>Raport mbi specifikimet e sitemit dixhital per rregjistrimin e pyjeve e kullotave komunal ne Republiken e Shqiperise</t>
  </si>
  <si>
    <t>Ofrimi i këtij shërbimi në masën 100%, per përdorusit</t>
  </si>
  <si>
    <t xml:space="preserve">Përqindja e sipërfaqes pyjore dhe kullosore publike e regjistruar në republikën e Shqipërisë </t>
  </si>
  <si>
    <t xml:space="preserve">30% e fondit pyjor dhe kullosor </t>
  </si>
  <si>
    <t xml:space="preserve">70% e fondit pyjor dhe kullosor </t>
  </si>
  <si>
    <t>Numeri i turisteve hyres ne Zonat e Mbrojtura</t>
  </si>
  <si>
    <t xml:space="preserve">2830000 turiste ne vit </t>
  </si>
  <si>
    <t xml:space="preserve">2900000 turiste ne vit </t>
  </si>
  <si>
    <t xml:space="preserve">3050000 turiste ne vit </t>
  </si>
  <si>
    <t xml:space="preserve">3200000 turiste ne vit </t>
  </si>
  <si>
    <t xml:space="preserve"> Përmirësimi i menaxhimit efektiv dhe sigurimi i vazhdueshëm i  mbrojtjes dhe administrimin e zonave të mbrojtura në Republikën e Shqipërisë.  </t>
  </si>
  <si>
    <t xml:space="preserve">Numeri i monitorimeve te kryera per vleresimin e biodivesitetit dhe vlerave natyrore ne ZM. </t>
  </si>
  <si>
    <t xml:space="preserve">12500 monitorime ne vit </t>
  </si>
  <si>
    <t xml:space="preserve">Numeri i oreve mesimore te zhvilluara </t>
  </si>
  <si>
    <t xml:space="preserve">290 ore mesiomore ne vit </t>
  </si>
  <si>
    <t xml:space="preserve">Numeri i aktiviteteve te zhvilluara me aktoret lokal </t>
  </si>
  <si>
    <t xml:space="preserve">22 aktivitete ne vit </t>
  </si>
  <si>
    <t>Perqindja e mbulimit me plane menaxhimi ne zonat e mbrojtura</t>
  </si>
  <si>
    <t>Raporte monitorimi në ZM</t>
  </si>
  <si>
    <t>Kryerja e monitorimeve per biodiversitetin, floren dhe faunen e eger ne Zonat e Mbrojtura ne Republiken e Shqiperise e cila aktualisht mbulon 16 % te siperfaqes se fondit pyjor dhe kullosor ne RSH. Monitorimet kryhen nga 108 Roje Medisore ne 12 AdZM. Per realizimin e tyre jane ne administrim te rojeve mjedisore 38 mjete motorrike</t>
  </si>
  <si>
    <t>Numer</t>
  </si>
  <si>
    <t xml:space="preserve">Karburant </t>
  </si>
  <si>
    <t xml:space="preserve">motobarka </t>
  </si>
  <si>
    <t>dieta</t>
  </si>
  <si>
    <t>Orë mësimore të zhvilluara në ne shkollat 9 vjecare.</t>
  </si>
  <si>
    <t>Zhvillimi  orevë mësimore kryhen nga strukturat menaxhuese te 12 Administratave te zonave te mbrojtura në shkollat e ciklit 9 vjecar ku përcillet kujdesi dhe promovimi I vlerave të zonave të mbrojtura duhe i përfshire dhe nxënësit në aktivitete në natyrë.</t>
  </si>
  <si>
    <t>Produkti 3</t>
  </si>
  <si>
    <t>Organizime takimesh dhe festash me aktoret lokal në Zonat e Mbrojtura</t>
  </si>
  <si>
    <t xml:space="preserve">Zhvillimi  aktiviteteve  kryhet nga strukturat menaxhuese te 12 Administratave te zonave te mbrojtura në të gjitha zonat e mbrojtura duke siguruar pjesemarrjen dhe komunikimin e vazhdueshëm me komunitete lokale për promovimin e vlerave natyrore të zonave të mbrojtura. </t>
  </si>
  <si>
    <t>Produkti 4</t>
  </si>
  <si>
    <t>Mirembajtje, sigurimi i shërbimit të ruajtjes së godinave në  zonat e Mbrojtura,  i riparimit te automjeteve ne administrim nga AKZM dhe AdZM-te si dhe sigurimi I sherbimit te internetit.</t>
  </si>
  <si>
    <t>AKZM administron në total 64 godina të shpërndara në të gjithë zonat e mbrojtura nga keto 8 godina janë qendra informuese për vizitorët, mirëmbajtja dhe ruajtja e tyre përben një hallkë të domosdoshme për realizimin e aktivitetve dhe arritjen e objektivave për ZM-të, Akzm Administron në total 32 automjete që operojne në 12 Administrata Rajonale të Zonave të Mbrojtura si dhe 8 motobarka dhe 42 motorra, riparimi dhe mirembajtja e tyre përbën një domosdoshmeri për realizimin e aktiviteteve brenda zonave te mbrojtura per kete do te ndiqen procedurat e prokurimit dhe te realizohet sherbimi sipas kerkesave te planifikuara</t>
  </si>
  <si>
    <t>Produkti 5</t>
  </si>
  <si>
    <t>Rregjistrimi i objekteve në administrim të AKZM pranë ZRPP</t>
  </si>
  <si>
    <t>AKZM administron në total 64 godina të shpërndara në të gjithë zonat e mbrojtura dhe që aktualisht nuk janë rregjistruar në Zyrat e ZRPP-së.</t>
  </si>
  <si>
    <t>Produkti 7</t>
  </si>
  <si>
    <t>Printime e shtypshkrime te biletave te vizitoreve ne ZM.</t>
  </si>
  <si>
    <t xml:space="preserve">AKZM Administron 3 posblloqe te kalimit te vizitoreve te cilat paisen e bileta per hyrjen e e vizitoreve ne zonat e mbrojtura duke krijuar te ardhura nga Zonat e Mbrojtura. </t>
  </si>
  <si>
    <t xml:space="preserve">Blloqe </t>
  </si>
  <si>
    <t xml:space="preserve"> </t>
  </si>
  <si>
    <t>Nryshimi varet nga fluksi i vizitoreve qe parashiikohen te futen ne pikat hyrese me postoblloqe.</t>
  </si>
  <si>
    <t>Miratim plane menaxhimi per zonat e mbrojtura</t>
  </si>
  <si>
    <t>AKZM do te vijoje me procesin e miratimit per disa plane menaxhimi te hartuar te cilat sherbejne per te rritur treguesit e performances ne menaxhimin e zonave te mbrojtura.</t>
  </si>
  <si>
    <t>numer</t>
  </si>
  <si>
    <r>
      <t xml:space="preserve">Ndertim i Qendres se Informacionit ne </t>
    </r>
    <r>
      <rPr>
        <sz val="8"/>
        <color rgb="FFFF0000"/>
        <rFont val="Garamond"/>
        <family val="1"/>
      </rPr>
      <t>Parkun Natyror</t>
    </r>
    <r>
      <rPr>
        <sz val="8"/>
        <color theme="1"/>
        <rFont val="Garamond"/>
        <family val="1"/>
      </rPr>
      <t xml:space="preserve"> Korab Koritnik.  </t>
    </r>
  </si>
  <si>
    <r>
      <t xml:space="preserve">Zhvillimi I aktiviteteve per promovimin e vlerave te biodiversitetit dhe ato natyrore ne </t>
    </r>
    <r>
      <rPr>
        <sz val="8"/>
        <color rgb="FFFF0000"/>
        <rFont val="Garamond"/>
        <family val="1"/>
      </rPr>
      <t>Parkun Natyror</t>
    </r>
    <r>
      <rPr>
        <sz val="8"/>
        <color theme="1"/>
        <rFont val="Garamond"/>
        <family val="1"/>
      </rPr>
      <t xml:space="preserve"> Karab Koritnik. </t>
    </r>
  </si>
  <si>
    <t xml:space="preserve">numer </t>
  </si>
  <si>
    <t>Projekti i Sherbimeve Mjedisore</t>
  </si>
  <si>
    <t>Sistem informacioni dixhital i ngritur (ALFIS)</t>
  </si>
  <si>
    <t>Dizenjimi i sistemit te informacionit dixhital ne pyje, pergatitja e metodologjise, venia ne funksionim i softëare dhe krijimi i nje database te ri te kadastres se fondit pyjor e kullosor publik i lidhur me sistemin GIS</t>
  </si>
  <si>
    <t>numer sistemi</t>
  </si>
  <si>
    <t>Projekti i Sherbieve Mjedisore</t>
  </si>
  <si>
    <t>Fond pyjor dhe kullosor publik i regjistruar në ZRPP.</t>
  </si>
  <si>
    <t>Vleresimi i dokumentacionit ligjor dhe gjendjes se pronesise per zonat e percaktuara, pergatitja e hartes dixhitale dhe karteles per siperfaqet e rregjistruara, integrimi i tyre dhe databases e ZRPP.</t>
  </si>
  <si>
    <t>numer qarqesh</t>
  </si>
  <si>
    <t>Projekti I Sherbieve Mjedisore</t>
  </si>
  <si>
    <t>Plani gjinor i veprimit i zbatuar</t>
  </si>
  <si>
    <t>Plani gjinor i veprimi i zbatuar</t>
  </si>
  <si>
    <t>numer planesh</t>
  </si>
  <si>
    <t xml:space="preserve">Gjate vitit 2019 do te trajnohen më teper shoqata dhe bashki </t>
  </si>
  <si>
    <t>Inventar kombetar i fondit pyjor dhe kullosor publik i hartuar per RSH</t>
  </si>
  <si>
    <t>Hartimi i metodologjise per kryerjen e inventarit, zbatimi i metodologjise, kryerja e punimeve ne terren dhe me pas me punimet e zyres</t>
  </si>
  <si>
    <t>numer inventari</t>
  </si>
  <si>
    <t>Nje pjesë e madhe e metodologjisë dhe e punes ne terren përfundon ne vitin 2018 dhe pjesa tjetër gjate 2019</t>
  </si>
  <si>
    <t>Modele hidorlogjike</t>
  </si>
  <si>
    <t>Ndihma per zhvillimin e mekanizmave qe mundesojne financimin e qendrueshem te menaxhimit te burimeve natyrore pertej horizontit te projektit te sherbimeve mjedisore si dhe krijimi i mekanizmave te financimit  per te zvogeluar degradimin e tokes</t>
  </si>
  <si>
    <t xml:space="preserve">numer modelesh </t>
  </si>
  <si>
    <t>Gjate vitit 2018 behen matjet batimetrike dhe percaktohen pikat me te nxehta ku do te nderhyet per te rezultuar me pas ne 2019 ne dy modele hidrologjike</t>
  </si>
  <si>
    <t>Produkti 6</t>
  </si>
  <si>
    <t>Plane mbareshtimi te hartuara per fondin pyjor dhe kullosor publik</t>
  </si>
  <si>
    <t>Grumbullimi i te dhenave ne terren per evidentimin e gjendjes aktuale te ekonomise pyjore. Pergatitja e hartave GIS. Hartimi i skenareve per administrimin e pyjeve/kullotave. Hartimi i planeve VSM per planet e administrimit te pyjeve.</t>
  </si>
  <si>
    <t xml:space="preserve">numer planesh </t>
  </si>
  <si>
    <t>Rritja, forcimi dhe zhvillimi i kapaciteteve menaxhuese per nje planifikim, menaxhim dhe administrim te politikave dhe strategjive ne fushen e mjedisit, pyjeve si dhe koordinimi i punes me te gjitha drejtorite e politikave per kontrollin dhe zbatimin e tyre; trajnimi si nje mjet strategjik per rritjen e burimeve njerezore; hartimi dhe  rritja e kontrollit mbi efektivitetin e perdorimit te fondeve financiare ne te gjithe strukturen e MTM-se dhe institucionet e varesise, ne perputhje me legjislacionin ne fuqi dhe kerkesat ne kuader te procesit te integrimit.</t>
  </si>
  <si>
    <t>Permiresimi i struktures funksionale per nje menaxhim sa me efektiv te burimeve njerezore, krijimi i nje stafi permanent dhe sa me te qendrueshem, si dhe aplikimi i proceseve te hapura konkurimi, motivimi dhe shperblimi i diferencuar sipas rezultateve te punes,rritja e luftes kunder korupsionit si nje element shume i rendesishem per ecjen perpara ne perputhje me standartet e BE.</t>
  </si>
  <si>
    <t>Reduktimi i parregullsive te konstatuara ne vite ne masen 7% nepermjet auditimit mbi perdorimin e fondeve buxhetore ne institucione te vartesise</t>
  </si>
  <si>
    <t>Auditime te brendshme te ushtruara ne  njesite vartese</t>
  </si>
  <si>
    <t xml:space="preserve"> Kontrolle te brendshme te plota  neper  institucionet vartese sipas programit vjetor te miratuar nga Ministri mbi perdorimin e fondeve buxhetore    </t>
  </si>
  <si>
    <t>numer auditimesh</t>
  </si>
  <si>
    <t>Raportim ne kuader te INTEGR EUROPIANE DHE KONVENTES Aarhusit dhe MSA</t>
  </si>
  <si>
    <t>Raportim ne kuader te INTEGR EUROPIANE DHE KONVENTES Aarhusit</t>
  </si>
  <si>
    <t>numer raportimesh</t>
  </si>
  <si>
    <t>Letrat, degjesat me publikun, shkresa te hartuara</t>
  </si>
  <si>
    <t xml:space="preserve">Transparenca ndaj publikut Letrat, degjesat me publikun, ditet mjedisore </t>
  </si>
  <si>
    <t>numer shkresash</t>
  </si>
  <si>
    <t>Buletini mujor dhe javor</t>
  </si>
  <si>
    <t>Hartimi cdo muaj i buletinit mjedisor dhe publikimi elektronik ne faqen e ministrise</t>
  </si>
  <si>
    <t>numer buletinesh</t>
  </si>
  <si>
    <t>Raportime financiare mbi buxhetin</t>
  </si>
  <si>
    <t xml:space="preserve">Miratimin e tavaneve nga Keshilli i Ministrave,ndarjen e tyre sipas programeve dhe hedhja ne soft i te dhenave,hartohen raportet per shpenzimet dhe produktet dhe monitorimi i tyre ne periudha mujore dhe 3 mujore, mbajtja e kontabilitetit.                  </t>
  </si>
  <si>
    <t>Procese gjyqesore te kryera</t>
  </si>
  <si>
    <t xml:space="preserve">Per kundravajtje administrative dhe largim nga puna ndiqen  proceset gjyqesore ne gjykate deri ne zbatimin e tyre ne permbarim </t>
  </si>
  <si>
    <t>numer procesesh</t>
  </si>
  <si>
    <t>Raportime per projekte mjedisore te administruara me financim te huaj</t>
  </si>
  <si>
    <t xml:space="preserve">Ndjekja dhe koordinimi i projekteve me financim te huaj. Pergatitja e raportimeve mujore dhe periodike per institucione te ndryshme.   </t>
  </si>
  <si>
    <t>Produkti 8</t>
  </si>
  <si>
    <t>Procedura prokurimi</t>
  </si>
  <si>
    <t xml:space="preserve">Per plotesimin e nevojave ne institucion per materjale te ndryshme kryhen procedurat me blerje te vogel              </t>
  </si>
  <si>
    <t>numer procedurash</t>
  </si>
  <si>
    <t>M260001</t>
  </si>
  <si>
    <t>Godine e rikonstruktuar e Ministrise</t>
  </si>
  <si>
    <t>Godine e rikonstruktuar e Ministrise dhe ne qarqe</t>
  </si>
  <si>
    <t>numer godine</t>
  </si>
  <si>
    <t>M260307</t>
  </si>
  <si>
    <t>Orendi dhe pajisje te blera</t>
  </si>
  <si>
    <t>Per lehtesimin e procesit te punes dhe per nevoja te domosdoshme duhen blere orendi dhe pajisje</t>
  </si>
  <si>
    <t>numer orendish</t>
  </si>
  <si>
    <t>Infrastrukture e re e rrjetit</t>
  </si>
  <si>
    <t>Infrastrukture e re e rrjetit te brendshem ne godinen e Ministrise</t>
  </si>
  <si>
    <t>]</t>
  </si>
  <si>
    <t>Hartimi i nje plani sa me real sipas standarteve te BE dhe perfshirja ne te i te gjithe treguesve ekonomik te qendrueshem dhe te  matshem sipas programeve te miratuara</t>
  </si>
  <si>
    <t xml:space="preserve">Akte ligjore dhe nenligjore te hartuara sipas matrices te ministrise dhe Planit te integruar te MINISTRISE     </t>
  </si>
  <si>
    <t xml:space="preserve">Rishikimi i bazes ligjore te projektakteve ligjore te hartuara nga drejtorite teknike dhe hartimi i legjislacionit te ri mjedisor, ne perputhje me kerkesat e direktivave  te mjedisit te BE-se,      </t>
  </si>
  <si>
    <t>Nr akte ligjore</t>
  </si>
  <si>
    <t>Baze te dhenash publike</t>
  </si>
  <si>
    <t>Baze te dhenash publike me subjektet e certifikuara/licensuara</t>
  </si>
  <si>
    <t>numer baze</t>
  </si>
  <si>
    <t>FORMATI 1: MISIONI I NJËSISË SË QEVERISJES QENDRORE</t>
  </si>
  <si>
    <t>Emërtimi i Njësisë së Qeverisjes Qendrore</t>
  </si>
  <si>
    <t>Kodi i Njësisë së Qeverisjes Qendrore</t>
  </si>
  <si>
    <t>Misioni i Njësisë së Qeverisjes Qendrore</t>
  </si>
  <si>
    <t>Ministria e Turizmit dhe Mjedisit ka si mision hartimin dhe zbatimin e politikave që synojnë mbrojtjen e mjedisit, përdorimin e qëndrueshëm të burimeve natyrore, mbrojtjen e natyrës dhe të biodiversitetit, zhvillimin dhe menaxhimin e qëndrueshëm të pyjeve e kullotave, monitorimin e cilësisë së ujërave, si dhe hartimin dhe zbatimin e politikave për turizmin.</t>
  </si>
  <si>
    <t>Programet Buxhetore</t>
  </si>
  <si>
    <t>Rritja, forcimi dhe zhvillimi i kapaciteteve menaxhuese per nje planifikim, menaxhim dhe administrim te politikave dhe strategjive ne fushen e mjedisit, pyjeve si dhe koordinimi i punes me te gjitha drejtorite e politikave per kontrollin dhe zbatimin e tyre; trajnimi si nje mjet strategjik per rritjen e burimeve njerezore; hartimi dhe  rritja e kontrollit mbi efektivitetin e perdorimit te fondeve financiare ne te gjithe strukturen e MTM-se dhe institucionet e varesise, ne perputhje me legjislacionin ne fuqi dhe  kerkesat ne kuader te procesit te integrimit.</t>
  </si>
  <si>
    <t>Programi i Mbrojtjes së Mjedisit mbulon sigurimin dhe përmirësimin e cilësisë së jetës, në dobi të brezave të sotëm dhe të ardhshëm, si dhe sigurimin e kushteve për zhvillimin e qëndrueshëm të vendit, nëpërmjet përmirësimit të cilësisë së ajrit dhe uljes së ndotjes akustike në zonat kryesore urbane; menaxhimit të integruar të mbetjeve nëpërmjet trajtimit sipas hierarkisë dhe rehabilitimit të pikave të nxehta mjedisore; parandalimit dhe kontrollit të integruar të ndotjes dhe rreziqeve nga aksidentet industriale, përmirësimit të menaxhimit të kimikateve; përshpejtimin e përshtatjes ndaj ndryshimeve klimatike dhe zbutjes së gazeve me efekt serrë; ruajtjes dhe përdorimit të qëndrueshëm të biodiversitetit dhe menaxhimit të integruar të Zonave të Mbrojtura.</t>
  </si>
  <si>
    <t>Programi i administrimit te pyjeve përfshin hartimin e politikave per menaxhimin e qendrueshem te pyjeve dhe kullotave, zhvillimin e nje ekonomie te gjelber, koordinimin ne nivel qendror, rajonal dhe lokal te praktikave me te mira ne fondin pyjor dhe kullosor, eficiente nga pikpamja ekonomike, miqesore me mjedisin dhe te pranuara nga shoqeria. Automatizimi i bazes se te dhenave per regjistrin pyjore dhe digjitalizimi i hartave, mbeshtetjen e kerkimit, zhvillimit teknologjik e inovacioneve ne pyje, dhënia e shërbimit këshillimor dhe aftesimin e kapaciteteve te personelit pyjor dhe administrativ lokal, harmonizimi ligjor e nënligjore, bashkepunimi institucional me struktura te tjera te interesuara per menaxhimin e qendrueshem e rruajtjen e biodiversitetit.</t>
  </si>
  <si>
    <t>28</t>
  </si>
  <si>
    <t>16% e fondit pyjor dhe kullosor</t>
  </si>
  <si>
    <t>Pershkrimi i objektivit Rikthimi i sundimit te ligjite ne manaxhimin e pyjeve , kullotave , flore , faunes dhe bimeve MTE ne RSH.</t>
  </si>
  <si>
    <t xml:space="preserve">Ulja e aktiviteteve te paligjshme ne fondin pyjore e kullosore  </t>
  </si>
  <si>
    <t>Ruajtja e parametrave optimalte biodiversitetit</t>
  </si>
  <si>
    <t>Ritja e performances te agjensive te manxhimite te pyjeve , kullotave  , flores , faune dhe bodiversitetit</t>
  </si>
  <si>
    <t>Inspektime ne te gjitha subjektet qe ushtrojen aktivtet ekonomikene fondin pyjore dhe kullosore.</t>
  </si>
  <si>
    <t>Subjektet qe ushtrojen aktivetet ne fondin pyjore e kullosore , te klasifikuare si aktivitet me rrisk te laret,  nr i inspektimeve eshte planifikua me i larte , per uljen e paligjeshnerise ne aktivitetin  ekonomik te tyre dhe kthimin ne normalitet te ekuilibrave te prishur ne mes te pyjeve , kulloteve dhe te marrejes se vlerave te tyre per plotesimin e nevojeve ekonomike te shoqerise.</t>
  </si>
  <si>
    <r>
      <t>Detajimi i Kostos Totale të</t>
    </r>
    <r>
      <rPr>
        <b/>
        <sz val="8"/>
        <color rgb="FFFF0000"/>
        <rFont val="Garamond"/>
        <family val="1"/>
      </rPr>
      <t xml:space="preserve"> Produktit X </t>
    </r>
    <r>
      <rPr>
        <b/>
        <sz val="8"/>
        <color theme="1"/>
        <rFont val="Garamond"/>
        <family val="1"/>
      </rPr>
      <t>sipas Artikujve Ekonomikë</t>
    </r>
  </si>
  <si>
    <t>Kodi i Projektit të Investimeve M260356</t>
  </si>
  <si>
    <t>Sistemi Elektronik i Vrojtimit të Pyjeve</t>
  </si>
  <si>
    <t>Përmirësimin e cilësisë së shërbimit për parandalimin e kundravajtjeve për prerjen e pyjeve.</t>
  </si>
  <si>
    <t>Kodi i Projektit të Investimeve M260383</t>
  </si>
  <si>
    <t>Pashaporta Dixhitale</t>
  </si>
  <si>
    <t>Zhvillimi i nje moduli softëare per menaxhimin e procesit te punes nga identifikimi i shkeljeve persa i perket ndotjes se mjedisit, ne vendosjen e gjobesdhe deri ne shlyerjen e saj nga personi fizik ose juridik.</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</si>
</sst>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Red]#,##0"/>
  </numFmts>
  <fonts count="5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Garamond"/>
      <family val="1"/>
    </font>
    <font>
      <sz val="8"/>
      <color theme="1"/>
      <name val="Garamond"/>
      <family val="1"/>
    </font>
    <font>
      <b/>
      <sz val="9"/>
      <color theme="1"/>
      <name val="Garamond"/>
      <family val="1"/>
    </font>
    <font>
      <i/>
      <sz val="8"/>
      <color theme="1"/>
      <name val="Garamond"/>
      <family val="1"/>
    </font>
    <font>
      <sz val="9"/>
      <color theme="1"/>
      <name val="Garamond"/>
      <family val="1"/>
    </font>
    <font>
      <b/>
      <sz val="8"/>
      <color theme="1"/>
      <name val="Garamond"/>
      <family val="1"/>
    </font>
    <font>
      <sz val="10"/>
      <name val="Arial"/>
      <family val="2"/>
    </font>
    <font>
      <i/>
      <sz val="9"/>
      <color theme="1"/>
      <name val="Garamond"/>
      <family val="1"/>
    </font>
    <font>
      <b/>
      <i/>
      <sz val="9"/>
      <color theme="1"/>
      <name val="Garamond"/>
      <family val="1"/>
    </font>
    <font>
      <b/>
      <i/>
      <sz val="8"/>
      <color theme="1"/>
      <name val="Garamond"/>
      <family val="1"/>
    </font>
    <font>
      <b/>
      <sz val="10"/>
      <color theme="1"/>
      <name val="Garamond"/>
      <family val="1"/>
    </font>
    <font>
      <i/>
      <sz val="9"/>
      <color theme="1"/>
      <name val="Calibri"/>
      <family val="2"/>
      <scheme val="minor"/>
    </font>
    <font>
      <b/>
      <sz val="8"/>
      <color rgb="FFFF0000"/>
      <name val="Garamond"/>
      <family val="1"/>
    </font>
    <font>
      <b/>
      <i/>
      <sz val="9"/>
      <color rgb="FFFF0000"/>
      <name val="Garamond"/>
      <family val="1"/>
    </font>
    <font>
      <b/>
      <sz val="9"/>
      <color rgb="FFFF0000"/>
      <name val="Garamond"/>
      <family val="1"/>
    </font>
    <font>
      <b/>
      <i/>
      <sz val="9"/>
      <color rgb="FFFF0000"/>
      <name val="Calibri"/>
      <family val="2"/>
      <scheme val="minor"/>
    </font>
    <font>
      <i/>
      <sz val="9"/>
      <name val="Calibri"/>
      <family val="2"/>
      <scheme val="minor"/>
    </font>
    <font>
      <b/>
      <sz val="11"/>
      <color theme="1"/>
      <name val="Garamond"/>
      <family val="1"/>
    </font>
    <font>
      <b/>
      <sz val="12"/>
      <color theme="1"/>
      <name val="Garamond"/>
      <family val="1"/>
    </font>
    <font>
      <b/>
      <sz val="9"/>
      <name val="Garamond"/>
      <family val="1"/>
    </font>
    <font>
      <sz val="12"/>
      <color theme="1"/>
      <name val="Calibri"/>
      <family val="2"/>
      <scheme val="minor"/>
    </font>
    <font>
      <b/>
      <sz val="10"/>
      <color rgb="FFFF0000"/>
      <name val="Garamond"/>
      <family val="1"/>
    </font>
    <font>
      <sz val="8"/>
      <color rgb="FFFF0000"/>
      <name val="Garamond"/>
      <family val="1"/>
    </font>
    <font>
      <i/>
      <sz val="8"/>
      <color rgb="FFFF0000"/>
      <name val="Garamond"/>
      <family val="1"/>
    </font>
    <font>
      <sz val="8"/>
      <name val="Garamond"/>
      <family val="1"/>
    </font>
    <font>
      <b/>
      <sz val="8"/>
      <name val="Garamond"/>
      <family val="1"/>
    </font>
    <font>
      <sz val="9"/>
      <name val="Garamond"/>
      <family val="1"/>
    </font>
    <font>
      <sz val="10"/>
      <name val="Garamond"/>
      <family val="1"/>
    </font>
    <font>
      <b/>
      <sz val="11"/>
      <name val="Garamond"/>
      <family val="1"/>
    </font>
    <font>
      <sz val="8"/>
      <color theme="1"/>
      <name val="Garamond"/>
      <family val="1"/>
      <charset val="238"/>
    </font>
    <font>
      <sz val="8"/>
      <color theme="0"/>
      <name val="Garamond"/>
      <family val="1"/>
    </font>
    <font>
      <i/>
      <sz val="8"/>
      <color theme="0"/>
      <name val="Garamond"/>
      <family val="1"/>
    </font>
    <font>
      <sz val="8"/>
      <color theme="1"/>
      <name val="Times New Roman"/>
      <family val="1"/>
    </font>
    <font>
      <i/>
      <sz val="8"/>
      <color theme="1"/>
      <name val="Times New Roman"/>
      <family val="1"/>
    </font>
    <font>
      <sz val="8"/>
      <color rgb="FFFF0000"/>
      <name val="Times New Roman"/>
      <family val="1"/>
    </font>
    <font>
      <i/>
      <sz val="8"/>
      <color rgb="FFFF0000"/>
      <name val="Times New Roman"/>
      <family val="1"/>
    </font>
    <font>
      <b/>
      <sz val="9"/>
      <color theme="0"/>
      <name val="Garamond"/>
      <family val="1"/>
    </font>
    <font>
      <i/>
      <sz val="9"/>
      <color theme="0"/>
      <name val="Calibri"/>
      <family val="2"/>
      <scheme val="minor"/>
    </font>
    <font>
      <b/>
      <sz val="9"/>
      <color indexed="81"/>
      <name val="Tahoma"/>
      <family val="2"/>
    </font>
    <font>
      <sz val="9"/>
      <color indexed="81"/>
      <name val="Tahoma"/>
      <family val="2"/>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2"/>
        <bgColor indexed="64"/>
      </patternFill>
    </fill>
  </fills>
  <borders count="4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2E74B5"/>
      </left>
      <right/>
      <top style="medium">
        <color rgb="FF2E74B5"/>
      </top>
      <bottom style="medium">
        <color rgb="FF2E74B5"/>
      </bottom>
      <diagonal/>
    </border>
    <border>
      <left/>
      <right/>
      <top style="medium">
        <color rgb="FF2E74B5"/>
      </top>
      <bottom style="medium">
        <color rgb="FF2E74B5"/>
      </bottom>
      <diagonal/>
    </border>
    <border>
      <left/>
      <right/>
      <top style="medium">
        <color rgb="FF2E74B5"/>
      </top>
      <bottom/>
      <diagonal/>
    </border>
    <border>
      <left/>
      <right/>
      <top/>
      <bottom style="medium">
        <color rgb="FF2E74B5"/>
      </bottom>
      <diagonal/>
    </border>
    <border>
      <left/>
      <right style="medium">
        <color rgb="FF2E74B5"/>
      </right>
      <top style="medium">
        <color rgb="FF2E74B5"/>
      </top>
      <bottom style="medium">
        <color rgb="FF2E74B5"/>
      </bottom>
      <diagonal/>
    </border>
    <border>
      <left/>
      <right style="medium">
        <color rgb="FF2E74B5"/>
      </right>
      <top style="medium">
        <color rgb="FF2E74B5"/>
      </top>
      <bottom/>
      <diagonal/>
    </border>
    <border>
      <left/>
      <right style="medium">
        <color rgb="FF2E74B5"/>
      </right>
      <top/>
      <bottom style="medium">
        <color rgb="FF2E74B5"/>
      </bottom>
      <diagonal/>
    </border>
    <border>
      <left style="medium">
        <color rgb="FF2E74B5"/>
      </left>
      <right style="medium">
        <color rgb="FF2E74B5"/>
      </right>
      <top/>
      <bottom style="medium">
        <color rgb="FF2E74B5"/>
      </bottom>
      <diagonal/>
    </border>
    <border>
      <left/>
      <right style="medium">
        <color rgb="FF2E74B5"/>
      </right>
      <top/>
      <bottom/>
      <diagonal/>
    </border>
    <border>
      <left style="medium">
        <color rgb="FF2E74B5"/>
      </left>
      <right style="medium">
        <color rgb="FF2E74B5"/>
      </right>
      <top style="medium">
        <color rgb="FF2E74B5"/>
      </top>
      <bottom/>
      <diagonal/>
    </border>
    <border>
      <left style="medium">
        <color rgb="FF2E74B5"/>
      </left>
      <right style="medium">
        <color rgb="FF2E74B5"/>
      </right>
      <top style="medium">
        <color rgb="FF2E74B5"/>
      </top>
      <bottom style="medium">
        <color rgb="FF2E74B5"/>
      </bottom>
      <diagonal/>
    </border>
    <border>
      <left style="medium">
        <color rgb="FF2E74B5"/>
      </left>
      <right style="medium">
        <color rgb="FF2E74B5"/>
      </right>
      <top/>
      <bottom/>
      <diagonal/>
    </border>
    <border>
      <left style="medium">
        <color rgb="FF2E74B5"/>
      </left>
      <right/>
      <top/>
      <bottom style="medium">
        <color rgb="FF2E74B5"/>
      </bottom>
      <diagonal/>
    </border>
    <border>
      <left style="medium">
        <color rgb="FF2E74B5"/>
      </left>
      <right/>
      <top style="medium">
        <color rgb="FF2E74B5"/>
      </top>
      <bottom/>
      <diagonal/>
    </border>
    <border>
      <left style="medium">
        <color rgb="FF2E74B5"/>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2E74B5"/>
      </left>
      <right style="thin">
        <color indexed="64"/>
      </right>
      <top style="medium">
        <color rgb="FF2E74B5"/>
      </top>
      <bottom style="medium">
        <color rgb="FF2E74B5"/>
      </bottom>
      <diagonal/>
    </border>
    <border>
      <left style="medium">
        <color rgb="FF2E74B5"/>
      </left>
      <right/>
      <top style="thin">
        <color indexed="64"/>
      </top>
      <bottom style="medium">
        <color rgb="FF2E74B5"/>
      </bottom>
      <diagonal/>
    </border>
    <border>
      <left/>
      <right/>
      <top style="thin">
        <color indexed="64"/>
      </top>
      <bottom style="medium">
        <color rgb="FF2E74B5"/>
      </bottom>
      <diagonal/>
    </border>
    <border>
      <left/>
      <right style="medium">
        <color rgb="FF2E74B5"/>
      </right>
      <top style="thin">
        <color indexed="64"/>
      </top>
      <bottom style="medium">
        <color rgb="FF2E74B5"/>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4" fillId="0" borderId="0"/>
    <xf numFmtId="9" fontId="1" fillId="0" borderId="0" applyFont="0" applyFill="0" applyBorder="0" applyAlignment="0" applyProtection="0"/>
    <xf numFmtId="0" fontId="38" fillId="0" borderId="0"/>
  </cellStyleXfs>
  <cellXfs count="331">
    <xf numFmtId="0" fontId="0" fillId="0" borderId="0" xfId="0"/>
    <xf numFmtId="0" fontId="22" fillId="0" borderId="17" xfId="0" applyFont="1" applyBorder="1" applyAlignment="1">
      <alignment horizontal="left" vertical="center" wrapText="1" indent="1"/>
    </xf>
    <xf numFmtId="0" fontId="19" fillId="33" borderId="18" xfId="0" applyFont="1" applyFill="1" applyBorder="1" applyAlignment="1">
      <alignment horizontal="center" vertical="center" wrapText="1"/>
    </xf>
    <xf numFmtId="0" fontId="19" fillId="33" borderId="16" xfId="0" applyFont="1" applyFill="1" applyBorder="1" applyAlignment="1">
      <alignment horizontal="center" vertical="center" wrapText="1"/>
    </xf>
    <xf numFmtId="0" fontId="19" fillId="33" borderId="17" xfId="0" applyFont="1" applyFill="1" applyBorder="1" applyAlignment="1">
      <alignment horizontal="left" vertical="center" wrapText="1"/>
    </xf>
    <xf numFmtId="4" fontId="0" fillId="0" borderId="0" xfId="0" applyNumberFormat="1"/>
    <xf numFmtId="3" fontId="19" fillId="33" borderId="17" xfId="0" applyNumberFormat="1" applyFont="1" applyFill="1" applyBorder="1" applyAlignment="1">
      <alignment horizontal="center" vertical="center" wrapText="1"/>
    </xf>
    <xf numFmtId="164" fontId="19" fillId="33" borderId="16" xfId="0" applyNumberFormat="1" applyFont="1" applyFill="1" applyBorder="1" applyAlignment="1">
      <alignment horizontal="center" vertical="center"/>
    </xf>
    <xf numFmtId="9" fontId="19" fillId="33" borderId="16" xfId="0" applyNumberFormat="1" applyFont="1" applyFill="1" applyBorder="1" applyAlignment="1">
      <alignment horizontal="center" vertical="center"/>
    </xf>
    <xf numFmtId="3" fontId="19" fillId="0" borderId="16" xfId="0" applyNumberFormat="1" applyFont="1" applyBorder="1" applyAlignment="1">
      <alignment horizontal="center" vertical="center"/>
    </xf>
    <xf numFmtId="3" fontId="0" fillId="0" borderId="0" xfId="0" applyNumberFormat="1"/>
    <xf numFmtId="0" fontId="25" fillId="0" borderId="17" xfId="0" applyFont="1" applyBorder="1" applyAlignment="1">
      <alignment horizontal="left" vertical="center" wrapText="1" indent="1"/>
    </xf>
    <xf numFmtId="3" fontId="21" fillId="0" borderId="16" xfId="0" applyNumberFormat="1" applyFont="1" applyBorder="1" applyAlignment="1">
      <alignment horizontal="center" vertical="center"/>
    </xf>
    <xf numFmtId="164" fontId="21" fillId="0" borderId="16" xfId="0" applyNumberFormat="1" applyFont="1" applyBorder="1" applyAlignment="1">
      <alignment horizontal="center" vertical="center"/>
    </xf>
    <xf numFmtId="0" fontId="26" fillId="33" borderId="17" xfId="0" applyFont="1" applyFill="1" applyBorder="1" applyAlignment="1">
      <alignment vertical="center" wrapText="1"/>
    </xf>
    <xf numFmtId="3" fontId="27" fillId="33" borderId="16" xfId="0" applyNumberFormat="1" applyFont="1" applyFill="1" applyBorder="1" applyAlignment="1">
      <alignment horizontal="center" vertical="center"/>
    </xf>
    <xf numFmtId="164" fontId="27" fillId="0" borderId="16" xfId="0" applyNumberFormat="1" applyFont="1" applyBorder="1" applyAlignment="1">
      <alignment horizontal="center" vertical="center"/>
    </xf>
    <xf numFmtId="0" fontId="16" fillId="0" borderId="0" xfId="0" applyFont="1" applyAlignment="1"/>
    <xf numFmtId="0" fontId="20" fillId="34" borderId="17" xfId="0" applyFont="1" applyFill="1" applyBorder="1" applyAlignment="1">
      <alignment vertical="center" wrapText="1"/>
    </xf>
    <xf numFmtId="3" fontId="23" fillId="34" borderId="16" xfId="0" applyNumberFormat="1" applyFont="1" applyFill="1" applyBorder="1" applyAlignment="1">
      <alignment horizontal="center" vertical="center"/>
    </xf>
    <xf numFmtId="0" fontId="19" fillId="34" borderId="17" xfId="0" applyFont="1" applyFill="1" applyBorder="1" applyAlignment="1">
      <alignment horizontal="left" vertical="center" wrapText="1"/>
    </xf>
    <xf numFmtId="0" fontId="19" fillId="34" borderId="17" xfId="0" applyFont="1" applyFill="1" applyBorder="1" applyAlignment="1">
      <alignment vertical="center" wrapText="1"/>
    </xf>
    <xf numFmtId="0" fontId="29" fillId="0" borderId="0" xfId="0" applyFont="1" applyAlignment="1">
      <alignment horizontal="left" wrapText="1"/>
    </xf>
    <xf numFmtId="0" fontId="29" fillId="0" borderId="0" xfId="0" applyFont="1" applyAlignment="1">
      <alignment wrapText="1"/>
    </xf>
    <xf numFmtId="0" fontId="28" fillId="34" borderId="20" xfId="0" applyFont="1" applyFill="1" applyBorder="1" applyAlignment="1">
      <alignment vertical="center" wrapText="1"/>
    </xf>
    <xf numFmtId="0" fontId="28" fillId="33" borderId="20" xfId="0" applyFont="1" applyFill="1" applyBorder="1" applyAlignment="1">
      <alignment horizontal="left" vertical="center" wrapText="1"/>
    </xf>
    <xf numFmtId="0" fontId="20" fillId="0" borderId="17" xfId="0" applyFont="1" applyBorder="1" applyAlignment="1">
      <alignment horizontal="left" vertical="center" wrapText="1" indent="1"/>
    </xf>
    <xf numFmtId="0" fontId="23" fillId="33" borderId="18" xfId="0" applyFont="1" applyFill="1" applyBorder="1" applyAlignment="1">
      <alignment horizontal="center" vertical="center" wrapText="1"/>
    </xf>
    <xf numFmtId="0" fontId="23" fillId="33" borderId="16" xfId="0" applyFont="1" applyFill="1" applyBorder="1" applyAlignment="1">
      <alignment horizontal="center" vertical="center" wrapText="1"/>
    </xf>
    <xf numFmtId="0" fontId="30" fillId="34" borderId="17" xfId="0" applyFont="1" applyFill="1" applyBorder="1" applyAlignment="1">
      <alignment horizontal="left" vertical="center" wrapText="1"/>
    </xf>
    <xf numFmtId="0" fontId="31" fillId="0" borderId="21" xfId="0" applyFont="1" applyBorder="1" applyAlignment="1">
      <alignment horizontal="left" vertical="center" wrapText="1" indent="1"/>
    </xf>
    <xf numFmtId="9" fontId="21" fillId="0" borderId="16" xfId="43" applyFont="1" applyBorder="1" applyAlignment="1">
      <alignment horizontal="center" vertical="center"/>
    </xf>
    <xf numFmtId="0" fontId="32" fillId="0" borderId="21" xfId="0" applyFont="1" applyBorder="1" applyAlignment="1">
      <alignment horizontal="left" vertical="center" wrapText="1" indent="1"/>
    </xf>
    <xf numFmtId="0" fontId="32" fillId="35" borderId="17" xfId="0" applyFont="1" applyFill="1" applyBorder="1" applyAlignment="1">
      <alignment vertical="center" wrapText="1"/>
    </xf>
    <xf numFmtId="3" fontId="23" fillId="35" borderId="16" xfId="0" applyNumberFormat="1" applyFont="1" applyFill="1" applyBorder="1" applyAlignment="1">
      <alignment horizontal="center" vertical="center"/>
    </xf>
    <xf numFmtId="3" fontId="23" fillId="36" borderId="16" xfId="0" applyNumberFormat="1" applyFont="1" applyFill="1" applyBorder="1" applyAlignment="1">
      <alignment horizontal="center" vertical="center"/>
    </xf>
    <xf numFmtId="0" fontId="20" fillId="0" borderId="0" xfId="0" applyFont="1" applyBorder="1" applyAlignment="1">
      <alignment horizontal="left" vertical="center" wrapText="1" indent="1"/>
    </xf>
    <xf numFmtId="3" fontId="19" fillId="0" borderId="0" xfId="0" applyNumberFormat="1" applyFont="1" applyBorder="1" applyAlignment="1">
      <alignment horizontal="center" vertical="center"/>
    </xf>
    <xf numFmtId="0" fontId="37" fillId="0" borderId="25" xfId="0" applyFont="1" applyBorder="1"/>
    <xf numFmtId="0" fontId="20" fillId="0" borderId="0" xfId="0" applyFont="1"/>
    <xf numFmtId="0" fontId="37" fillId="0" borderId="0" xfId="0" applyFont="1" applyBorder="1" applyAlignment="1">
      <alignment horizontal="center" vertical="center" wrapText="1"/>
    </xf>
    <xf numFmtId="0" fontId="37" fillId="0" borderId="0" xfId="0" applyFont="1" applyBorder="1"/>
    <xf numFmtId="0" fontId="37" fillId="0" borderId="36" xfId="0" applyFont="1" applyBorder="1"/>
    <xf numFmtId="0" fontId="37" fillId="0" borderId="37" xfId="0" applyFont="1" applyBorder="1"/>
    <xf numFmtId="0" fontId="37" fillId="0" borderId="39" xfId="0" applyFont="1" applyBorder="1"/>
    <xf numFmtId="0" fontId="37" fillId="0" borderId="41" xfId="0" applyFont="1" applyBorder="1"/>
    <xf numFmtId="0" fontId="37" fillId="0" borderId="42" xfId="0" applyFont="1" applyBorder="1"/>
    <xf numFmtId="0" fontId="0" fillId="33" borderId="0" xfId="0" applyFill="1"/>
    <xf numFmtId="0" fontId="19" fillId="33" borderId="17" xfId="0" applyFont="1" applyFill="1" applyBorder="1" applyAlignment="1">
      <alignment horizontal="center" vertical="center" wrapText="1"/>
    </xf>
    <xf numFmtId="0" fontId="39" fillId="35" borderId="26" xfId="0" applyFont="1" applyFill="1" applyBorder="1"/>
    <xf numFmtId="9" fontId="19" fillId="33" borderId="25" xfId="0" applyNumberFormat="1" applyFont="1" applyFill="1" applyBorder="1" applyAlignment="1">
      <alignment horizontal="center" vertical="center"/>
    </xf>
    <xf numFmtId="3" fontId="40" fillId="0" borderId="16" xfId="0" applyNumberFormat="1" applyFont="1" applyBorder="1" applyAlignment="1">
      <alignment horizontal="center" vertical="center"/>
    </xf>
    <xf numFmtId="3" fontId="41" fillId="0" borderId="16" xfId="0" applyNumberFormat="1" applyFont="1" applyBorder="1" applyAlignment="1">
      <alignment horizontal="center" vertical="center"/>
    </xf>
    <xf numFmtId="0" fontId="42" fillId="33" borderId="17" xfId="0" applyFont="1" applyFill="1" applyBorder="1" applyAlignment="1">
      <alignment horizontal="left" vertical="center" wrapText="1"/>
    </xf>
    <xf numFmtId="3" fontId="42" fillId="33" borderId="17" xfId="0" applyNumberFormat="1" applyFont="1" applyFill="1" applyBorder="1" applyAlignment="1">
      <alignment horizontal="center" vertical="center" wrapText="1"/>
    </xf>
    <xf numFmtId="3" fontId="42" fillId="0" borderId="16" xfId="0" applyNumberFormat="1" applyFont="1" applyBorder="1" applyAlignment="1">
      <alignment horizontal="center" vertical="center"/>
    </xf>
    <xf numFmtId="0" fontId="42" fillId="33" borderId="17" xfId="0" applyFont="1" applyFill="1" applyBorder="1" applyAlignment="1">
      <alignment vertical="center" wrapText="1"/>
    </xf>
    <xf numFmtId="0" fontId="42" fillId="33" borderId="22" xfId="0" applyFont="1" applyFill="1" applyBorder="1" applyAlignment="1">
      <alignment horizontal="left" vertical="center" wrapText="1"/>
    </xf>
    <xf numFmtId="9" fontId="42" fillId="33" borderId="18" xfId="0" applyNumberFormat="1" applyFont="1" applyFill="1" applyBorder="1" applyAlignment="1">
      <alignment horizontal="center" vertical="center"/>
    </xf>
    <xf numFmtId="9" fontId="42" fillId="33" borderId="25" xfId="0" applyNumberFormat="1" applyFont="1" applyFill="1" applyBorder="1" applyAlignment="1">
      <alignment horizontal="center" vertical="center"/>
    </xf>
    <xf numFmtId="0" fontId="42" fillId="33" borderId="25" xfId="0" applyFont="1" applyFill="1" applyBorder="1" applyAlignment="1">
      <alignment vertical="center" wrapText="1"/>
    </xf>
    <xf numFmtId="165" fontId="42" fillId="0" borderId="16" xfId="0" applyNumberFormat="1" applyFont="1" applyBorder="1" applyAlignment="1">
      <alignment horizontal="center" vertical="center"/>
    </xf>
    <xf numFmtId="0" fontId="32" fillId="35" borderId="25" xfId="0" applyFont="1" applyFill="1" applyBorder="1" applyAlignment="1">
      <alignment vertical="center" wrapText="1"/>
    </xf>
    <xf numFmtId="0" fontId="19" fillId="33" borderId="17" xfId="0" applyFont="1" applyFill="1" applyBorder="1" applyAlignment="1">
      <alignment horizontal="center" vertical="center" wrapText="1"/>
    </xf>
    <xf numFmtId="0" fontId="28" fillId="34" borderId="11" xfId="0" applyFont="1" applyFill="1" applyBorder="1" applyAlignment="1">
      <alignment horizontal="center" vertical="center"/>
    </xf>
    <xf numFmtId="0" fontId="28" fillId="34" borderId="14" xfId="0" applyFont="1" applyFill="1" applyBorder="1" applyAlignment="1">
      <alignment horizontal="center" vertical="center"/>
    </xf>
    <xf numFmtId="0" fontId="28" fillId="34" borderId="22" xfId="0" applyFont="1" applyFill="1" applyBorder="1" applyAlignment="1">
      <alignment horizontal="center" vertical="center"/>
    </xf>
    <xf numFmtId="9" fontId="19" fillId="33" borderId="18" xfId="0" applyNumberFormat="1" applyFont="1" applyFill="1" applyBorder="1" applyAlignment="1">
      <alignment horizontal="center" vertical="center"/>
    </xf>
    <xf numFmtId="3" fontId="19" fillId="33" borderId="25" xfId="0" applyNumberFormat="1" applyFont="1" applyFill="1" applyBorder="1" applyAlignment="1">
      <alignment horizontal="center" vertical="center"/>
    </xf>
    <xf numFmtId="3" fontId="19" fillId="0" borderId="17" xfId="0" applyNumberFormat="1" applyFont="1" applyFill="1" applyBorder="1" applyAlignment="1">
      <alignment horizontal="center" vertical="center" wrapText="1"/>
    </xf>
    <xf numFmtId="0" fontId="19" fillId="33" borderId="17" xfId="0" applyFont="1" applyFill="1" applyBorder="1" applyAlignment="1">
      <alignment horizontal="center" vertical="center" wrapText="1"/>
    </xf>
    <xf numFmtId="0" fontId="32" fillId="36" borderId="25" xfId="0" applyFont="1" applyFill="1" applyBorder="1" applyAlignment="1">
      <alignment vertical="center" wrapText="1"/>
    </xf>
    <xf numFmtId="0" fontId="19" fillId="33" borderId="17" xfId="0" applyFont="1" applyFill="1" applyBorder="1" applyAlignment="1">
      <alignment vertical="center" wrapText="1"/>
    </xf>
    <xf numFmtId="0" fontId="19" fillId="33" borderId="17" xfId="0" applyFont="1" applyFill="1" applyBorder="1" applyAlignment="1">
      <alignment horizontal="center" vertical="center" wrapText="1"/>
    </xf>
    <xf numFmtId="0" fontId="19" fillId="33" borderId="17" xfId="0" applyFont="1" applyFill="1" applyBorder="1" applyAlignment="1">
      <alignment horizontal="center" vertical="center" wrapText="1"/>
    </xf>
    <xf numFmtId="0" fontId="19" fillId="33" borderId="17" xfId="0" applyFont="1" applyFill="1" applyBorder="1" applyAlignment="1">
      <alignment vertical="center" wrapText="1"/>
    </xf>
    <xf numFmtId="0" fontId="30" fillId="34" borderId="17" xfId="0" applyFont="1" applyFill="1" applyBorder="1" applyAlignment="1">
      <alignment vertical="center" wrapText="1"/>
    </xf>
    <xf numFmtId="0" fontId="19" fillId="34" borderId="20" xfId="0" applyFont="1" applyFill="1" applyBorder="1" applyAlignment="1">
      <alignment horizontal="left" vertical="center" wrapText="1"/>
    </xf>
    <xf numFmtId="0" fontId="20" fillId="34" borderId="20" xfId="0" applyFont="1" applyFill="1" applyBorder="1" applyAlignment="1">
      <alignment vertical="center" wrapText="1"/>
    </xf>
    <xf numFmtId="3" fontId="19" fillId="33" borderId="16" xfId="0" applyNumberFormat="1" applyFont="1" applyFill="1" applyBorder="1" applyAlignment="1">
      <alignment horizontal="center" vertical="center"/>
    </xf>
    <xf numFmtId="0" fontId="20" fillId="0" borderId="21" xfId="0" applyFont="1" applyBorder="1" applyAlignment="1">
      <alignment horizontal="left" vertical="center" wrapText="1" indent="1"/>
    </xf>
    <xf numFmtId="3" fontId="23" fillId="0" borderId="16" xfId="0" applyNumberFormat="1" applyFont="1" applyBorder="1" applyAlignment="1">
      <alignment horizontal="center" vertical="center"/>
    </xf>
    <xf numFmtId="3" fontId="27" fillId="0" borderId="16" xfId="0" applyNumberFormat="1" applyFont="1" applyBorder="1" applyAlignment="1">
      <alignment horizontal="center" vertical="center"/>
    </xf>
    <xf numFmtId="0" fontId="32" fillId="36" borderId="17" xfId="0" applyFont="1" applyFill="1" applyBorder="1" applyAlignment="1">
      <alignment vertical="center" wrapText="1"/>
    </xf>
    <xf numFmtId="0" fontId="17" fillId="0" borderId="0" xfId="0" applyFont="1"/>
    <xf numFmtId="9" fontId="19" fillId="33" borderId="16" xfId="0" applyNumberFormat="1" applyFont="1" applyFill="1" applyBorder="1" applyAlignment="1">
      <alignment horizontal="center" vertical="center" wrapText="1"/>
    </xf>
    <xf numFmtId="0" fontId="19" fillId="33" borderId="22" xfId="0" applyFont="1" applyFill="1" applyBorder="1" applyAlignment="1">
      <alignment horizontal="left" vertical="center" wrapText="1"/>
    </xf>
    <xf numFmtId="3" fontId="42" fillId="33" borderId="25" xfId="0" applyNumberFormat="1" applyFont="1" applyFill="1" applyBorder="1" applyAlignment="1">
      <alignment horizontal="center" vertical="center" wrapText="1"/>
    </xf>
    <xf numFmtId="0" fontId="19" fillId="33" borderId="43" xfId="0" applyFont="1" applyFill="1" applyBorder="1" applyAlignment="1">
      <alignment horizontal="left" vertical="center" wrapText="1"/>
    </xf>
    <xf numFmtId="9" fontId="42" fillId="33" borderId="16" xfId="0" applyNumberFormat="1" applyFont="1" applyFill="1" applyBorder="1" applyAlignment="1">
      <alignment horizontal="center" vertical="center"/>
    </xf>
    <xf numFmtId="3" fontId="17" fillId="0" borderId="0" xfId="0" applyNumberFormat="1" applyFont="1"/>
    <xf numFmtId="3" fontId="40" fillId="33" borderId="17" xfId="0" applyNumberFormat="1" applyFont="1" applyFill="1" applyBorder="1" applyAlignment="1">
      <alignment horizontal="center" vertical="center" wrapText="1"/>
    </xf>
    <xf numFmtId="3" fontId="48" fillId="0" borderId="18" xfId="0" applyNumberFormat="1" applyFont="1" applyFill="1" applyBorder="1" applyAlignment="1">
      <alignment horizontal="center" vertical="center"/>
    </xf>
    <xf numFmtId="3" fontId="49" fillId="0" borderId="18" xfId="0" applyNumberFormat="1" applyFont="1" applyFill="1" applyBorder="1" applyAlignment="1">
      <alignment horizontal="center" vertical="center"/>
    </xf>
    <xf numFmtId="0" fontId="17" fillId="0" borderId="0" xfId="0" applyFont="1" applyFill="1" applyBorder="1"/>
    <xf numFmtId="4" fontId="17" fillId="0" borderId="0" xfId="0" applyNumberFormat="1" applyFont="1"/>
    <xf numFmtId="3" fontId="41" fillId="33" borderId="16" xfId="0" applyNumberFormat="1" applyFont="1" applyFill="1" applyBorder="1" applyAlignment="1">
      <alignment horizontal="center" vertical="center"/>
    </xf>
    <xf numFmtId="4" fontId="19" fillId="33" borderId="17" xfId="0" applyNumberFormat="1" applyFont="1" applyFill="1" applyBorder="1" applyAlignment="1">
      <alignment horizontal="center" vertical="center" wrapText="1"/>
    </xf>
    <xf numFmtId="3" fontId="50" fillId="0" borderId="16" xfId="0" applyNumberFormat="1" applyFont="1" applyBorder="1" applyAlignment="1">
      <alignment horizontal="center" vertical="center"/>
    </xf>
    <xf numFmtId="3" fontId="51" fillId="0" borderId="16" xfId="0" applyNumberFormat="1" applyFont="1" applyBorder="1" applyAlignment="1">
      <alignment horizontal="center" vertical="center"/>
    </xf>
    <xf numFmtId="3" fontId="52" fillId="0" borderId="16" xfId="0" applyNumberFormat="1" applyFont="1" applyBorder="1" applyAlignment="1">
      <alignment horizontal="center" vertical="center"/>
    </xf>
    <xf numFmtId="3" fontId="53" fillId="0" borderId="16" xfId="0" applyNumberFormat="1" applyFont="1" applyBorder="1" applyAlignment="1">
      <alignment horizontal="center" vertical="center"/>
    </xf>
    <xf numFmtId="0" fontId="32" fillId="35" borderId="21" xfId="0" applyFont="1" applyFill="1" applyBorder="1" applyAlignment="1">
      <alignment vertical="center" wrapText="1"/>
    </xf>
    <xf numFmtId="3" fontId="23" fillId="35" borderId="18" xfId="0" applyNumberFormat="1" applyFont="1" applyFill="1" applyBorder="1" applyAlignment="1">
      <alignment horizontal="center" vertical="center"/>
    </xf>
    <xf numFmtId="0" fontId="32" fillId="35" borderId="24" xfId="0" applyFont="1" applyFill="1" applyBorder="1" applyAlignment="1">
      <alignment vertical="center" wrapText="1"/>
    </xf>
    <xf numFmtId="3" fontId="23" fillId="35" borderId="0" xfId="0" applyNumberFormat="1" applyFont="1" applyFill="1" applyBorder="1" applyAlignment="1">
      <alignment horizontal="center" vertical="center"/>
    </xf>
    <xf numFmtId="0" fontId="54" fillId="0" borderId="36" xfId="0" applyFont="1" applyBorder="1"/>
    <xf numFmtId="0" fontId="54" fillId="0" borderId="37" xfId="0" applyFont="1" applyBorder="1"/>
    <xf numFmtId="0" fontId="54" fillId="0" borderId="25" xfId="0" applyFont="1" applyBorder="1"/>
    <xf numFmtId="0" fontId="54" fillId="0" borderId="39" xfId="0" applyFont="1" applyBorder="1"/>
    <xf numFmtId="0" fontId="54" fillId="0" borderId="41" xfId="0" applyFont="1" applyBorder="1"/>
    <xf numFmtId="0" fontId="54" fillId="0" borderId="42" xfId="0" applyFont="1" applyBorder="1"/>
    <xf numFmtId="0" fontId="55" fillId="0" borderId="0" xfId="0" applyFont="1" applyAlignment="1">
      <alignment horizontal="left" wrapText="1"/>
    </xf>
    <xf numFmtId="0" fontId="55" fillId="0" borderId="0" xfId="0" applyFont="1" applyAlignment="1">
      <alignment wrapText="1"/>
    </xf>
    <xf numFmtId="0" fontId="36" fillId="35" borderId="20" xfId="0" applyFont="1" applyFill="1" applyBorder="1" applyAlignment="1">
      <alignment horizontal="left" vertical="center" wrapText="1"/>
    </xf>
    <xf numFmtId="0" fontId="36" fillId="33" borderId="20" xfId="0" applyFont="1" applyFill="1" applyBorder="1" applyAlignment="1">
      <alignment horizontal="left" vertical="center" wrapText="1"/>
    </xf>
    <xf numFmtId="0" fontId="36" fillId="35" borderId="20" xfId="0" applyFont="1" applyFill="1" applyBorder="1" applyAlignment="1">
      <alignment horizontal="center" vertical="center" wrapText="1"/>
    </xf>
    <xf numFmtId="0" fontId="36" fillId="33" borderId="20" xfId="0" applyFont="1" applyFill="1" applyBorder="1" applyAlignment="1">
      <alignment horizontal="center" vertical="center" wrapText="1"/>
    </xf>
    <xf numFmtId="0" fontId="18" fillId="33" borderId="20" xfId="0" applyFont="1" applyFill="1" applyBorder="1" applyAlignment="1">
      <alignment horizontal="center" vertical="center" wrapText="1"/>
    </xf>
    <xf numFmtId="0" fontId="36" fillId="33" borderId="0" xfId="0" applyFont="1" applyFill="1" applyBorder="1" applyAlignment="1">
      <alignment horizontal="left" vertical="center" wrapText="1"/>
    </xf>
    <xf numFmtId="0" fontId="18" fillId="33" borderId="0" xfId="0" applyFont="1" applyFill="1" applyBorder="1" applyAlignment="1">
      <alignment horizontal="center" vertical="center" wrapText="1"/>
    </xf>
    <xf numFmtId="0" fontId="32" fillId="35" borderId="20" xfId="0" applyFont="1" applyFill="1" applyBorder="1" applyAlignment="1">
      <alignment vertical="center" wrapText="1"/>
    </xf>
    <xf numFmtId="3" fontId="23" fillId="35" borderId="14" xfId="0" applyNumberFormat="1" applyFont="1" applyFill="1" applyBorder="1" applyAlignment="1">
      <alignment horizontal="center" vertical="center"/>
    </xf>
    <xf numFmtId="0" fontId="20" fillId="37" borderId="17" xfId="0" applyFont="1" applyFill="1" applyBorder="1" applyAlignment="1">
      <alignment vertical="center" wrapText="1"/>
    </xf>
    <xf numFmtId="0" fontId="18" fillId="33" borderId="10" xfId="0" applyFont="1" applyFill="1" applyBorder="1" applyAlignment="1">
      <alignment horizontal="left" vertical="center" wrapText="1"/>
    </xf>
    <xf numFmtId="0" fontId="18" fillId="33" borderId="11" xfId="0" applyFont="1" applyFill="1" applyBorder="1" applyAlignment="1">
      <alignment horizontal="left" vertical="center" wrapText="1"/>
    </xf>
    <xf numFmtId="0" fontId="18" fillId="33" borderId="14" xfId="0" applyFont="1" applyFill="1" applyBorder="1" applyAlignment="1">
      <alignment horizontal="left" vertical="center" wrapText="1"/>
    </xf>
    <xf numFmtId="0" fontId="35" fillId="35" borderId="0" xfId="0" applyFont="1" applyFill="1" applyAlignment="1">
      <alignment horizontal="center"/>
    </xf>
    <xf numFmtId="0" fontId="18" fillId="35" borderId="10" xfId="0" applyFont="1" applyFill="1" applyBorder="1" applyAlignment="1">
      <alignment horizontal="center" vertical="center"/>
    </xf>
    <xf numFmtId="0" fontId="18" fillId="35" borderId="11" xfId="0" applyFont="1" applyFill="1" applyBorder="1" applyAlignment="1">
      <alignment horizontal="center" vertical="center"/>
    </xf>
    <xf numFmtId="0" fontId="18" fillId="35" borderId="14" xfId="0" applyFont="1" applyFill="1" applyBorder="1" applyAlignment="1">
      <alignment horizontal="center" vertical="center"/>
    </xf>
    <xf numFmtId="49" fontId="18" fillId="33" borderId="10" xfId="0" applyNumberFormat="1" applyFont="1" applyFill="1" applyBorder="1" applyAlignment="1">
      <alignment horizontal="center" vertical="center"/>
    </xf>
    <xf numFmtId="49" fontId="18" fillId="33" borderId="11" xfId="0" applyNumberFormat="1" applyFont="1" applyFill="1" applyBorder="1" applyAlignment="1">
      <alignment horizontal="center" vertical="center"/>
    </xf>
    <xf numFmtId="49" fontId="18" fillId="33" borderId="14" xfId="0" applyNumberFormat="1" applyFont="1" applyFill="1" applyBorder="1" applyAlignment="1">
      <alignment horizontal="center" vertical="center"/>
    </xf>
    <xf numFmtId="0" fontId="18" fillId="33" borderId="23" xfId="0" applyFont="1" applyFill="1" applyBorder="1" applyAlignment="1">
      <alignment horizontal="center" vertical="center" wrapText="1"/>
    </xf>
    <xf numFmtId="0" fontId="18" fillId="33" borderId="11" xfId="0" applyFont="1" applyFill="1" applyBorder="1" applyAlignment="1">
      <alignment horizontal="center" vertical="center" wrapText="1"/>
    </xf>
    <xf numFmtId="0" fontId="18" fillId="33" borderId="14" xfId="0" applyFont="1" applyFill="1" applyBorder="1" applyAlignment="1">
      <alignment horizontal="center" vertical="center" wrapText="1"/>
    </xf>
    <xf numFmtId="0" fontId="36" fillId="35" borderId="11" xfId="0" applyFont="1" applyFill="1" applyBorder="1" applyAlignment="1">
      <alignment horizontal="center" vertical="center" wrapText="1"/>
    </xf>
    <xf numFmtId="0" fontId="36" fillId="35" borderId="14" xfId="0" applyFont="1" applyFill="1" applyBorder="1" applyAlignment="1">
      <alignment horizontal="center" vertical="center" wrapText="1"/>
    </xf>
    <xf numFmtId="0" fontId="19" fillId="33" borderId="19" xfId="0" applyFont="1" applyFill="1" applyBorder="1" applyAlignment="1">
      <alignment horizontal="center" vertical="center" wrapText="1"/>
    </xf>
    <xf numFmtId="0" fontId="19" fillId="33" borderId="17" xfId="0" applyFont="1" applyFill="1" applyBorder="1" applyAlignment="1">
      <alignment horizontal="center" vertical="center" wrapText="1"/>
    </xf>
    <xf numFmtId="9" fontId="19" fillId="34" borderId="10" xfId="0" applyNumberFormat="1" applyFont="1" applyFill="1" applyBorder="1" applyAlignment="1">
      <alignment horizontal="center" vertical="center"/>
    </xf>
    <xf numFmtId="9" fontId="19" fillId="34" borderId="11" xfId="0" applyNumberFormat="1" applyFont="1" applyFill="1" applyBorder="1" applyAlignment="1">
      <alignment horizontal="center" vertical="center"/>
    </xf>
    <xf numFmtId="9" fontId="19" fillId="34" borderId="14" xfId="0" applyNumberFormat="1" applyFont="1" applyFill="1" applyBorder="1" applyAlignment="1">
      <alignment horizontal="center" vertical="center"/>
    </xf>
    <xf numFmtId="0" fontId="19" fillId="34" borderId="10" xfId="0" applyFont="1" applyFill="1" applyBorder="1" applyAlignment="1">
      <alignment horizontal="center" vertical="center"/>
    </xf>
    <xf numFmtId="0" fontId="19" fillId="34" borderId="11" xfId="0" applyFont="1" applyFill="1" applyBorder="1" applyAlignment="1">
      <alignment horizontal="center" vertical="center"/>
    </xf>
    <xf numFmtId="0" fontId="19" fillId="34" borderId="14" xfId="0" applyFont="1" applyFill="1" applyBorder="1" applyAlignment="1">
      <alignment horizontal="center" vertical="center"/>
    </xf>
    <xf numFmtId="0" fontId="19" fillId="33" borderId="10" xfId="0" applyFont="1" applyFill="1" applyBorder="1" applyAlignment="1">
      <alignment horizontal="center" vertical="center" wrapText="1"/>
    </xf>
    <xf numFmtId="0" fontId="19" fillId="33" borderId="11" xfId="0" applyFont="1" applyFill="1" applyBorder="1" applyAlignment="1">
      <alignment horizontal="center" vertical="center" wrapText="1"/>
    </xf>
    <xf numFmtId="0" fontId="19" fillId="33" borderId="14" xfId="0" applyFont="1" applyFill="1" applyBorder="1" applyAlignment="1">
      <alignment horizontal="center" vertical="center" wrapText="1"/>
    </xf>
    <xf numFmtId="0" fontId="19" fillId="33" borderId="10" xfId="0" applyFont="1" applyFill="1" applyBorder="1" applyAlignment="1">
      <alignment horizontal="center" vertical="center"/>
    </xf>
    <xf numFmtId="0" fontId="19" fillId="33" borderId="11" xfId="0" applyFont="1" applyFill="1" applyBorder="1" applyAlignment="1">
      <alignment horizontal="center" vertical="center"/>
    </xf>
    <xf numFmtId="0" fontId="19" fillId="33" borderId="14" xfId="0" applyFont="1" applyFill="1" applyBorder="1" applyAlignment="1">
      <alignment horizontal="center" vertical="center"/>
    </xf>
    <xf numFmtId="0" fontId="23" fillId="34" borderId="10" xfId="0" applyFont="1" applyFill="1" applyBorder="1" applyAlignment="1">
      <alignment horizontal="center" vertical="center" wrapText="1"/>
    </xf>
    <xf numFmtId="0" fontId="23" fillId="34" borderId="11" xfId="0" applyFont="1" applyFill="1" applyBorder="1" applyAlignment="1">
      <alignment horizontal="center" vertical="center" wrapText="1"/>
    </xf>
    <xf numFmtId="0" fontId="23" fillId="34" borderId="14" xfId="0" applyFont="1" applyFill="1" applyBorder="1" applyAlignment="1">
      <alignment horizontal="center" vertical="center" wrapText="1"/>
    </xf>
    <xf numFmtId="0" fontId="28" fillId="34" borderId="10" xfId="0" applyFont="1" applyFill="1" applyBorder="1" applyAlignment="1">
      <alignment horizontal="center" vertical="center"/>
    </xf>
    <xf numFmtId="0" fontId="28" fillId="34" borderId="11" xfId="0" applyFont="1" applyFill="1" applyBorder="1" applyAlignment="1">
      <alignment horizontal="center" vertical="center"/>
    </xf>
    <xf numFmtId="0" fontId="28" fillId="34" borderId="14" xfId="0" applyFont="1" applyFill="1" applyBorder="1" applyAlignment="1">
      <alignment horizontal="center" vertical="center"/>
    </xf>
    <xf numFmtId="0" fontId="23" fillId="33" borderId="10" xfId="0" applyFont="1" applyFill="1" applyBorder="1" applyAlignment="1">
      <alignment horizontal="center" vertical="center" wrapText="1"/>
    </xf>
    <xf numFmtId="0" fontId="23" fillId="33" borderId="11" xfId="0" applyFont="1" applyFill="1" applyBorder="1" applyAlignment="1">
      <alignment horizontal="center" vertical="center" wrapText="1"/>
    </xf>
    <xf numFmtId="0" fontId="23" fillId="33" borderId="14" xfId="0" applyFont="1" applyFill="1" applyBorder="1" applyAlignment="1">
      <alignment horizontal="center" vertical="center" wrapText="1"/>
    </xf>
    <xf numFmtId="0" fontId="46" fillId="34" borderId="10" xfId="0" applyFont="1" applyFill="1" applyBorder="1" applyAlignment="1">
      <alignment horizontal="center" vertical="center" wrapText="1"/>
    </xf>
    <xf numFmtId="0" fontId="46" fillId="34" borderId="11" xfId="0" applyFont="1" applyFill="1" applyBorder="1" applyAlignment="1">
      <alignment horizontal="center" vertical="center" wrapText="1"/>
    </xf>
    <xf numFmtId="0" fontId="46" fillId="34" borderId="14" xfId="0" applyFont="1" applyFill="1" applyBorder="1" applyAlignment="1">
      <alignment horizontal="center" vertical="center" wrapText="1"/>
    </xf>
    <xf numFmtId="0" fontId="22" fillId="34" borderId="10" xfId="0" applyFont="1" applyFill="1" applyBorder="1" applyAlignment="1">
      <alignment horizontal="center" vertical="center" wrapText="1"/>
    </xf>
    <xf numFmtId="0" fontId="22" fillId="34" borderId="11" xfId="0" applyFont="1" applyFill="1" applyBorder="1" applyAlignment="1">
      <alignment horizontal="center" vertical="center" wrapText="1"/>
    </xf>
    <xf numFmtId="0" fontId="22" fillId="34" borderId="14" xfId="0" applyFont="1" applyFill="1" applyBorder="1" applyAlignment="1">
      <alignment horizontal="center" vertical="center" wrapText="1"/>
    </xf>
    <xf numFmtId="0" fontId="19" fillId="33" borderId="19" xfId="0" applyFont="1" applyFill="1" applyBorder="1" applyAlignment="1">
      <alignment vertical="center" wrapText="1"/>
    </xf>
    <xf numFmtId="0" fontId="19" fillId="33" borderId="21" xfId="0" applyFont="1" applyFill="1" applyBorder="1" applyAlignment="1">
      <alignment vertical="center" wrapText="1"/>
    </xf>
    <xf numFmtId="0" fontId="19" fillId="33" borderId="17" xfId="0" applyFont="1" applyFill="1" applyBorder="1" applyAlignment="1">
      <alignment vertical="center" wrapText="1"/>
    </xf>
    <xf numFmtId="0" fontId="19" fillId="33" borderId="23" xfId="0" applyFont="1" applyFill="1" applyBorder="1" applyAlignment="1">
      <alignment horizontal="center" vertical="center"/>
    </xf>
    <xf numFmtId="0" fontId="19" fillId="33" borderId="12" xfId="0" applyFont="1" applyFill="1" applyBorder="1" applyAlignment="1">
      <alignment horizontal="center" vertical="center"/>
    </xf>
    <xf numFmtId="0" fontId="19" fillId="33" borderId="15" xfId="0" applyFont="1" applyFill="1" applyBorder="1" applyAlignment="1">
      <alignment horizontal="center" vertical="center"/>
    </xf>
    <xf numFmtId="0" fontId="19" fillId="33" borderId="24" xfId="0" applyFont="1" applyFill="1" applyBorder="1" applyAlignment="1">
      <alignment horizontal="center" vertical="center"/>
    </xf>
    <xf numFmtId="0" fontId="19" fillId="33" borderId="0" xfId="0" applyFont="1" applyFill="1" applyBorder="1" applyAlignment="1">
      <alignment horizontal="center" vertical="center"/>
    </xf>
    <xf numFmtId="0" fontId="19" fillId="33" borderId="18" xfId="0" applyFont="1" applyFill="1" applyBorder="1" applyAlignment="1">
      <alignment horizontal="center" vertical="center"/>
    </xf>
    <xf numFmtId="0" fontId="19" fillId="33" borderId="22" xfId="0" applyFont="1" applyFill="1" applyBorder="1" applyAlignment="1">
      <alignment horizontal="center" vertical="center"/>
    </xf>
    <xf numFmtId="0" fontId="19" fillId="33" borderId="13" xfId="0" applyFont="1" applyFill="1" applyBorder="1" applyAlignment="1">
      <alignment horizontal="center" vertical="center"/>
    </xf>
    <xf numFmtId="0" fontId="19" fillId="33" borderId="16" xfId="0" applyFont="1" applyFill="1" applyBorder="1" applyAlignment="1">
      <alignment horizontal="center" vertical="center"/>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4" xfId="0" applyFont="1" applyBorder="1" applyAlignment="1">
      <alignment horizontal="center" vertical="center" wrapText="1"/>
    </xf>
    <xf numFmtId="0" fontId="18" fillId="34" borderId="11" xfId="0" applyFont="1" applyFill="1" applyBorder="1" applyAlignment="1">
      <alignment horizontal="center" vertical="center" wrapText="1"/>
    </xf>
    <xf numFmtId="0" fontId="18" fillId="34" borderId="11" xfId="0" applyFont="1" applyFill="1" applyBorder="1" applyAlignment="1">
      <alignment horizontal="center" vertical="center"/>
    </xf>
    <xf numFmtId="0" fontId="18" fillId="34" borderId="14" xfId="0" applyFont="1" applyFill="1" applyBorder="1" applyAlignment="1">
      <alignment horizontal="center" vertical="center"/>
    </xf>
    <xf numFmtId="0" fontId="23" fillId="34" borderId="10" xfId="0" applyFont="1" applyFill="1" applyBorder="1" applyAlignment="1">
      <alignment horizontal="center" vertical="center"/>
    </xf>
    <xf numFmtId="0" fontId="23" fillId="34" borderId="11" xfId="0" applyFont="1" applyFill="1" applyBorder="1" applyAlignment="1">
      <alignment horizontal="center" vertical="center"/>
    </xf>
    <xf numFmtId="0" fontId="23" fillId="34" borderId="14" xfId="0" applyFont="1" applyFill="1" applyBorder="1" applyAlignment="1">
      <alignment horizontal="center" vertical="center"/>
    </xf>
    <xf numFmtId="0" fontId="16" fillId="0" borderId="0" xfId="0" applyFont="1" applyAlignment="1">
      <alignment horizontal="center"/>
    </xf>
    <xf numFmtId="0" fontId="18" fillId="33" borderId="20" xfId="0" applyFont="1" applyFill="1" applyBorder="1" applyAlignment="1">
      <alignment horizontal="center" vertical="center"/>
    </xf>
    <xf numFmtId="0" fontId="18" fillId="33" borderId="10" xfId="0" applyFont="1" applyFill="1" applyBorder="1" applyAlignment="1">
      <alignment horizontal="center" vertical="center" wrapText="1"/>
    </xf>
    <xf numFmtId="0" fontId="28" fillId="0" borderId="10" xfId="0" applyFont="1" applyBorder="1" applyAlignment="1">
      <alignment horizontal="center"/>
    </xf>
    <xf numFmtId="0" fontId="28" fillId="0" borderId="11" xfId="0" applyFont="1" applyBorder="1" applyAlignment="1">
      <alignment horizontal="center"/>
    </xf>
    <xf numFmtId="0" fontId="28" fillId="0" borderId="14" xfId="0" applyFont="1" applyBorder="1" applyAlignment="1">
      <alignment horizontal="center"/>
    </xf>
    <xf numFmtId="0" fontId="29" fillId="35" borderId="30" xfId="0" applyFont="1" applyFill="1" applyBorder="1" applyAlignment="1">
      <alignment horizontal="left" wrapText="1"/>
    </xf>
    <xf numFmtId="0" fontId="29" fillId="35" borderId="0" xfId="0" applyFont="1" applyFill="1" applyBorder="1" applyAlignment="1">
      <alignment horizontal="left" wrapText="1"/>
    </xf>
    <xf numFmtId="0" fontId="29" fillId="35" borderId="31" xfId="0" applyFont="1" applyFill="1" applyBorder="1" applyAlignment="1">
      <alignment horizontal="left" wrapText="1"/>
    </xf>
    <xf numFmtId="0" fontId="33" fillId="35" borderId="30" xfId="0" applyFont="1" applyFill="1" applyBorder="1" applyAlignment="1">
      <alignment horizontal="left" vertical="top" wrapText="1"/>
    </xf>
    <xf numFmtId="0" fontId="33" fillId="35" borderId="0" xfId="0" applyFont="1" applyFill="1" applyBorder="1" applyAlignment="1">
      <alignment horizontal="left" vertical="top" wrapText="1"/>
    </xf>
    <xf numFmtId="0" fontId="33" fillId="35" borderId="31" xfId="0" applyFont="1" applyFill="1" applyBorder="1" applyAlignment="1">
      <alignment horizontal="left" vertical="top" wrapText="1"/>
    </xf>
    <xf numFmtId="0" fontId="33" fillId="35" borderId="32" xfId="0" applyFont="1" applyFill="1" applyBorder="1" applyAlignment="1">
      <alignment horizontal="left" vertical="top" wrapText="1"/>
    </xf>
    <xf numFmtId="0" fontId="33" fillId="35" borderId="33" xfId="0" applyFont="1" applyFill="1" applyBorder="1" applyAlignment="1">
      <alignment horizontal="left" vertical="top" wrapText="1"/>
    </xf>
    <xf numFmtId="0" fontId="33" fillId="35" borderId="34" xfId="0" applyFont="1" applyFill="1" applyBorder="1" applyAlignment="1">
      <alignment horizontal="left" vertical="top" wrapText="1"/>
    </xf>
    <xf numFmtId="0" fontId="22" fillId="37" borderId="10" xfId="0" applyFont="1" applyFill="1" applyBorder="1" applyAlignment="1">
      <alignment horizontal="center" vertical="center" wrapText="1"/>
    </xf>
    <xf numFmtId="0" fontId="22" fillId="37" borderId="11" xfId="0" applyFont="1" applyFill="1" applyBorder="1" applyAlignment="1">
      <alignment horizontal="center" vertical="center" wrapText="1"/>
    </xf>
    <xf numFmtId="0" fontId="22" fillId="37" borderId="14" xfId="0" applyFont="1" applyFill="1" applyBorder="1" applyAlignment="1">
      <alignment horizontal="center" vertical="center" wrapText="1"/>
    </xf>
    <xf numFmtId="0" fontId="19" fillId="34" borderId="10" xfId="0" applyFont="1" applyFill="1" applyBorder="1" applyAlignment="1">
      <alignment horizontal="left" vertical="center" wrapText="1"/>
    </xf>
    <xf numFmtId="0" fontId="19" fillId="34" borderId="11" xfId="0" applyFont="1" applyFill="1" applyBorder="1" applyAlignment="1">
      <alignment horizontal="left" vertical="center" wrapText="1"/>
    </xf>
    <xf numFmtId="0" fontId="19" fillId="34" borderId="14" xfId="0" applyFont="1" applyFill="1" applyBorder="1" applyAlignment="1">
      <alignment horizontal="left" vertical="center" wrapText="1"/>
    </xf>
    <xf numFmtId="0" fontId="19" fillId="33" borderId="10" xfId="0" applyFont="1" applyFill="1" applyBorder="1" applyAlignment="1">
      <alignment horizontal="left" vertical="center" wrapText="1"/>
    </xf>
    <xf numFmtId="0" fontId="19" fillId="33" borderId="11" xfId="0" applyFont="1" applyFill="1" applyBorder="1" applyAlignment="1">
      <alignment horizontal="left" vertical="center" wrapText="1"/>
    </xf>
    <xf numFmtId="0" fontId="19" fillId="33" borderId="14" xfId="0" applyFont="1" applyFill="1" applyBorder="1" applyAlignment="1">
      <alignment horizontal="left" vertical="center" wrapText="1"/>
    </xf>
    <xf numFmtId="0" fontId="54" fillId="0" borderId="35" xfId="0" applyFont="1" applyBorder="1" applyAlignment="1">
      <alignment horizontal="center" vertical="center" wrapText="1"/>
    </xf>
    <xf numFmtId="0" fontId="54" fillId="0" borderId="38" xfId="0" applyFont="1" applyBorder="1" applyAlignment="1">
      <alignment horizontal="center" vertical="center" wrapText="1"/>
    </xf>
    <xf numFmtId="0" fontId="54" fillId="0" borderId="40" xfId="0" applyFont="1" applyBorder="1" applyAlignment="1">
      <alignment horizontal="center" vertical="center" wrapText="1"/>
    </xf>
    <xf numFmtId="0" fontId="29" fillId="35" borderId="27" xfId="0" applyFont="1" applyFill="1" applyBorder="1" applyAlignment="1">
      <alignment horizontal="left" vertical="top" wrapText="1"/>
    </xf>
    <xf numFmtId="0" fontId="29" fillId="35" borderId="28" xfId="0" applyFont="1" applyFill="1" applyBorder="1" applyAlignment="1">
      <alignment horizontal="left" vertical="top" wrapText="1"/>
    </xf>
    <xf numFmtId="0" fontId="29" fillId="35" borderId="29" xfId="0" applyFont="1" applyFill="1" applyBorder="1" applyAlignment="1">
      <alignment horizontal="left" vertical="top" wrapText="1"/>
    </xf>
    <xf numFmtId="0" fontId="34" fillId="35" borderId="30" xfId="0" applyFont="1" applyFill="1" applyBorder="1" applyAlignment="1">
      <alignment horizontal="left" vertical="top" wrapText="1"/>
    </xf>
    <xf numFmtId="0" fontId="34" fillId="35" borderId="0" xfId="0" applyFont="1" applyFill="1" applyBorder="1" applyAlignment="1">
      <alignment horizontal="left" vertical="top" wrapText="1"/>
    </xf>
    <xf numFmtId="0" fontId="34" fillId="35" borderId="31" xfId="0" applyFont="1" applyFill="1" applyBorder="1" applyAlignment="1">
      <alignment horizontal="left" vertical="top" wrapText="1"/>
    </xf>
    <xf numFmtId="0" fontId="19" fillId="0" borderId="19" xfId="0" applyFont="1" applyBorder="1" applyAlignment="1">
      <alignment vertical="center" wrapText="1"/>
    </xf>
    <xf numFmtId="0" fontId="19" fillId="0" borderId="21" xfId="0" applyFont="1" applyBorder="1" applyAlignment="1">
      <alignment vertical="center" wrapText="1"/>
    </xf>
    <xf numFmtId="0" fontId="19" fillId="0" borderId="17" xfId="0" applyFont="1" applyBorder="1" applyAlignment="1">
      <alignment vertical="center" wrapText="1"/>
    </xf>
    <xf numFmtId="0" fontId="19" fillId="0" borderId="23" xfId="0" applyFont="1" applyBorder="1" applyAlignment="1">
      <alignment horizontal="center" vertical="center"/>
    </xf>
    <xf numFmtId="0" fontId="19" fillId="0" borderId="12" xfId="0" applyFont="1" applyBorder="1" applyAlignment="1">
      <alignment horizontal="center" vertical="center"/>
    </xf>
    <xf numFmtId="0" fontId="19" fillId="0" borderId="15" xfId="0" applyFont="1" applyBorder="1" applyAlignment="1">
      <alignment horizontal="center" vertical="center"/>
    </xf>
    <xf numFmtId="0" fontId="19" fillId="0" borderId="24" xfId="0" applyFont="1" applyBorder="1" applyAlignment="1">
      <alignment horizontal="center" vertical="center"/>
    </xf>
    <xf numFmtId="0" fontId="19" fillId="0" borderId="0" xfId="0" applyFont="1" applyBorder="1" applyAlignment="1">
      <alignment horizontal="center" vertical="center"/>
    </xf>
    <xf numFmtId="0" fontId="19" fillId="0" borderId="18" xfId="0" applyFont="1" applyBorder="1" applyAlignment="1">
      <alignment horizontal="center" vertical="center"/>
    </xf>
    <xf numFmtId="0" fontId="19" fillId="0" borderId="22" xfId="0" applyFont="1" applyBorder="1" applyAlignment="1">
      <alignment horizontal="center" vertical="center"/>
    </xf>
    <xf numFmtId="0" fontId="19" fillId="0" borderId="13" xfId="0" applyFont="1" applyBorder="1" applyAlignment="1">
      <alignment horizontal="center" vertical="center"/>
    </xf>
    <xf numFmtId="0" fontId="19" fillId="0" borderId="16" xfId="0" applyFont="1" applyBorder="1" applyAlignment="1">
      <alignment horizontal="center" vertical="center"/>
    </xf>
    <xf numFmtId="0" fontId="37" fillId="0" borderId="35" xfId="0" applyFont="1" applyBorder="1" applyAlignment="1">
      <alignment horizontal="center" vertical="center" wrapText="1"/>
    </xf>
    <xf numFmtId="0" fontId="37" fillId="0" borderId="38" xfId="0" applyFont="1" applyBorder="1" applyAlignment="1">
      <alignment horizontal="center" vertical="center" wrapText="1"/>
    </xf>
    <xf numFmtId="0" fontId="37" fillId="0" borderId="40" xfId="0" applyFont="1" applyBorder="1" applyAlignment="1">
      <alignment horizontal="center" vertical="center" wrapText="1"/>
    </xf>
    <xf numFmtId="0" fontId="19" fillId="33" borderId="23" xfId="0" applyFont="1" applyFill="1" applyBorder="1" applyAlignment="1">
      <alignment horizontal="center" vertical="center" wrapText="1"/>
    </xf>
    <xf numFmtId="0" fontId="19" fillId="33" borderId="12" xfId="0" applyFont="1" applyFill="1" applyBorder="1" applyAlignment="1">
      <alignment horizontal="center" vertical="center" wrapText="1"/>
    </xf>
    <xf numFmtId="0" fontId="19" fillId="33" borderId="15" xfId="0" applyFont="1" applyFill="1" applyBorder="1" applyAlignment="1">
      <alignment horizontal="center" vertical="center" wrapText="1"/>
    </xf>
    <xf numFmtId="0" fontId="19" fillId="33" borderId="24" xfId="0" applyFont="1" applyFill="1" applyBorder="1" applyAlignment="1">
      <alignment horizontal="center" vertical="center" wrapText="1"/>
    </xf>
    <xf numFmtId="0" fontId="19" fillId="33" borderId="0" xfId="0" applyFont="1" applyFill="1" applyBorder="1" applyAlignment="1">
      <alignment horizontal="center" vertical="center" wrapText="1"/>
    </xf>
    <xf numFmtId="0" fontId="19" fillId="33" borderId="18" xfId="0" applyFont="1" applyFill="1" applyBorder="1" applyAlignment="1">
      <alignment horizontal="center" vertical="center" wrapText="1"/>
    </xf>
    <xf numFmtId="0" fontId="19" fillId="33" borderId="22" xfId="0" applyFont="1" applyFill="1" applyBorder="1" applyAlignment="1">
      <alignment horizontal="center" vertical="center" wrapText="1"/>
    </xf>
    <xf numFmtId="0" fontId="19" fillId="33" borderId="13" xfId="0" applyFont="1" applyFill="1" applyBorder="1" applyAlignment="1">
      <alignment horizontal="center" vertical="center" wrapText="1"/>
    </xf>
    <xf numFmtId="0" fontId="19" fillId="33" borderId="16" xfId="0" applyFont="1" applyFill="1" applyBorder="1" applyAlignment="1">
      <alignment horizontal="center" vertical="center" wrapText="1"/>
    </xf>
    <xf numFmtId="0" fontId="42" fillId="33" borderId="10" xfId="0" applyFont="1" applyFill="1" applyBorder="1" applyAlignment="1">
      <alignment horizontal="center" vertical="center" wrapText="1"/>
    </xf>
    <xf numFmtId="0" fontId="42" fillId="33" borderId="11" xfId="0" applyFont="1" applyFill="1" applyBorder="1" applyAlignment="1">
      <alignment horizontal="center" vertical="center" wrapText="1"/>
    </xf>
    <xf numFmtId="0" fontId="42" fillId="33" borderId="14" xfId="0" applyFont="1" applyFill="1" applyBorder="1" applyAlignment="1">
      <alignment horizontal="center" vertical="center" wrapText="1"/>
    </xf>
    <xf numFmtId="0" fontId="22" fillId="0" borderId="23" xfId="0" applyFont="1" applyBorder="1" applyAlignment="1">
      <alignment horizontal="left" vertical="center" wrapText="1"/>
    </xf>
    <xf numFmtId="0" fontId="22" fillId="0" borderId="12" xfId="0" applyFont="1" applyBorder="1" applyAlignment="1">
      <alignment horizontal="left" vertical="center" wrapText="1"/>
    </xf>
    <xf numFmtId="0" fontId="22" fillId="0" borderId="15" xfId="0" applyFont="1" applyBorder="1" applyAlignment="1">
      <alignment horizontal="left" vertical="center" wrapText="1"/>
    </xf>
    <xf numFmtId="0" fontId="22" fillId="0" borderId="24" xfId="0" applyFont="1" applyBorder="1" applyAlignment="1">
      <alignment horizontal="left" vertical="center" wrapText="1"/>
    </xf>
    <xf numFmtId="0" fontId="22" fillId="0" borderId="0" xfId="0" applyFont="1" applyBorder="1" applyAlignment="1">
      <alignment horizontal="left" vertical="center" wrapText="1"/>
    </xf>
    <xf numFmtId="0" fontId="22" fillId="0" borderId="18" xfId="0" applyFont="1" applyBorder="1" applyAlignment="1">
      <alignment horizontal="left" vertical="center" wrapText="1"/>
    </xf>
    <xf numFmtId="0" fontId="18" fillId="34" borderId="10" xfId="0" applyFont="1" applyFill="1" applyBorder="1" applyAlignment="1">
      <alignment horizontal="left" vertical="center" wrapText="1"/>
    </xf>
    <xf numFmtId="0" fontId="18" fillId="34" borderId="11" xfId="0" applyFont="1" applyFill="1" applyBorder="1" applyAlignment="1">
      <alignment horizontal="left" vertical="center"/>
    </xf>
    <xf numFmtId="0" fontId="18" fillId="34" borderId="14" xfId="0" applyFont="1" applyFill="1" applyBorder="1" applyAlignment="1">
      <alignment horizontal="left" vertical="center"/>
    </xf>
    <xf numFmtId="0" fontId="47" fillId="34" borderId="10" xfId="0" applyFont="1" applyFill="1" applyBorder="1" applyAlignment="1">
      <alignment horizontal="center" vertical="center" wrapText="1"/>
    </xf>
    <xf numFmtId="0" fontId="23" fillId="34" borderId="44" xfId="0" applyFont="1" applyFill="1" applyBorder="1" applyAlignment="1">
      <alignment horizontal="center" vertical="center"/>
    </xf>
    <xf numFmtId="0" fontId="23" fillId="34" borderId="45" xfId="0" applyFont="1" applyFill="1" applyBorder="1" applyAlignment="1">
      <alignment horizontal="center" vertical="center"/>
    </xf>
    <xf numFmtId="0" fontId="23" fillId="34" borderId="46" xfId="0" applyFont="1" applyFill="1" applyBorder="1" applyAlignment="1">
      <alignment horizontal="center" vertical="center"/>
    </xf>
    <xf numFmtId="0" fontId="22" fillId="0" borderId="22" xfId="0" applyFont="1" applyBorder="1" applyAlignment="1">
      <alignment horizontal="left" vertical="center" wrapText="1"/>
    </xf>
    <xf numFmtId="0" fontId="22" fillId="0" borderId="13" xfId="0" applyFont="1" applyBorder="1" applyAlignment="1">
      <alignment horizontal="left" vertical="center" wrapText="1"/>
    </xf>
    <xf numFmtId="0" fontId="22" fillId="0" borderId="16" xfId="0" applyFont="1" applyBorder="1" applyAlignment="1">
      <alignment horizontal="left" vertical="center" wrapText="1"/>
    </xf>
    <xf numFmtId="0" fontId="22" fillId="33" borderId="10" xfId="0" applyFont="1" applyFill="1" applyBorder="1" applyAlignment="1">
      <alignment horizontal="left" vertical="center" wrapText="1"/>
    </xf>
    <xf numFmtId="0" fontId="18" fillId="33" borderId="11" xfId="0" applyFont="1" applyFill="1" applyBorder="1" applyAlignment="1">
      <alignment horizontal="left" vertical="center"/>
    </xf>
    <xf numFmtId="0" fontId="18" fillId="33" borderId="14" xfId="0" applyFont="1" applyFill="1" applyBorder="1" applyAlignment="1">
      <alignment horizontal="left" vertical="center"/>
    </xf>
    <xf numFmtId="0" fontId="22" fillId="33" borderId="10" xfId="0" applyFont="1" applyFill="1" applyBorder="1" applyAlignment="1">
      <alignment horizontal="center" vertical="center" wrapText="1"/>
    </xf>
    <xf numFmtId="0" fontId="22" fillId="33" borderId="11" xfId="0" applyFont="1" applyFill="1" applyBorder="1" applyAlignment="1">
      <alignment horizontal="center" vertical="center" wrapText="1"/>
    </xf>
    <xf numFmtId="0" fontId="22" fillId="33" borderId="14" xfId="0" applyFont="1" applyFill="1" applyBorder="1" applyAlignment="1">
      <alignment horizontal="center" vertical="center" wrapText="1"/>
    </xf>
    <xf numFmtId="0" fontId="19" fillId="34" borderId="10" xfId="0" applyFont="1" applyFill="1" applyBorder="1" applyAlignment="1">
      <alignment horizontal="center" vertical="center" wrapText="1"/>
    </xf>
    <xf numFmtId="0" fontId="19" fillId="34" borderId="11" xfId="0" applyFont="1" applyFill="1" applyBorder="1" applyAlignment="1">
      <alignment horizontal="center" vertical="center" wrapText="1"/>
    </xf>
    <xf numFmtId="0" fontId="19" fillId="34" borderId="14" xfId="0" applyFont="1" applyFill="1" applyBorder="1" applyAlignment="1">
      <alignment horizontal="center" vertical="center" wrapText="1"/>
    </xf>
    <xf numFmtId="0" fontId="30" fillId="34" borderId="10" xfId="0" applyFont="1" applyFill="1" applyBorder="1" applyAlignment="1">
      <alignment horizontal="center" vertical="center"/>
    </xf>
    <xf numFmtId="0" fontId="30" fillId="34" borderId="11" xfId="0" applyFont="1" applyFill="1" applyBorder="1" applyAlignment="1">
      <alignment horizontal="center" vertical="center"/>
    </xf>
    <xf numFmtId="0" fontId="30" fillId="34" borderId="14" xfId="0" applyFont="1" applyFill="1" applyBorder="1" applyAlignment="1">
      <alignment horizontal="center" vertical="center"/>
    </xf>
    <xf numFmtId="0" fontId="22" fillId="34" borderId="10" xfId="0" applyFont="1" applyFill="1" applyBorder="1" applyAlignment="1">
      <alignment horizontal="center" vertical="center"/>
    </xf>
    <xf numFmtId="0" fontId="22" fillId="34" borderId="11" xfId="0" applyFont="1" applyFill="1" applyBorder="1" applyAlignment="1">
      <alignment horizontal="center" vertical="center"/>
    </xf>
    <xf numFmtId="0" fontId="22" fillId="34" borderId="14" xfId="0" applyFont="1" applyFill="1" applyBorder="1" applyAlignment="1">
      <alignment horizontal="center" vertical="center"/>
    </xf>
    <xf numFmtId="9" fontId="43" fillId="34" borderId="10" xfId="0" applyNumberFormat="1" applyFont="1" applyFill="1" applyBorder="1" applyAlignment="1">
      <alignment horizontal="left" vertical="center" wrapText="1"/>
    </xf>
    <xf numFmtId="9" fontId="43" fillId="34" borderId="11" xfId="0" applyNumberFormat="1" applyFont="1" applyFill="1" applyBorder="1" applyAlignment="1">
      <alignment horizontal="left" vertical="center" wrapText="1"/>
    </xf>
    <xf numFmtId="9" fontId="43" fillId="34" borderId="14" xfId="0" applyNumberFormat="1" applyFont="1" applyFill="1" applyBorder="1" applyAlignment="1">
      <alignment horizontal="left" vertical="center" wrapText="1"/>
    </xf>
    <xf numFmtId="0" fontId="19" fillId="33" borderId="10" xfId="0" applyFont="1" applyFill="1" applyBorder="1" applyAlignment="1">
      <alignment horizontal="left" vertical="center"/>
    </xf>
    <xf numFmtId="0" fontId="19" fillId="33" borderId="11" xfId="0" applyFont="1" applyFill="1" applyBorder="1" applyAlignment="1">
      <alignment horizontal="left" vertical="center"/>
    </xf>
    <xf numFmtId="0" fontId="19" fillId="33" borderId="14" xfId="0" applyFont="1" applyFill="1" applyBorder="1" applyAlignment="1">
      <alignment horizontal="left" vertical="center"/>
    </xf>
    <xf numFmtId="9" fontId="42" fillId="33" borderId="10" xfId="0" applyNumberFormat="1" applyFont="1" applyFill="1" applyBorder="1" applyAlignment="1">
      <alignment horizontal="left" vertical="center" wrapText="1"/>
    </xf>
    <xf numFmtId="9" fontId="42" fillId="33" borderId="11" xfId="0" applyNumberFormat="1" applyFont="1" applyFill="1" applyBorder="1" applyAlignment="1">
      <alignment horizontal="left" vertical="center" wrapText="1"/>
    </xf>
    <xf numFmtId="9" fontId="42" fillId="33" borderId="14" xfId="0" applyNumberFormat="1" applyFont="1" applyFill="1" applyBorder="1" applyAlignment="1">
      <alignment horizontal="left" vertical="center" wrapText="1"/>
    </xf>
    <xf numFmtId="9" fontId="23" fillId="34" borderId="22" xfId="0" applyNumberFormat="1" applyFont="1" applyFill="1" applyBorder="1" applyAlignment="1">
      <alignment horizontal="left" vertical="center"/>
    </xf>
    <xf numFmtId="9" fontId="23" fillId="34" borderId="13" xfId="0" applyNumberFormat="1" applyFont="1" applyFill="1" applyBorder="1" applyAlignment="1">
      <alignment horizontal="left" vertical="center"/>
    </xf>
    <xf numFmtId="9" fontId="23" fillId="34" borderId="16" xfId="0" applyNumberFormat="1" applyFont="1" applyFill="1" applyBorder="1" applyAlignment="1">
      <alignment horizontal="left" vertical="center"/>
    </xf>
    <xf numFmtId="0" fontId="19" fillId="33" borderId="10" xfId="0" applyFont="1" applyFill="1" applyBorder="1" applyAlignment="1">
      <alignment horizontal="left" vertical="top"/>
    </xf>
    <xf numFmtId="0" fontId="19" fillId="33" borderId="11" xfId="0" applyFont="1" applyFill="1" applyBorder="1" applyAlignment="1">
      <alignment horizontal="left" vertical="top"/>
    </xf>
    <xf numFmtId="0" fontId="19" fillId="33" borderId="14" xfId="0" applyFont="1" applyFill="1" applyBorder="1" applyAlignment="1">
      <alignment horizontal="left" vertical="top"/>
    </xf>
    <xf numFmtId="0" fontId="23" fillId="34" borderId="10" xfId="0" applyFont="1" applyFill="1" applyBorder="1" applyAlignment="1">
      <alignment horizontal="left" vertical="center"/>
    </xf>
    <xf numFmtId="0" fontId="23" fillId="34" borderId="11" xfId="0" applyFont="1" applyFill="1" applyBorder="1" applyAlignment="1">
      <alignment horizontal="left" vertical="center"/>
    </xf>
    <xf numFmtId="0" fontId="23" fillId="34" borderId="14" xfId="0" applyFont="1" applyFill="1" applyBorder="1" applyAlignment="1">
      <alignment horizontal="left" vertical="center"/>
    </xf>
    <xf numFmtId="0" fontId="19" fillId="33" borderId="10" xfId="0" applyFont="1" applyFill="1" applyBorder="1" applyAlignment="1">
      <alignment horizontal="left" vertical="top" wrapText="1"/>
    </xf>
    <xf numFmtId="0" fontId="19" fillId="33" borderId="11" xfId="0" applyFont="1" applyFill="1" applyBorder="1" applyAlignment="1">
      <alignment horizontal="left" vertical="top" wrapText="1"/>
    </xf>
    <xf numFmtId="0" fontId="19" fillId="33" borderId="14" xfId="0" applyFont="1" applyFill="1" applyBorder="1" applyAlignment="1">
      <alignment horizontal="left" vertical="top" wrapText="1"/>
    </xf>
    <xf numFmtId="0" fontId="23" fillId="34" borderId="10" xfId="0" applyFont="1" applyFill="1" applyBorder="1" applyAlignment="1">
      <alignment horizontal="left" vertical="top"/>
    </xf>
    <xf numFmtId="0" fontId="23" fillId="34" borderId="11" xfId="0" applyFont="1" applyFill="1" applyBorder="1" applyAlignment="1">
      <alignment horizontal="left" vertical="top"/>
    </xf>
    <xf numFmtId="0" fontId="23" fillId="34" borderId="14" xfId="0" applyFont="1" applyFill="1" applyBorder="1" applyAlignment="1">
      <alignment horizontal="left" vertical="top"/>
    </xf>
    <xf numFmtId="0" fontId="22" fillId="33" borderId="10" xfId="0" applyFont="1" applyFill="1" applyBorder="1" applyAlignment="1">
      <alignment horizontal="left" vertical="top" wrapText="1"/>
    </xf>
    <xf numFmtId="0" fontId="22" fillId="33" borderId="11" xfId="0" applyFont="1" applyFill="1" applyBorder="1" applyAlignment="1">
      <alignment horizontal="left" vertical="top" wrapText="1"/>
    </xf>
    <xf numFmtId="0" fontId="22" fillId="33" borderId="14" xfId="0" applyFont="1" applyFill="1" applyBorder="1" applyAlignment="1">
      <alignment horizontal="left" vertical="top" wrapText="1"/>
    </xf>
    <xf numFmtId="0" fontId="44" fillId="0" borderId="23" xfId="0" applyFont="1" applyBorder="1" applyAlignment="1">
      <alignment horizontal="left" vertical="center" wrapText="1"/>
    </xf>
    <xf numFmtId="0" fontId="44" fillId="0" borderId="12" xfId="0" applyFont="1" applyBorder="1" applyAlignment="1">
      <alignment horizontal="left" vertical="center" wrapText="1"/>
    </xf>
    <xf numFmtId="0" fontId="44" fillId="0" borderId="15" xfId="0" applyFont="1" applyBorder="1" applyAlignment="1">
      <alignment horizontal="left" vertical="center" wrapText="1"/>
    </xf>
    <xf numFmtId="0" fontId="44" fillId="0" borderId="24" xfId="0" applyFont="1" applyBorder="1" applyAlignment="1">
      <alignment horizontal="left" vertical="center" wrapText="1"/>
    </xf>
    <xf numFmtId="0" fontId="44" fillId="0" borderId="0" xfId="0" applyFont="1" applyBorder="1" applyAlignment="1">
      <alignment horizontal="left" vertical="center" wrapText="1"/>
    </xf>
    <xf numFmtId="0" fontId="44" fillId="0" borderId="18" xfId="0" applyFont="1" applyBorder="1" applyAlignment="1">
      <alignment horizontal="left" vertical="center" wrapText="1"/>
    </xf>
    <xf numFmtId="0" fontId="44" fillId="0" borderId="22" xfId="0" applyFont="1" applyBorder="1" applyAlignment="1">
      <alignment horizontal="left" vertical="center" wrapText="1"/>
    </xf>
    <xf numFmtId="0" fontId="44" fillId="0" borderId="13" xfId="0" applyFont="1" applyBorder="1" applyAlignment="1">
      <alignment horizontal="left" vertical="center" wrapText="1"/>
    </xf>
    <xf numFmtId="0" fontId="44" fillId="0" borderId="16" xfId="0" applyFont="1" applyBorder="1" applyAlignment="1">
      <alignment horizontal="left" vertical="center" wrapText="1"/>
    </xf>
    <xf numFmtId="0" fontId="45" fillId="34" borderId="10" xfId="0" applyFont="1" applyFill="1" applyBorder="1" applyAlignment="1">
      <alignment horizontal="left" vertical="center" wrapText="1"/>
    </xf>
    <xf numFmtId="0" fontId="45" fillId="34" borderId="11" xfId="0" applyFont="1" applyFill="1" applyBorder="1" applyAlignment="1">
      <alignment horizontal="left" vertical="center" wrapText="1"/>
    </xf>
    <xf numFmtId="0" fontId="45" fillId="34" borderId="14" xfId="0" applyFont="1" applyFill="1" applyBorder="1" applyAlignment="1">
      <alignment horizontal="left" vertical="center" wrapText="1"/>
    </xf>
    <xf numFmtId="0" fontId="37" fillId="33" borderId="10" xfId="0" applyFont="1" applyFill="1" applyBorder="1" applyAlignment="1">
      <alignment horizontal="left" vertical="center" wrapText="1"/>
    </xf>
    <xf numFmtId="0" fontId="37" fillId="33" borderId="11" xfId="0" applyFont="1" applyFill="1" applyBorder="1" applyAlignment="1">
      <alignment horizontal="left" vertical="center" wrapText="1"/>
    </xf>
    <xf numFmtId="0" fontId="37" fillId="33" borderId="14" xfId="0" applyFont="1" applyFill="1" applyBorder="1" applyAlignment="1">
      <alignment horizontal="left" vertical="center" wrapText="1"/>
    </xf>
    <xf numFmtId="0" fontId="43" fillId="34" borderId="10" xfId="0" applyFont="1" applyFill="1" applyBorder="1" applyAlignment="1">
      <alignment horizontal="left" vertical="top" wrapText="1"/>
    </xf>
    <xf numFmtId="0" fontId="43" fillId="34" borderId="11" xfId="0" applyFont="1" applyFill="1" applyBorder="1" applyAlignment="1">
      <alignment horizontal="left" vertical="top" wrapText="1"/>
    </xf>
    <xf numFmtId="0" fontId="43" fillId="34" borderId="14" xfId="0" applyFont="1" applyFill="1" applyBorder="1" applyAlignment="1">
      <alignment horizontal="left" vertical="top" wrapText="1"/>
    </xf>
    <xf numFmtId="0" fontId="42" fillId="33" borderId="10" xfId="0" applyFont="1" applyFill="1" applyBorder="1" applyAlignment="1">
      <alignment horizontal="left" vertical="top" wrapText="1"/>
    </xf>
    <xf numFmtId="0" fontId="42" fillId="33" borderId="11" xfId="0" applyFont="1" applyFill="1" applyBorder="1" applyAlignment="1">
      <alignment horizontal="left" vertical="top" wrapText="1"/>
    </xf>
    <xf numFmtId="0" fontId="42" fillId="33" borderId="14" xfId="0" applyFont="1" applyFill="1" applyBorder="1" applyAlignment="1">
      <alignment horizontal="left" vertical="top" wrapText="1"/>
    </xf>
    <xf numFmtId="0" fontId="42" fillId="33" borderId="10" xfId="0" applyFont="1" applyFill="1" applyBorder="1" applyAlignment="1">
      <alignment horizontal="left" vertical="center"/>
    </xf>
    <xf numFmtId="0" fontId="42" fillId="33" borderId="11" xfId="0" applyFont="1" applyFill="1" applyBorder="1" applyAlignment="1">
      <alignment horizontal="left" vertical="center"/>
    </xf>
    <xf numFmtId="0" fontId="42" fillId="33" borderId="14" xfId="0" applyFont="1" applyFill="1" applyBorder="1" applyAlignment="1">
      <alignment horizontal="left" vertical="center"/>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cellStyle name="Normal 3" xfId="44"/>
    <cellStyle name="Note" xfId="15" builtinId="10" customBuiltin="1"/>
    <cellStyle name="Output" xfId="10" builtinId="21" customBuiltin="1"/>
    <cellStyle name="Percent" xfId="43"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2:I50"/>
  <sheetViews>
    <sheetView zoomScale="120" zoomScaleNormal="120" workbookViewId="0">
      <selection activeCell="H20" sqref="H20"/>
    </sheetView>
  </sheetViews>
  <sheetFormatPr defaultRowHeight="15" x14ac:dyDescent="0.25"/>
  <cols>
    <col min="1" max="1" width="1.140625" customWidth="1"/>
    <col min="2" max="2" width="9.140625" hidden="1" customWidth="1"/>
    <col min="3" max="3" width="42.28515625" bestFit="1" customWidth="1"/>
    <col min="4" max="4" width="17.5703125" bestFit="1" customWidth="1"/>
    <col min="5" max="5" width="9.140625" customWidth="1"/>
    <col min="7" max="7" width="36.5703125" customWidth="1"/>
    <col min="8" max="9" width="12.5703125" customWidth="1"/>
  </cols>
  <sheetData>
    <row r="2" spans="3:9" x14ac:dyDescent="0.25">
      <c r="C2" s="127" t="s">
        <v>338</v>
      </c>
      <c r="D2" s="127"/>
      <c r="E2" s="127"/>
      <c r="F2" s="127"/>
      <c r="G2" s="127"/>
      <c r="H2" s="127"/>
      <c r="I2" s="127"/>
    </row>
    <row r="4" spans="3:9" ht="15.75" thickBot="1" x14ac:dyDescent="0.3"/>
    <row r="5" spans="3:9" ht="21.75" customHeight="1" thickBot="1" x14ac:dyDescent="0.3">
      <c r="C5" s="114" t="s">
        <v>339</v>
      </c>
      <c r="D5" s="128" t="s">
        <v>152</v>
      </c>
      <c r="E5" s="129"/>
      <c r="F5" s="129"/>
      <c r="G5" s="129"/>
      <c r="H5" s="129"/>
      <c r="I5" s="130"/>
    </row>
    <row r="6" spans="3:9" ht="26.25" customHeight="1" thickBot="1" x14ac:dyDescent="0.3">
      <c r="C6" s="115" t="s">
        <v>340</v>
      </c>
      <c r="D6" s="131" t="s">
        <v>347</v>
      </c>
      <c r="E6" s="132"/>
      <c r="F6" s="132"/>
      <c r="G6" s="132"/>
      <c r="H6" s="132"/>
      <c r="I6" s="133"/>
    </row>
    <row r="7" spans="3:9" ht="42.75" customHeight="1" thickBot="1" x14ac:dyDescent="0.3">
      <c r="C7" s="115" t="s">
        <v>341</v>
      </c>
      <c r="D7" s="134" t="s">
        <v>342</v>
      </c>
      <c r="E7" s="135"/>
      <c r="F7" s="135"/>
      <c r="G7" s="135"/>
      <c r="H7" s="135"/>
      <c r="I7" s="136"/>
    </row>
    <row r="8" spans="3:9" ht="25.5" customHeight="1" thickBot="1" x14ac:dyDescent="0.3">
      <c r="C8" s="115" t="s">
        <v>343</v>
      </c>
      <c r="D8" s="116" t="s">
        <v>4</v>
      </c>
      <c r="E8" s="137" t="s">
        <v>8</v>
      </c>
      <c r="F8" s="137"/>
      <c r="G8" s="137"/>
      <c r="H8" s="137"/>
      <c r="I8" s="138"/>
    </row>
    <row r="9" spans="3:9" ht="77.25" customHeight="1" thickBot="1" x14ac:dyDescent="0.3">
      <c r="C9" s="117" t="s">
        <v>154</v>
      </c>
      <c r="D9" s="118">
        <v>1110</v>
      </c>
      <c r="E9" s="125" t="s">
        <v>344</v>
      </c>
      <c r="F9" s="125"/>
      <c r="G9" s="125"/>
      <c r="H9" s="125"/>
      <c r="I9" s="126"/>
    </row>
    <row r="10" spans="3:9" ht="106.5" customHeight="1" thickBot="1" x14ac:dyDescent="0.3">
      <c r="C10" s="117" t="s">
        <v>151</v>
      </c>
      <c r="D10" s="118">
        <v>5320</v>
      </c>
      <c r="E10" s="124" t="s">
        <v>345</v>
      </c>
      <c r="F10" s="125"/>
      <c r="G10" s="125"/>
      <c r="H10" s="125"/>
      <c r="I10" s="126"/>
    </row>
    <row r="11" spans="3:9" ht="105" customHeight="1" thickBot="1" x14ac:dyDescent="0.3">
      <c r="C11" s="117" t="s">
        <v>157</v>
      </c>
      <c r="D11" s="118">
        <v>4260</v>
      </c>
      <c r="E11" s="125" t="s">
        <v>346</v>
      </c>
      <c r="F11" s="125"/>
      <c r="G11" s="125"/>
      <c r="H11" s="125"/>
      <c r="I11" s="126"/>
    </row>
    <row r="12" spans="3:9" ht="108.75" customHeight="1" thickBot="1" x14ac:dyDescent="0.3">
      <c r="C12" s="117" t="s">
        <v>96</v>
      </c>
      <c r="D12" s="118">
        <v>4760</v>
      </c>
      <c r="E12" s="125" t="s">
        <v>97</v>
      </c>
      <c r="F12" s="125"/>
      <c r="G12" s="125"/>
      <c r="H12" s="125"/>
      <c r="I12" s="126"/>
    </row>
    <row r="13" spans="3:9" ht="15.75" x14ac:dyDescent="0.25">
      <c r="C13" s="119"/>
      <c r="D13" s="120"/>
      <c r="E13" s="120"/>
      <c r="F13" s="120"/>
      <c r="G13" s="120"/>
      <c r="H13" s="120"/>
      <c r="I13" s="120"/>
    </row>
    <row r="26" ht="15" customHeight="1" x14ac:dyDescent="0.25"/>
    <row r="30" ht="15" customHeight="1" x14ac:dyDescent="0.25"/>
    <row r="34" ht="15" customHeight="1" x14ac:dyDescent="0.25"/>
    <row r="38" ht="15" customHeight="1" x14ac:dyDescent="0.25"/>
    <row r="42" ht="15" customHeight="1" x14ac:dyDescent="0.25"/>
    <row r="46" ht="15" customHeight="1" x14ac:dyDescent="0.25"/>
    <row r="50" ht="15" customHeight="1" x14ac:dyDescent="0.25"/>
  </sheetData>
  <mergeCells count="9">
    <mergeCell ref="E10:I10"/>
    <mergeCell ref="E11:I11"/>
    <mergeCell ref="E12:I12"/>
    <mergeCell ref="C2:I2"/>
    <mergeCell ref="D5:I5"/>
    <mergeCell ref="D6:I6"/>
    <mergeCell ref="D7:I7"/>
    <mergeCell ref="E8:I8"/>
    <mergeCell ref="E9:I9"/>
  </mergeCells>
  <pageMargins left="0.7" right="0.7" top="0.75" bottom="0.75" header="0.3" footer="0.3"/>
  <pageSetup scale="7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C2:M445"/>
  <sheetViews>
    <sheetView topLeftCell="A430" zoomScale="160" zoomScaleNormal="160" workbookViewId="0">
      <selection activeCell="I432" sqref="I432"/>
    </sheetView>
  </sheetViews>
  <sheetFormatPr defaultRowHeight="15" x14ac:dyDescent="0.25"/>
  <cols>
    <col min="1" max="1" width="11" customWidth="1"/>
    <col min="2" max="2" width="12" customWidth="1"/>
    <col min="3" max="7" width="21.42578125" customWidth="1"/>
    <col min="9" max="9" width="18.42578125" customWidth="1"/>
    <col min="10" max="10" width="11" customWidth="1"/>
    <col min="11" max="11" width="11" bestFit="1" customWidth="1"/>
  </cols>
  <sheetData>
    <row r="2" spans="3:8" ht="18" customHeight="1" x14ac:dyDescent="0.25">
      <c r="C2" s="189" t="s">
        <v>94</v>
      </c>
      <c r="D2" s="189"/>
      <c r="E2" s="189"/>
      <c r="F2" s="189"/>
      <c r="G2" s="189"/>
      <c r="H2" s="17"/>
    </row>
    <row r="3" spans="3:8" ht="15.75" thickBot="1" x14ac:dyDescent="0.3"/>
    <row r="4" spans="3:8" ht="26.25" thickBot="1" x14ac:dyDescent="0.3">
      <c r="C4" s="25" t="s">
        <v>22</v>
      </c>
      <c r="D4" s="190" t="s">
        <v>154</v>
      </c>
      <c r="E4" s="190"/>
      <c r="F4" s="190"/>
      <c r="G4" s="190"/>
    </row>
    <row r="5" spans="3:8" ht="15.75" thickBot="1" x14ac:dyDescent="0.3">
      <c r="C5" s="25" t="s">
        <v>4</v>
      </c>
      <c r="D5" s="131" t="s">
        <v>153</v>
      </c>
      <c r="E5" s="132"/>
      <c r="F5" s="132"/>
      <c r="G5" s="133"/>
    </row>
    <row r="6" spans="3:8" ht="26.25" thickBot="1" x14ac:dyDescent="0.3">
      <c r="C6" s="25" t="s">
        <v>36</v>
      </c>
      <c r="D6" s="191" t="s">
        <v>5</v>
      </c>
      <c r="E6" s="135"/>
      <c r="F6" s="135"/>
      <c r="G6" s="136"/>
    </row>
    <row r="7" spans="3:8" ht="15.75" thickBot="1" x14ac:dyDescent="0.3">
      <c r="C7" s="192" t="s">
        <v>8</v>
      </c>
      <c r="D7" s="193"/>
      <c r="E7" s="193"/>
      <c r="F7" s="193"/>
      <c r="G7" s="194"/>
    </row>
    <row r="8" spans="3:8" ht="15.75" thickBot="1" x14ac:dyDescent="0.3">
      <c r="C8" s="180" t="s">
        <v>294</v>
      </c>
      <c r="D8" s="181"/>
      <c r="E8" s="181"/>
      <c r="F8" s="181"/>
      <c r="G8" s="182"/>
    </row>
    <row r="9" spans="3:8" ht="21.75" customHeight="1" thickBot="1" x14ac:dyDescent="0.3">
      <c r="C9" s="180"/>
      <c r="D9" s="181"/>
      <c r="E9" s="181"/>
      <c r="F9" s="181"/>
      <c r="G9" s="182"/>
    </row>
    <row r="10" spans="3:8" ht="15.75" thickBot="1" x14ac:dyDescent="0.3">
      <c r="C10" s="180"/>
      <c r="D10" s="181"/>
      <c r="E10" s="181"/>
      <c r="F10" s="181"/>
      <c r="G10" s="182"/>
    </row>
    <row r="11" spans="3:8" ht="48.75" customHeight="1" thickBot="1" x14ac:dyDescent="0.3">
      <c r="C11" s="24" t="s">
        <v>11</v>
      </c>
      <c r="D11" s="183" t="s">
        <v>295</v>
      </c>
      <c r="E11" s="184"/>
      <c r="F11" s="184"/>
      <c r="G11" s="185"/>
    </row>
    <row r="12" spans="3:8" ht="23.25" customHeight="1" x14ac:dyDescent="0.25">
      <c r="C12" s="139" t="s">
        <v>89</v>
      </c>
      <c r="D12" s="2">
        <v>2018</v>
      </c>
      <c r="E12" s="2">
        <v>2019</v>
      </c>
      <c r="F12" s="2">
        <v>2020</v>
      </c>
      <c r="G12" s="2">
        <v>2021</v>
      </c>
    </row>
    <row r="13" spans="3:8" ht="15.75" thickBot="1" x14ac:dyDescent="0.3">
      <c r="C13" s="140"/>
      <c r="D13" s="3" t="s">
        <v>6</v>
      </c>
      <c r="E13" s="3" t="s">
        <v>7</v>
      </c>
      <c r="F13" s="3" t="s">
        <v>7</v>
      </c>
      <c r="G13" s="3" t="s">
        <v>7</v>
      </c>
    </row>
    <row r="14" spans="3:8" ht="15.75" thickBot="1" x14ac:dyDescent="0.3">
      <c r="C14" s="75" t="s">
        <v>158</v>
      </c>
      <c r="D14" s="8" t="s">
        <v>159</v>
      </c>
      <c r="E14" s="8" t="s">
        <v>160</v>
      </c>
      <c r="F14" s="8" t="s">
        <v>160</v>
      </c>
      <c r="G14" s="8" t="s">
        <v>160</v>
      </c>
    </row>
    <row r="15" spans="3:8" ht="15.75" thickBot="1" x14ac:dyDescent="0.3">
      <c r="C15" s="4" t="s">
        <v>161</v>
      </c>
      <c r="D15" s="8" t="s">
        <v>159</v>
      </c>
      <c r="E15" s="8" t="s">
        <v>160</v>
      </c>
      <c r="F15" s="8" t="s">
        <v>160</v>
      </c>
      <c r="G15" s="8" t="s">
        <v>160</v>
      </c>
    </row>
    <row r="16" spans="3:8" ht="23.25" thickBot="1" x14ac:dyDescent="0.3">
      <c r="C16" s="4" t="s">
        <v>162</v>
      </c>
      <c r="D16" s="8" t="s">
        <v>159</v>
      </c>
      <c r="E16" s="8" t="s">
        <v>160</v>
      </c>
      <c r="F16" s="8" t="s">
        <v>160</v>
      </c>
      <c r="G16" s="8" t="s">
        <v>160</v>
      </c>
    </row>
    <row r="17" spans="3:13" ht="24.75" thickBot="1" x14ac:dyDescent="0.3">
      <c r="C17" s="18" t="s">
        <v>13</v>
      </c>
      <c r="D17" s="165" t="s">
        <v>296</v>
      </c>
      <c r="E17" s="166"/>
      <c r="F17" s="166"/>
      <c r="G17" s="167"/>
    </row>
    <row r="18" spans="3:13" ht="23.25" customHeight="1" thickBot="1" x14ac:dyDescent="0.3">
      <c r="C18" s="147" t="s">
        <v>90</v>
      </c>
      <c r="D18" s="148"/>
      <c r="E18" s="148"/>
      <c r="F18" s="148"/>
      <c r="G18" s="149"/>
      <c r="J18" s="5"/>
      <c r="L18" s="5"/>
    </row>
    <row r="19" spans="3:13" ht="15.75" thickBot="1" x14ac:dyDescent="0.3">
      <c r="C19" s="75" t="s">
        <v>158</v>
      </c>
      <c r="D19" s="8" t="s">
        <v>159</v>
      </c>
      <c r="E19" s="8" t="s">
        <v>160</v>
      </c>
      <c r="F19" s="8" t="s">
        <v>160</v>
      </c>
      <c r="G19" s="8" t="s">
        <v>160</v>
      </c>
    </row>
    <row r="20" spans="3:13" ht="15.75" thickBot="1" x14ac:dyDescent="0.3">
      <c r="C20" s="4" t="s">
        <v>161</v>
      </c>
      <c r="D20" s="8" t="s">
        <v>159</v>
      </c>
      <c r="E20" s="8" t="s">
        <v>160</v>
      </c>
      <c r="F20" s="8" t="s">
        <v>160</v>
      </c>
      <c r="G20" s="8" t="s">
        <v>160</v>
      </c>
    </row>
    <row r="21" spans="3:13" ht="23.25" thickBot="1" x14ac:dyDescent="0.3">
      <c r="C21" s="4" t="s">
        <v>162</v>
      </c>
      <c r="D21" s="8" t="s">
        <v>159</v>
      </c>
      <c r="E21" s="8" t="s">
        <v>160</v>
      </c>
      <c r="F21" s="8" t="s">
        <v>160</v>
      </c>
      <c r="G21" s="8" t="s">
        <v>160</v>
      </c>
    </row>
    <row r="22" spans="3:13" ht="15.75" thickBot="1" x14ac:dyDescent="0.3">
      <c r="C22" s="186" t="s">
        <v>52</v>
      </c>
      <c r="D22" s="187"/>
      <c r="E22" s="187"/>
      <c r="F22" s="187"/>
      <c r="G22" s="188"/>
    </row>
    <row r="23" spans="3:13" ht="15.75" thickBot="1" x14ac:dyDescent="0.3">
      <c r="C23" s="156" t="s">
        <v>91</v>
      </c>
      <c r="D23" s="157"/>
      <c r="E23" s="157"/>
      <c r="F23" s="157"/>
      <c r="G23" s="158"/>
    </row>
    <row r="24" spans="3:13" ht="15.75" thickBot="1" x14ac:dyDescent="0.3">
      <c r="C24" s="29" t="s">
        <v>39</v>
      </c>
      <c r="D24" s="144" t="s">
        <v>297</v>
      </c>
      <c r="E24" s="145"/>
      <c r="F24" s="145"/>
      <c r="G24" s="146"/>
    </row>
    <row r="25" spans="3:13" ht="17.25" customHeight="1" thickBot="1" x14ac:dyDescent="0.3">
      <c r="C25" s="4" t="s">
        <v>10</v>
      </c>
      <c r="D25" s="147" t="s">
        <v>298</v>
      </c>
      <c r="E25" s="148"/>
      <c r="F25" s="148"/>
      <c r="G25" s="149"/>
    </row>
    <row r="26" spans="3:13" ht="15.75" thickBot="1" x14ac:dyDescent="0.3">
      <c r="C26" s="4" t="s">
        <v>15</v>
      </c>
      <c r="D26" s="150" t="s">
        <v>299</v>
      </c>
      <c r="E26" s="151"/>
      <c r="F26" s="151"/>
      <c r="G26" s="152"/>
    </row>
    <row r="27" spans="3:13" ht="12.75" customHeight="1" x14ac:dyDescent="0.25">
      <c r="C27" s="139"/>
      <c r="D27" s="27">
        <v>2018</v>
      </c>
      <c r="E27" s="27">
        <v>2019</v>
      </c>
      <c r="F27" s="27">
        <v>2020</v>
      </c>
      <c r="G27" s="27">
        <v>2021</v>
      </c>
    </row>
    <row r="28" spans="3:13" ht="9" customHeight="1" thickBot="1" x14ac:dyDescent="0.3">
      <c r="C28" s="140"/>
      <c r="D28" s="28" t="s">
        <v>6</v>
      </c>
      <c r="E28" s="28" t="s">
        <v>7</v>
      </c>
      <c r="F28" s="28" t="s">
        <v>7</v>
      </c>
      <c r="G28" s="28" t="s">
        <v>7</v>
      </c>
    </row>
    <row r="29" spans="3:13" ht="15.75" thickBot="1" x14ac:dyDescent="0.3">
      <c r="C29" s="4" t="s">
        <v>9</v>
      </c>
      <c r="D29" s="6">
        <v>15</v>
      </c>
      <c r="E29" s="6">
        <v>14</v>
      </c>
      <c r="F29" s="6">
        <v>15</v>
      </c>
      <c r="G29" s="6">
        <v>15</v>
      </c>
    </row>
    <row r="30" spans="3:13" ht="15.75" thickBot="1" x14ac:dyDescent="0.3">
      <c r="C30" s="4" t="s">
        <v>16</v>
      </c>
      <c r="D30" s="6">
        <v>8905</v>
      </c>
      <c r="E30" s="6">
        <v>8990</v>
      </c>
      <c r="F30" s="6">
        <v>9168</v>
      </c>
      <c r="G30" s="6">
        <v>9364</v>
      </c>
    </row>
    <row r="31" spans="3:13" ht="15.75" thickBot="1" x14ac:dyDescent="0.3">
      <c r="C31" s="4" t="s">
        <v>24</v>
      </c>
      <c r="D31" s="6">
        <f>D30/D29</f>
        <v>593.66666666666663</v>
      </c>
      <c r="E31" s="6">
        <f>E30/E29</f>
        <v>642.14285714285711</v>
      </c>
      <c r="F31" s="6">
        <f>F30/F29</f>
        <v>611.20000000000005</v>
      </c>
      <c r="G31" s="6">
        <f>G30/G29</f>
        <v>624.26666666666665</v>
      </c>
    </row>
    <row r="32" spans="3:13" ht="15.75" thickBot="1" x14ac:dyDescent="0.3">
      <c r="C32" s="4" t="s">
        <v>17</v>
      </c>
      <c r="D32" s="74" t="s">
        <v>23</v>
      </c>
      <c r="E32" s="7">
        <f>E29/D29-1</f>
        <v>-6.6666666666666652E-2</v>
      </c>
      <c r="F32" s="7">
        <f t="shared" ref="F32:G34" si="0">F29/E29-1</f>
        <v>7.1428571428571397E-2</v>
      </c>
      <c r="G32" s="7">
        <f t="shared" si="0"/>
        <v>0</v>
      </c>
      <c r="I32" s="10"/>
      <c r="J32" s="10"/>
      <c r="K32" s="10"/>
      <c r="L32" s="10"/>
      <c r="M32" s="10"/>
    </row>
    <row r="33" spans="3:7" ht="15.75" thickBot="1" x14ac:dyDescent="0.3">
      <c r="C33" s="4" t="s">
        <v>18</v>
      </c>
      <c r="D33" s="74" t="s">
        <v>23</v>
      </c>
      <c r="E33" s="7">
        <f>E30/D30-1</f>
        <v>9.5451993262212209E-3</v>
      </c>
      <c r="F33" s="7">
        <f t="shared" si="0"/>
        <v>1.9799777530589591E-2</v>
      </c>
      <c r="G33" s="7">
        <f t="shared" si="0"/>
        <v>2.1378708551483383E-2</v>
      </c>
    </row>
    <row r="34" spans="3:7" ht="23.25" thickBot="1" x14ac:dyDescent="0.3">
      <c r="C34" s="4" t="s">
        <v>19</v>
      </c>
      <c r="D34" s="74" t="s">
        <v>23</v>
      </c>
      <c r="E34" s="7">
        <f>E31/D31-1</f>
        <v>8.1655570706665515E-2</v>
      </c>
      <c r="F34" s="7">
        <f t="shared" si="0"/>
        <v>-4.8186874304782967E-2</v>
      </c>
      <c r="G34" s="7">
        <f t="shared" si="0"/>
        <v>2.1378708551483383E-2</v>
      </c>
    </row>
    <row r="35" spans="3:7" ht="15.75" thickBot="1" x14ac:dyDescent="0.3">
      <c r="C35" s="153" t="s">
        <v>54</v>
      </c>
      <c r="D35" s="154"/>
      <c r="E35" s="154"/>
      <c r="F35" s="154"/>
      <c r="G35" s="155"/>
    </row>
    <row r="36" spans="3:7" ht="12.75" customHeight="1" x14ac:dyDescent="0.25">
      <c r="C36" s="139"/>
      <c r="D36" s="27">
        <v>2018</v>
      </c>
      <c r="E36" s="27">
        <v>2019</v>
      </c>
      <c r="F36" s="27">
        <v>2020</v>
      </c>
      <c r="G36" s="27">
        <v>2021</v>
      </c>
    </row>
    <row r="37" spans="3:7" ht="9" customHeight="1" thickBot="1" x14ac:dyDescent="0.3">
      <c r="C37" s="140"/>
      <c r="D37" s="28" t="s">
        <v>6</v>
      </c>
      <c r="E37" s="28" t="s">
        <v>7</v>
      </c>
      <c r="F37" s="28" t="s">
        <v>7</v>
      </c>
      <c r="G37" s="28" t="s">
        <v>7</v>
      </c>
    </row>
    <row r="38" spans="3:7" ht="15.75" thickBot="1" x14ac:dyDescent="0.3">
      <c r="C38" s="1" t="s">
        <v>0</v>
      </c>
      <c r="D38" s="12">
        <v>6251</v>
      </c>
      <c r="E38" s="12">
        <v>6251</v>
      </c>
      <c r="F38" s="12">
        <v>6251</v>
      </c>
      <c r="G38" s="12">
        <v>6251</v>
      </c>
    </row>
    <row r="39" spans="3:7" ht="24.75" thickBot="1" x14ac:dyDescent="0.3">
      <c r="C39" s="1" t="s">
        <v>41</v>
      </c>
      <c r="D39" s="12">
        <v>960</v>
      </c>
      <c r="E39" s="12">
        <v>960</v>
      </c>
      <c r="F39" s="12">
        <v>960</v>
      </c>
      <c r="G39" s="12">
        <v>960</v>
      </c>
    </row>
    <row r="40" spans="3:7" ht="15.75" thickBot="1" x14ac:dyDescent="0.3">
      <c r="C40" s="1" t="s">
        <v>1</v>
      </c>
      <c r="D40" s="12">
        <v>1694</v>
      </c>
      <c r="E40" s="12">
        <v>1779</v>
      </c>
      <c r="F40" s="12">
        <v>1957</v>
      </c>
      <c r="G40" s="12">
        <v>2153</v>
      </c>
    </row>
    <row r="41" spans="3:7" ht="15.75" thickBot="1" x14ac:dyDescent="0.3">
      <c r="C41" s="1" t="s">
        <v>2</v>
      </c>
      <c r="D41" s="12"/>
      <c r="E41" s="12"/>
      <c r="F41" s="12"/>
      <c r="G41" s="12"/>
    </row>
    <row r="42" spans="3:7" ht="24.75" thickBot="1" x14ac:dyDescent="0.3">
      <c r="C42" s="1" t="s">
        <v>29</v>
      </c>
      <c r="D42" s="12"/>
      <c r="E42" s="12"/>
      <c r="F42" s="12"/>
      <c r="G42" s="12"/>
    </row>
    <row r="43" spans="3:7" ht="15.75" thickBot="1" x14ac:dyDescent="0.3">
      <c r="C43" s="1" t="s">
        <v>31</v>
      </c>
      <c r="D43" s="12"/>
      <c r="E43" s="12"/>
      <c r="F43" s="12"/>
      <c r="G43" s="12"/>
    </row>
    <row r="44" spans="3:7" ht="24.75" thickBot="1" x14ac:dyDescent="0.3">
      <c r="C44" s="1" t="s">
        <v>3</v>
      </c>
      <c r="D44" s="12"/>
      <c r="E44" s="12"/>
      <c r="F44" s="12"/>
      <c r="G44" s="12"/>
    </row>
    <row r="45" spans="3:7" ht="15.75" thickBot="1" x14ac:dyDescent="0.3">
      <c r="C45" s="30" t="s">
        <v>53</v>
      </c>
      <c r="D45" s="12">
        <f>D44+D43+D42+D41+D40+D39+D38</f>
        <v>8905</v>
      </c>
      <c r="E45" s="12">
        <f>E44+E43+E42+E41+E40+E39+E38</f>
        <v>8990</v>
      </c>
      <c r="F45" s="12">
        <f>F44+F43+F42+F41+F40+F39+F38</f>
        <v>9168</v>
      </c>
      <c r="G45" s="12">
        <f>G44+G43+G42+G41+G40+G39+G38</f>
        <v>9364</v>
      </c>
    </row>
    <row r="46" spans="3:7" ht="15.75" thickBot="1" x14ac:dyDescent="0.3">
      <c r="C46" s="33" t="s">
        <v>55</v>
      </c>
      <c r="D46" s="34">
        <f>IF(D45-D30=0,0,"Error")</f>
        <v>0</v>
      </c>
      <c r="E46" s="34">
        <f>IF(E45-E30=0,0,"Error")</f>
        <v>0</v>
      </c>
      <c r="F46" s="34">
        <f>IF(F45-F30=0,0,"Error")</f>
        <v>0</v>
      </c>
      <c r="G46" s="34">
        <f>IF(G45-G30=0,0,"Error")</f>
        <v>0</v>
      </c>
    </row>
    <row r="47" spans="3:7" ht="15.75" thickBot="1" x14ac:dyDescent="0.3">
      <c r="C47" s="29" t="s">
        <v>102</v>
      </c>
      <c r="D47" s="144" t="s">
        <v>300</v>
      </c>
      <c r="E47" s="145"/>
      <c r="F47" s="145"/>
      <c r="G47" s="146"/>
    </row>
    <row r="48" spans="3:7" ht="15.75" thickBot="1" x14ac:dyDescent="0.3">
      <c r="C48" s="4" t="s">
        <v>10</v>
      </c>
      <c r="D48" s="147" t="s">
        <v>301</v>
      </c>
      <c r="E48" s="148"/>
      <c r="F48" s="148"/>
      <c r="G48" s="149"/>
    </row>
    <row r="49" spans="3:7" ht="15.75" thickBot="1" x14ac:dyDescent="0.3">
      <c r="C49" s="4" t="s">
        <v>15</v>
      </c>
      <c r="D49" s="150" t="s">
        <v>302</v>
      </c>
      <c r="E49" s="151"/>
      <c r="F49" s="151"/>
      <c r="G49" s="152"/>
    </row>
    <row r="50" spans="3:7" x14ac:dyDescent="0.25">
      <c r="C50" s="139"/>
      <c r="D50" s="27">
        <v>2018</v>
      </c>
      <c r="E50" s="27">
        <v>2019</v>
      </c>
      <c r="F50" s="27">
        <v>2020</v>
      </c>
      <c r="G50" s="27">
        <v>2021</v>
      </c>
    </row>
    <row r="51" spans="3:7" ht="15.75" thickBot="1" x14ac:dyDescent="0.3">
      <c r="C51" s="140"/>
      <c r="D51" s="28" t="s">
        <v>6</v>
      </c>
      <c r="E51" s="28" t="s">
        <v>7</v>
      </c>
      <c r="F51" s="28" t="s">
        <v>7</v>
      </c>
      <c r="G51" s="28" t="s">
        <v>7</v>
      </c>
    </row>
    <row r="52" spans="3:7" ht="15.75" thickBot="1" x14ac:dyDescent="0.3">
      <c r="C52" s="4" t="s">
        <v>9</v>
      </c>
      <c r="D52" s="6">
        <v>46</v>
      </c>
      <c r="E52" s="6">
        <v>46</v>
      </c>
      <c r="F52" s="6">
        <v>46</v>
      </c>
      <c r="G52" s="6">
        <v>46</v>
      </c>
    </row>
    <row r="53" spans="3:7" ht="15.75" thickBot="1" x14ac:dyDescent="0.3">
      <c r="C53" s="4" t="s">
        <v>16</v>
      </c>
      <c r="D53" s="6">
        <v>20587</v>
      </c>
      <c r="E53" s="6">
        <v>27144</v>
      </c>
      <c r="F53" s="6">
        <v>27555</v>
      </c>
      <c r="G53" s="6">
        <v>28007</v>
      </c>
    </row>
    <row r="54" spans="3:7" ht="15.75" thickBot="1" x14ac:dyDescent="0.3">
      <c r="C54" s="4" t="s">
        <v>24</v>
      </c>
      <c r="D54" s="6">
        <f>D53/D52</f>
        <v>447.54347826086956</v>
      </c>
      <c r="E54" s="6">
        <f>E53/E52</f>
        <v>590.08695652173913</v>
      </c>
      <c r="F54" s="6">
        <f>F53/F52</f>
        <v>599.02173913043475</v>
      </c>
      <c r="G54" s="6">
        <f>G53/G52</f>
        <v>608.8478260869565</v>
      </c>
    </row>
    <row r="55" spans="3:7" ht="15.75" thickBot="1" x14ac:dyDescent="0.3">
      <c r="C55" s="4" t="s">
        <v>17</v>
      </c>
      <c r="D55" s="74" t="s">
        <v>23</v>
      </c>
      <c r="E55" s="7">
        <f t="shared" ref="E55:G57" si="1">E52/D52-1</f>
        <v>0</v>
      </c>
      <c r="F55" s="7">
        <f t="shared" si="1"/>
        <v>0</v>
      </c>
      <c r="G55" s="7">
        <f t="shared" si="1"/>
        <v>0</v>
      </c>
    </row>
    <row r="56" spans="3:7" ht="15.75" thickBot="1" x14ac:dyDescent="0.3">
      <c r="C56" s="4" t="s">
        <v>18</v>
      </c>
      <c r="D56" s="74" t="s">
        <v>23</v>
      </c>
      <c r="E56" s="7">
        <f t="shared" si="1"/>
        <v>0.31850196726089286</v>
      </c>
      <c r="F56" s="7">
        <f t="shared" si="1"/>
        <v>1.5141467727674662E-2</v>
      </c>
      <c r="G56" s="7">
        <f t="shared" si="1"/>
        <v>1.6403556523316931E-2</v>
      </c>
    </row>
    <row r="57" spans="3:7" ht="23.25" thickBot="1" x14ac:dyDescent="0.3">
      <c r="C57" s="4" t="s">
        <v>19</v>
      </c>
      <c r="D57" s="74" t="s">
        <v>23</v>
      </c>
      <c r="E57" s="7">
        <f t="shared" si="1"/>
        <v>0.31850196726089286</v>
      </c>
      <c r="F57" s="7">
        <f t="shared" si="1"/>
        <v>1.5141467727674662E-2</v>
      </c>
      <c r="G57" s="7">
        <f t="shared" si="1"/>
        <v>1.6403556523316931E-2</v>
      </c>
    </row>
    <row r="58" spans="3:7" ht="15.75" thickBot="1" x14ac:dyDescent="0.3">
      <c r="C58" s="153" t="s">
        <v>54</v>
      </c>
      <c r="D58" s="154"/>
      <c r="E58" s="154"/>
      <c r="F58" s="154"/>
      <c r="G58" s="155"/>
    </row>
    <row r="59" spans="3:7" x14ac:dyDescent="0.25">
      <c r="C59" s="139"/>
      <c r="D59" s="27">
        <v>2018</v>
      </c>
      <c r="E59" s="27">
        <v>2019</v>
      </c>
      <c r="F59" s="27">
        <v>2020</v>
      </c>
      <c r="G59" s="27">
        <v>2021</v>
      </c>
    </row>
    <row r="60" spans="3:7" ht="15.75" thickBot="1" x14ac:dyDescent="0.3">
      <c r="C60" s="140"/>
      <c r="D60" s="28" t="s">
        <v>6</v>
      </c>
      <c r="E60" s="28" t="s">
        <v>7</v>
      </c>
      <c r="F60" s="28" t="s">
        <v>7</v>
      </c>
      <c r="G60" s="28" t="s">
        <v>7</v>
      </c>
    </row>
    <row r="61" spans="3:7" ht="15.75" thickBot="1" x14ac:dyDescent="0.3">
      <c r="C61" s="1" t="s">
        <v>0</v>
      </c>
      <c r="D61" s="9">
        <v>14450</v>
      </c>
      <c r="E61" s="9">
        <v>14450</v>
      </c>
      <c r="F61" s="9">
        <v>14450</v>
      </c>
      <c r="G61" s="9">
        <v>14450</v>
      </c>
    </row>
    <row r="62" spans="3:7" ht="24.75" thickBot="1" x14ac:dyDescent="0.3">
      <c r="C62" s="1" t="s">
        <v>41</v>
      </c>
      <c r="D62" s="9">
        <v>2220</v>
      </c>
      <c r="E62" s="9">
        <v>2220</v>
      </c>
      <c r="F62" s="9">
        <v>2220</v>
      </c>
      <c r="G62" s="9">
        <v>2220</v>
      </c>
    </row>
    <row r="63" spans="3:7" ht="15.75" thickBot="1" x14ac:dyDescent="0.3">
      <c r="C63" s="1" t="s">
        <v>1</v>
      </c>
      <c r="D63" s="12">
        <v>3917</v>
      </c>
      <c r="E63" s="9">
        <v>4114</v>
      </c>
      <c r="F63" s="9">
        <v>4525</v>
      </c>
      <c r="G63" s="9">
        <v>4977</v>
      </c>
    </row>
    <row r="64" spans="3:7" ht="15.75" thickBot="1" x14ac:dyDescent="0.3">
      <c r="C64" s="1" t="s">
        <v>2</v>
      </c>
      <c r="D64" s="12"/>
      <c r="E64" s="9"/>
      <c r="F64" s="9"/>
      <c r="G64" s="9"/>
    </row>
    <row r="65" spans="3:7" ht="24.75" thickBot="1" x14ac:dyDescent="0.3">
      <c r="C65" s="1" t="s">
        <v>29</v>
      </c>
      <c r="D65" s="12"/>
      <c r="E65" s="9"/>
      <c r="F65" s="9"/>
      <c r="G65" s="9"/>
    </row>
    <row r="66" spans="3:7" ht="15.75" thickBot="1" x14ac:dyDescent="0.3">
      <c r="C66" s="1" t="s">
        <v>31</v>
      </c>
      <c r="D66" s="12"/>
      <c r="E66" s="9">
        <v>6000</v>
      </c>
      <c r="F66" s="9">
        <v>6000</v>
      </c>
      <c r="G66" s="9">
        <v>6000</v>
      </c>
    </row>
    <row r="67" spans="3:7" ht="24.75" thickBot="1" x14ac:dyDescent="0.3">
      <c r="C67" s="1" t="s">
        <v>3</v>
      </c>
      <c r="D67" s="12"/>
      <c r="E67" s="9">
        <v>360</v>
      </c>
      <c r="F67" s="9">
        <v>360</v>
      </c>
      <c r="G67" s="9">
        <v>360</v>
      </c>
    </row>
    <row r="68" spans="3:7" ht="15.75" thickBot="1" x14ac:dyDescent="0.3">
      <c r="C68" s="30" t="s">
        <v>53</v>
      </c>
      <c r="D68" s="12">
        <f>D67+D66+D65+D64+D63+D62+D61</f>
        <v>20587</v>
      </c>
      <c r="E68" s="12">
        <f>E67+E66+E65+E64+E63+E62+E61</f>
        <v>27144</v>
      </c>
      <c r="F68" s="12">
        <f>F67+F66+F65+F64+F63+F62+F61</f>
        <v>27555</v>
      </c>
      <c r="G68" s="12">
        <f>G67+G66+G65+G64+G63+G62+G61</f>
        <v>28007</v>
      </c>
    </row>
    <row r="69" spans="3:7" ht="15.75" thickBot="1" x14ac:dyDescent="0.3">
      <c r="C69" s="33" t="s">
        <v>55</v>
      </c>
      <c r="D69" s="34">
        <f>IF(D68-D53=0,0,"Error")</f>
        <v>0</v>
      </c>
      <c r="E69" s="34">
        <f>IF(E68-E53=0,0,"Error")</f>
        <v>0</v>
      </c>
      <c r="F69" s="34">
        <f>IF(F68-F53=0,0,"Error")</f>
        <v>0</v>
      </c>
      <c r="G69" s="34">
        <f>IF(G68-G53=0,0,"Error")</f>
        <v>0</v>
      </c>
    </row>
    <row r="70" spans="3:7" ht="15.75" thickBot="1" x14ac:dyDescent="0.3">
      <c r="C70" s="29" t="s">
        <v>248</v>
      </c>
      <c r="D70" s="144" t="s">
        <v>303</v>
      </c>
      <c r="E70" s="145"/>
      <c r="F70" s="145"/>
      <c r="G70" s="146"/>
    </row>
    <row r="71" spans="3:7" ht="15.75" thickBot="1" x14ac:dyDescent="0.3">
      <c r="C71" s="4" t="s">
        <v>10</v>
      </c>
      <c r="D71" s="147" t="s">
        <v>304</v>
      </c>
      <c r="E71" s="148"/>
      <c r="F71" s="148"/>
      <c r="G71" s="149"/>
    </row>
    <row r="72" spans="3:7" ht="15.75" thickBot="1" x14ac:dyDescent="0.3">
      <c r="C72" s="4" t="s">
        <v>15</v>
      </c>
      <c r="D72" s="150" t="s">
        <v>305</v>
      </c>
      <c r="E72" s="151"/>
      <c r="F72" s="151"/>
      <c r="G72" s="152"/>
    </row>
    <row r="73" spans="3:7" x14ac:dyDescent="0.25">
      <c r="C73" s="139"/>
      <c r="D73" s="27">
        <v>2018</v>
      </c>
      <c r="E73" s="27">
        <v>2019</v>
      </c>
      <c r="F73" s="27">
        <v>2020</v>
      </c>
      <c r="G73" s="27">
        <v>2021</v>
      </c>
    </row>
    <row r="74" spans="3:7" ht="15.75" thickBot="1" x14ac:dyDescent="0.3">
      <c r="C74" s="140"/>
      <c r="D74" s="28" t="s">
        <v>6</v>
      </c>
      <c r="E74" s="28" t="s">
        <v>7</v>
      </c>
      <c r="F74" s="28" t="s">
        <v>7</v>
      </c>
      <c r="G74" s="28" t="s">
        <v>7</v>
      </c>
    </row>
    <row r="75" spans="3:7" ht="15.75" thickBot="1" x14ac:dyDescent="0.3">
      <c r="C75" s="4" t="s">
        <v>9</v>
      </c>
      <c r="D75" s="6">
        <v>2250</v>
      </c>
      <c r="E75" s="6">
        <v>2250</v>
      </c>
      <c r="F75" s="6">
        <v>2250</v>
      </c>
      <c r="G75" s="6">
        <v>2250</v>
      </c>
    </row>
    <row r="76" spans="3:7" ht="15.75" thickBot="1" x14ac:dyDescent="0.3">
      <c r="C76" s="4" t="s">
        <v>16</v>
      </c>
      <c r="D76" s="6">
        <v>30514</v>
      </c>
      <c r="E76" s="6">
        <v>30891</v>
      </c>
      <c r="F76" s="6">
        <v>31685</v>
      </c>
      <c r="G76" s="6">
        <v>32556</v>
      </c>
    </row>
    <row r="77" spans="3:7" ht="15.75" thickBot="1" x14ac:dyDescent="0.3">
      <c r="C77" s="4" t="s">
        <v>24</v>
      </c>
      <c r="D77" s="6">
        <f>D76/D75</f>
        <v>13.561777777777777</v>
      </c>
      <c r="E77" s="6">
        <f>E76/E75</f>
        <v>13.729333333333333</v>
      </c>
      <c r="F77" s="6">
        <f>F76/F75</f>
        <v>14.082222222222223</v>
      </c>
      <c r="G77" s="6">
        <f>G76/G75</f>
        <v>14.469333333333333</v>
      </c>
    </row>
    <row r="78" spans="3:7" ht="15.75" thickBot="1" x14ac:dyDescent="0.3">
      <c r="C78" s="4" t="s">
        <v>17</v>
      </c>
      <c r="D78" s="74" t="s">
        <v>23</v>
      </c>
      <c r="E78" s="7">
        <f t="shared" ref="E78:G80" si="2">E75/D75-1</f>
        <v>0</v>
      </c>
      <c r="F78" s="7">
        <f t="shared" si="2"/>
        <v>0</v>
      </c>
      <c r="G78" s="7">
        <f t="shared" si="2"/>
        <v>0</v>
      </c>
    </row>
    <row r="79" spans="3:7" ht="15.75" thickBot="1" x14ac:dyDescent="0.3">
      <c r="C79" s="4" t="s">
        <v>18</v>
      </c>
      <c r="D79" s="74" t="s">
        <v>23</v>
      </c>
      <c r="E79" s="7">
        <f t="shared" si="2"/>
        <v>1.2354984597234164E-2</v>
      </c>
      <c r="F79" s="7">
        <f t="shared" si="2"/>
        <v>2.570327927228E-2</v>
      </c>
      <c r="G79" s="7">
        <f t="shared" si="2"/>
        <v>2.7489348272053071E-2</v>
      </c>
    </row>
    <row r="80" spans="3:7" ht="23.25" thickBot="1" x14ac:dyDescent="0.3">
      <c r="C80" s="4" t="s">
        <v>19</v>
      </c>
      <c r="D80" s="74" t="s">
        <v>23</v>
      </c>
      <c r="E80" s="7">
        <f t="shared" si="2"/>
        <v>1.2354984597233942E-2</v>
      </c>
      <c r="F80" s="7">
        <f t="shared" si="2"/>
        <v>2.570327927228E-2</v>
      </c>
      <c r="G80" s="7">
        <f t="shared" si="2"/>
        <v>2.7489348272053071E-2</v>
      </c>
    </row>
    <row r="81" spans="3:7" ht="15.75" thickBot="1" x14ac:dyDescent="0.3">
      <c r="C81" s="153" t="s">
        <v>54</v>
      </c>
      <c r="D81" s="154"/>
      <c r="E81" s="154"/>
      <c r="F81" s="154"/>
      <c r="G81" s="155"/>
    </row>
    <row r="82" spans="3:7" x14ac:dyDescent="0.25">
      <c r="C82" s="139"/>
      <c r="D82" s="27">
        <v>2018</v>
      </c>
      <c r="E82" s="27">
        <v>2019</v>
      </c>
      <c r="F82" s="27">
        <v>2020</v>
      </c>
      <c r="G82" s="27">
        <v>2021</v>
      </c>
    </row>
    <row r="83" spans="3:7" ht="15.75" thickBot="1" x14ac:dyDescent="0.3">
      <c r="C83" s="140"/>
      <c r="D83" s="28" t="s">
        <v>6</v>
      </c>
      <c r="E83" s="28" t="s">
        <v>7</v>
      </c>
      <c r="F83" s="28" t="s">
        <v>7</v>
      </c>
      <c r="G83" s="28" t="s">
        <v>7</v>
      </c>
    </row>
    <row r="84" spans="3:7" ht="15.75" thickBot="1" x14ac:dyDescent="0.3">
      <c r="C84" s="1" t="s">
        <v>0</v>
      </c>
      <c r="D84" s="9">
        <f>27837-7837</f>
        <v>20000</v>
      </c>
      <c r="E84" s="9">
        <f>27837-7837</f>
        <v>20000</v>
      </c>
      <c r="F84" s="9">
        <f>27837-7837</f>
        <v>20000</v>
      </c>
      <c r="G84" s="9">
        <f>27837-7837</f>
        <v>20000</v>
      </c>
    </row>
    <row r="85" spans="3:7" ht="24.75" thickBot="1" x14ac:dyDescent="0.3">
      <c r="C85" s="1" t="s">
        <v>41</v>
      </c>
      <c r="D85" s="9">
        <f>4277-1309</f>
        <v>2968</v>
      </c>
      <c r="E85" s="9">
        <f>4277-1309</f>
        <v>2968</v>
      </c>
      <c r="F85" s="9">
        <f>4277-1309</f>
        <v>2968</v>
      </c>
      <c r="G85" s="9">
        <f>4277-1309</f>
        <v>2968</v>
      </c>
    </row>
    <row r="86" spans="3:7" ht="15.75" thickBot="1" x14ac:dyDescent="0.3">
      <c r="C86" s="1" t="s">
        <v>1</v>
      </c>
      <c r="D86" s="12">
        <v>7546</v>
      </c>
      <c r="E86" s="9">
        <v>7923</v>
      </c>
      <c r="F86" s="9">
        <v>8717</v>
      </c>
      <c r="G86" s="9">
        <v>9588</v>
      </c>
    </row>
    <row r="87" spans="3:7" ht="15.75" thickBot="1" x14ac:dyDescent="0.3">
      <c r="C87" s="1" t="s">
        <v>2</v>
      </c>
      <c r="D87" s="12"/>
      <c r="E87" s="9"/>
      <c r="F87" s="9"/>
      <c r="G87" s="9"/>
    </row>
    <row r="88" spans="3:7" ht="24.75" thickBot="1" x14ac:dyDescent="0.3">
      <c r="C88" s="1" t="s">
        <v>29</v>
      </c>
      <c r="D88" s="12"/>
      <c r="E88" s="9"/>
      <c r="F88" s="9"/>
      <c r="G88" s="9"/>
    </row>
    <row r="89" spans="3:7" ht="15.75" thickBot="1" x14ac:dyDescent="0.3">
      <c r="C89" s="1" t="s">
        <v>31</v>
      </c>
      <c r="D89" s="12"/>
      <c r="E89" s="9"/>
      <c r="F89" s="9"/>
      <c r="G89" s="9"/>
    </row>
    <row r="90" spans="3:7" ht="24.75" thickBot="1" x14ac:dyDescent="0.3">
      <c r="C90" s="1" t="s">
        <v>3</v>
      </c>
      <c r="D90" s="12"/>
      <c r="E90" s="9"/>
      <c r="F90" s="9"/>
      <c r="G90" s="9"/>
    </row>
    <row r="91" spans="3:7" ht="15.75" thickBot="1" x14ac:dyDescent="0.3">
      <c r="C91" s="30" t="s">
        <v>53</v>
      </c>
      <c r="D91" s="12">
        <f>D90+D89+D88+D87+D86+D85+D84</f>
        <v>30514</v>
      </c>
      <c r="E91" s="12">
        <f>E90+E89+E88+E87+E86+E85+E84</f>
        <v>30891</v>
      </c>
      <c r="F91" s="12">
        <f>F90+F89+F88+F87+F86+F85+F84</f>
        <v>31685</v>
      </c>
      <c r="G91" s="12">
        <f>G90+G89+G88+G87+G86+G85+G84</f>
        <v>32556</v>
      </c>
    </row>
    <row r="92" spans="3:7" ht="15.75" thickBot="1" x14ac:dyDescent="0.3">
      <c r="C92" s="33" t="s">
        <v>55</v>
      </c>
      <c r="D92" s="34">
        <f>IF(D91-D76=0,0,"Error")</f>
        <v>0</v>
      </c>
      <c r="E92" s="34">
        <f>IF(E91-E76=0,0,"Error")</f>
        <v>0</v>
      </c>
      <c r="F92" s="34">
        <f>IF(F91-F76=0,0,"Error")</f>
        <v>0</v>
      </c>
      <c r="G92" s="34">
        <f>IF(G91-G76=0,0,"Error")</f>
        <v>0</v>
      </c>
    </row>
    <row r="93" spans="3:7" ht="15.75" thickBot="1" x14ac:dyDescent="0.3">
      <c r="C93" s="29" t="s">
        <v>251</v>
      </c>
      <c r="D93" s="144" t="s">
        <v>306</v>
      </c>
      <c r="E93" s="145"/>
      <c r="F93" s="145"/>
      <c r="G93" s="146"/>
    </row>
    <row r="94" spans="3:7" ht="15.75" thickBot="1" x14ac:dyDescent="0.3">
      <c r="C94" s="4" t="s">
        <v>10</v>
      </c>
      <c r="D94" s="147" t="s">
        <v>307</v>
      </c>
      <c r="E94" s="148"/>
      <c r="F94" s="148"/>
      <c r="G94" s="149"/>
    </row>
    <row r="95" spans="3:7" ht="15.75" thickBot="1" x14ac:dyDescent="0.3">
      <c r="C95" s="4" t="s">
        <v>15</v>
      </c>
      <c r="D95" s="150" t="s">
        <v>308</v>
      </c>
      <c r="E95" s="151"/>
      <c r="F95" s="151"/>
      <c r="G95" s="152"/>
    </row>
    <row r="96" spans="3:7" x14ac:dyDescent="0.25">
      <c r="C96" s="139"/>
      <c r="D96" s="27">
        <v>2018</v>
      </c>
      <c r="E96" s="27">
        <v>2019</v>
      </c>
      <c r="F96" s="27">
        <v>2020</v>
      </c>
      <c r="G96" s="27">
        <v>2021</v>
      </c>
    </row>
    <row r="97" spans="3:7" ht="15.75" thickBot="1" x14ac:dyDescent="0.3">
      <c r="C97" s="140"/>
      <c r="D97" s="28" t="s">
        <v>6</v>
      </c>
      <c r="E97" s="28" t="s">
        <v>7</v>
      </c>
      <c r="F97" s="28" t="s">
        <v>7</v>
      </c>
      <c r="G97" s="28" t="s">
        <v>7</v>
      </c>
    </row>
    <row r="98" spans="3:7" ht="15.75" thickBot="1" x14ac:dyDescent="0.3">
      <c r="C98" s="4" t="s">
        <v>9</v>
      </c>
      <c r="D98" s="6">
        <v>60</v>
      </c>
      <c r="E98" s="6">
        <v>60</v>
      </c>
      <c r="F98" s="6">
        <v>60</v>
      </c>
      <c r="G98" s="6">
        <v>60</v>
      </c>
    </row>
    <row r="99" spans="3:7" ht="15.75" thickBot="1" x14ac:dyDescent="0.3">
      <c r="C99" s="4" t="s">
        <v>16</v>
      </c>
      <c r="D99" s="6">
        <v>2129</v>
      </c>
      <c r="E99" s="6">
        <v>2150</v>
      </c>
      <c r="F99" s="6">
        <v>2192</v>
      </c>
      <c r="G99" s="6">
        <v>2239</v>
      </c>
    </row>
    <row r="100" spans="3:7" ht="15.75" thickBot="1" x14ac:dyDescent="0.3">
      <c r="C100" s="4" t="s">
        <v>24</v>
      </c>
      <c r="D100" s="6">
        <f>D99/D98</f>
        <v>35.483333333333334</v>
      </c>
      <c r="E100" s="6">
        <f>E99/E98</f>
        <v>35.833333333333336</v>
      </c>
      <c r="F100" s="6">
        <f>F99/F98</f>
        <v>36.533333333333331</v>
      </c>
      <c r="G100" s="6">
        <f>G99/G98</f>
        <v>37.31666666666667</v>
      </c>
    </row>
    <row r="101" spans="3:7" ht="15.75" thickBot="1" x14ac:dyDescent="0.3">
      <c r="C101" s="4" t="s">
        <v>17</v>
      </c>
      <c r="D101" s="74" t="s">
        <v>23</v>
      </c>
      <c r="E101" s="7">
        <f t="shared" ref="E101:G103" si="3">E98/D98-1</f>
        <v>0</v>
      </c>
      <c r="F101" s="7">
        <f t="shared" si="3"/>
        <v>0</v>
      </c>
      <c r="G101" s="7">
        <f t="shared" si="3"/>
        <v>0</v>
      </c>
    </row>
    <row r="102" spans="3:7" ht="15.75" thickBot="1" x14ac:dyDescent="0.3">
      <c r="C102" s="4" t="s">
        <v>18</v>
      </c>
      <c r="D102" s="74" t="s">
        <v>23</v>
      </c>
      <c r="E102" s="7">
        <f t="shared" si="3"/>
        <v>9.863785814936632E-3</v>
      </c>
      <c r="F102" s="7">
        <f t="shared" si="3"/>
        <v>1.9534883720930152E-2</v>
      </c>
      <c r="G102" s="7">
        <f t="shared" si="3"/>
        <v>2.1441605839416011E-2</v>
      </c>
    </row>
    <row r="103" spans="3:7" ht="23.25" thickBot="1" x14ac:dyDescent="0.3">
      <c r="C103" s="4" t="s">
        <v>19</v>
      </c>
      <c r="D103" s="74" t="s">
        <v>23</v>
      </c>
      <c r="E103" s="7">
        <f t="shared" si="3"/>
        <v>9.863785814936632E-3</v>
      </c>
      <c r="F103" s="7">
        <f t="shared" si="3"/>
        <v>1.9534883720930152E-2</v>
      </c>
      <c r="G103" s="7">
        <f t="shared" si="3"/>
        <v>2.1441605839416233E-2</v>
      </c>
    </row>
    <row r="104" spans="3:7" ht="15.75" thickBot="1" x14ac:dyDescent="0.3">
      <c r="C104" s="153" t="s">
        <v>54</v>
      </c>
      <c r="D104" s="154"/>
      <c r="E104" s="154"/>
      <c r="F104" s="154"/>
      <c r="G104" s="155"/>
    </row>
    <row r="105" spans="3:7" x14ac:dyDescent="0.25">
      <c r="C105" s="139"/>
      <c r="D105" s="27">
        <v>2018</v>
      </c>
      <c r="E105" s="27">
        <v>2019</v>
      </c>
      <c r="F105" s="27">
        <v>2020</v>
      </c>
      <c r="G105" s="27">
        <v>2021</v>
      </c>
    </row>
    <row r="106" spans="3:7" ht="15.75" thickBot="1" x14ac:dyDescent="0.3">
      <c r="C106" s="140"/>
      <c r="D106" s="28" t="s">
        <v>6</v>
      </c>
      <c r="E106" s="28" t="s">
        <v>7</v>
      </c>
      <c r="F106" s="28" t="s">
        <v>7</v>
      </c>
      <c r="G106" s="28" t="s">
        <v>7</v>
      </c>
    </row>
    <row r="107" spans="3:7" ht="15.75" thickBot="1" x14ac:dyDescent="0.3">
      <c r="C107" s="1" t="s">
        <v>0</v>
      </c>
      <c r="D107" s="9">
        <v>1495</v>
      </c>
      <c r="E107" s="9">
        <v>1495</v>
      </c>
      <c r="F107" s="9">
        <v>1495</v>
      </c>
      <c r="G107" s="9">
        <v>1495</v>
      </c>
    </row>
    <row r="108" spans="3:7" ht="24.75" thickBot="1" x14ac:dyDescent="0.3">
      <c r="C108" s="1" t="s">
        <v>41</v>
      </c>
      <c r="D108" s="9">
        <v>230</v>
      </c>
      <c r="E108" s="9">
        <v>230</v>
      </c>
      <c r="F108" s="9">
        <v>230</v>
      </c>
      <c r="G108" s="9">
        <v>230</v>
      </c>
    </row>
    <row r="109" spans="3:7" ht="15.75" thickBot="1" x14ac:dyDescent="0.3">
      <c r="C109" s="1" t="s">
        <v>1</v>
      </c>
      <c r="D109" s="12">
        <v>404</v>
      </c>
      <c r="E109" s="9">
        <v>425</v>
      </c>
      <c r="F109" s="9">
        <v>467</v>
      </c>
      <c r="G109" s="9">
        <v>514</v>
      </c>
    </row>
    <row r="110" spans="3:7" ht="15.75" thickBot="1" x14ac:dyDescent="0.3">
      <c r="C110" s="1" t="s">
        <v>2</v>
      </c>
      <c r="D110" s="12"/>
      <c r="E110" s="9"/>
      <c r="F110" s="9"/>
      <c r="G110" s="9"/>
    </row>
    <row r="111" spans="3:7" ht="24.75" thickBot="1" x14ac:dyDescent="0.3">
      <c r="C111" s="1" t="s">
        <v>29</v>
      </c>
      <c r="D111" s="12"/>
      <c r="E111" s="9"/>
      <c r="F111" s="9"/>
      <c r="G111" s="9"/>
    </row>
    <row r="112" spans="3:7" ht="15.75" thickBot="1" x14ac:dyDescent="0.3">
      <c r="C112" s="1" t="s">
        <v>31</v>
      </c>
      <c r="D112" s="12"/>
      <c r="E112" s="9"/>
      <c r="F112" s="9"/>
      <c r="G112" s="9"/>
    </row>
    <row r="113" spans="3:7" ht="24.75" thickBot="1" x14ac:dyDescent="0.3">
      <c r="C113" s="1" t="s">
        <v>3</v>
      </c>
      <c r="D113" s="12"/>
      <c r="E113" s="9"/>
      <c r="F113" s="9"/>
      <c r="G113" s="9"/>
    </row>
    <row r="114" spans="3:7" ht="15.75" thickBot="1" x14ac:dyDescent="0.3">
      <c r="C114" s="30" t="s">
        <v>53</v>
      </c>
      <c r="D114" s="12">
        <f>D113+D112+D111+D110+D109+D108+D107</f>
        <v>2129</v>
      </c>
      <c r="E114" s="12">
        <f>E113+E112+E111+E110+E109+E108+E107</f>
        <v>2150</v>
      </c>
      <c r="F114" s="12">
        <f>F113+F112+F111+F110+F109+F108+F107</f>
        <v>2192</v>
      </c>
      <c r="G114" s="12">
        <f>G113+G112+G111+G110+G109+G108+G107</f>
        <v>2239</v>
      </c>
    </row>
    <row r="115" spans="3:7" ht="15.75" thickBot="1" x14ac:dyDescent="0.3">
      <c r="C115" s="33" t="s">
        <v>55</v>
      </c>
      <c r="D115" s="34">
        <f>IF(D114-D99=0,0,"Error")</f>
        <v>0</v>
      </c>
      <c r="E115" s="34">
        <f>IF(E114-E99=0,0,"Error")</f>
        <v>0</v>
      </c>
      <c r="F115" s="34">
        <f>IF(F114-F99=0,0,"Error")</f>
        <v>0</v>
      </c>
      <c r="G115" s="34">
        <f>IF(G114-G99=0,0,"Error")</f>
        <v>0</v>
      </c>
    </row>
    <row r="116" spans="3:7" ht="15.75" thickBot="1" x14ac:dyDescent="0.3">
      <c r="C116" s="29" t="s">
        <v>254</v>
      </c>
      <c r="D116" s="144" t="s">
        <v>309</v>
      </c>
      <c r="E116" s="145"/>
      <c r="F116" s="145"/>
      <c r="G116" s="146"/>
    </row>
    <row r="117" spans="3:7" ht="28.5" customHeight="1" thickBot="1" x14ac:dyDescent="0.3">
      <c r="C117" s="4" t="s">
        <v>10</v>
      </c>
      <c r="D117" s="147" t="s">
        <v>310</v>
      </c>
      <c r="E117" s="148"/>
      <c r="F117" s="148"/>
      <c r="G117" s="149"/>
    </row>
    <row r="118" spans="3:7" ht="15.75" thickBot="1" x14ac:dyDescent="0.3">
      <c r="C118" s="4" t="s">
        <v>15</v>
      </c>
      <c r="D118" s="150" t="s">
        <v>302</v>
      </c>
      <c r="E118" s="151"/>
      <c r="F118" s="151"/>
      <c r="G118" s="152"/>
    </row>
    <row r="119" spans="3:7" x14ac:dyDescent="0.25">
      <c r="C119" s="139"/>
      <c r="D119" s="27">
        <v>2018</v>
      </c>
      <c r="E119" s="27">
        <v>2019</v>
      </c>
      <c r="F119" s="27">
        <v>2020</v>
      </c>
      <c r="G119" s="27">
        <v>2021</v>
      </c>
    </row>
    <row r="120" spans="3:7" ht="15.75" thickBot="1" x14ac:dyDescent="0.3">
      <c r="C120" s="140"/>
      <c r="D120" s="28" t="s">
        <v>6</v>
      </c>
      <c r="E120" s="28" t="s">
        <v>7</v>
      </c>
      <c r="F120" s="28" t="s">
        <v>7</v>
      </c>
      <c r="G120" s="28" t="s">
        <v>7</v>
      </c>
    </row>
    <row r="121" spans="3:7" ht="15.75" thickBot="1" x14ac:dyDescent="0.3">
      <c r="C121" s="4" t="s">
        <v>9</v>
      </c>
      <c r="D121" s="6">
        <v>40</v>
      </c>
      <c r="E121" s="6">
        <v>40</v>
      </c>
      <c r="F121" s="6">
        <v>40</v>
      </c>
      <c r="G121" s="6">
        <v>40</v>
      </c>
    </row>
    <row r="122" spans="3:7" ht="15.75" thickBot="1" x14ac:dyDescent="0.3">
      <c r="C122" s="4" t="s">
        <v>16</v>
      </c>
      <c r="D122" s="6">
        <v>21959</v>
      </c>
      <c r="E122" s="6">
        <v>22168</v>
      </c>
      <c r="F122" s="6">
        <v>22607</v>
      </c>
      <c r="G122" s="6">
        <v>23090</v>
      </c>
    </row>
    <row r="123" spans="3:7" ht="15.75" thickBot="1" x14ac:dyDescent="0.3">
      <c r="C123" s="4" t="s">
        <v>24</v>
      </c>
      <c r="D123" s="6">
        <f>D122/D121</f>
        <v>548.97500000000002</v>
      </c>
      <c r="E123" s="6">
        <f>E122/E121</f>
        <v>554.20000000000005</v>
      </c>
      <c r="F123" s="6">
        <f>F122/F121</f>
        <v>565.17499999999995</v>
      </c>
      <c r="G123" s="6">
        <f>G122/G121</f>
        <v>577.25</v>
      </c>
    </row>
    <row r="124" spans="3:7" ht="15.75" thickBot="1" x14ac:dyDescent="0.3">
      <c r="C124" s="4" t="s">
        <v>17</v>
      </c>
      <c r="D124" s="74" t="s">
        <v>23</v>
      </c>
      <c r="E124" s="7">
        <f t="shared" ref="E124:G126" si="4">E121/D121-1</f>
        <v>0</v>
      </c>
      <c r="F124" s="7">
        <f t="shared" si="4"/>
        <v>0</v>
      </c>
      <c r="G124" s="7">
        <f t="shared" si="4"/>
        <v>0</v>
      </c>
    </row>
    <row r="125" spans="3:7" ht="15.75" thickBot="1" x14ac:dyDescent="0.3">
      <c r="C125" s="4" t="s">
        <v>18</v>
      </c>
      <c r="D125" s="74" t="s">
        <v>23</v>
      </c>
      <c r="E125" s="7">
        <f t="shared" si="4"/>
        <v>9.5177376018944493E-3</v>
      </c>
      <c r="F125" s="7">
        <f t="shared" si="4"/>
        <v>1.9803320101046573E-2</v>
      </c>
      <c r="G125" s="7">
        <f t="shared" si="4"/>
        <v>2.1365063918255434E-2</v>
      </c>
    </row>
    <row r="126" spans="3:7" ht="23.25" thickBot="1" x14ac:dyDescent="0.3">
      <c r="C126" s="4" t="s">
        <v>19</v>
      </c>
      <c r="D126" s="74" t="s">
        <v>23</v>
      </c>
      <c r="E126" s="7">
        <f t="shared" si="4"/>
        <v>9.5177376018944493E-3</v>
      </c>
      <c r="F126" s="7">
        <f t="shared" si="4"/>
        <v>1.9803320101046351E-2</v>
      </c>
      <c r="G126" s="7">
        <f t="shared" si="4"/>
        <v>2.1365063918255434E-2</v>
      </c>
    </row>
    <row r="127" spans="3:7" ht="15.75" thickBot="1" x14ac:dyDescent="0.3">
      <c r="C127" s="153" t="s">
        <v>54</v>
      </c>
      <c r="D127" s="154"/>
      <c r="E127" s="154"/>
      <c r="F127" s="154"/>
      <c r="G127" s="155"/>
    </row>
    <row r="128" spans="3:7" x14ac:dyDescent="0.25">
      <c r="C128" s="139"/>
      <c r="D128" s="27">
        <v>2018</v>
      </c>
      <c r="E128" s="27">
        <v>2019</v>
      </c>
      <c r="F128" s="27">
        <v>2020</v>
      </c>
      <c r="G128" s="27">
        <v>2021</v>
      </c>
    </row>
    <row r="129" spans="3:7" ht="15.75" thickBot="1" x14ac:dyDescent="0.3">
      <c r="C129" s="140"/>
      <c r="D129" s="28" t="s">
        <v>6</v>
      </c>
      <c r="E129" s="28" t="s">
        <v>7</v>
      </c>
      <c r="F129" s="28" t="s">
        <v>7</v>
      </c>
      <c r="G129" s="28" t="s">
        <v>7</v>
      </c>
    </row>
    <row r="130" spans="3:7" ht="15.75" thickBot="1" x14ac:dyDescent="0.3">
      <c r="C130" s="1" t="s">
        <v>0</v>
      </c>
      <c r="D130" s="9">
        <v>15413</v>
      </c>
      <c r="E130" s="9">
        <v>15413</v>
      </c>
      <c r="F130" s="9">
        <v>15413</v>
      </c>
      <c r="G130" s="9">
        <v>15413</v>
      </c>
    </row>
    <row r="131" spans="3:7" ht="24.75" thickBot="1" x14ac:dyDescent="0.3">
      <c r="C131" s="1" t="s">
        <v>41</v>
      </c>
      <c r="D131" s="9">
        <v>2368</v>
      </c>
      <c r="E131" s="9">
        <v>2368</v>
      </c>
      <c r="F131" s="9">
        <v>2368</v>
      </c>
      <c r="G131" s="9">
        <v>2368</v>
      </c>
    </row>
    <row r="132" spans="3:7" ht="15.75" thickBot="1" x14ac:dyDescent="0.3">
      <c r="C132" s="1" t="s">
        <v>1</v>
      </c>
      <c r="D132" s="12">
        <v>4178</v>
      </c>
      <c r="E132" s="9">
        <v>4387</v>
      </c>
      <c r="F132" s="9">
        <v>4826</v>
      </c>
      <c r="G132" s="9">
        <v>5309</v>
      </c>
    </row>
    <row r="133" spans="3:7" ht="15.75" thickBot="1" x14ac:dyDescent="0.3">
      <c r="C133" s="1" t="s">
        <v>2</v>
      </c>
      <c r="D133" s="12"/>
      <c r="E133" s="9"/>
      <c r="F133" s="9"/>
      <c r="G133" s="9"/>
    </row>
    <row r="134" spans="3:7" ht="24.75" thickBot="1" x14ac:dyDescent="0.3">
      <c r="C134" s="1" t="s">
        <v>29</v>
      </c>
      <c r="D134" s="12"/>
      <c r="E134" s="9"/>
      <c r="F134" s="9"/>
      <c r="G134" s="9"/>
    </row>
    <row r="135" spans="3:7" ht="15.75" thickBot="1" x14ac:dyDescent="0.3">
      <c r="C135" s="1" t="s">
        <v>31</v>
      </c>
      <c r="D135" s="12"/>
      <c r="E135" s="9"/>
      <c r="F135" s="9"/>
      <c r="G135" s="9"/>
    </row>
    <row r="136" spans="3:7" ht="24.75" thickBot="1" x14ac:dyDescent="0.3">
      <c r="C136" s="1" t="s">
        <v>3</v>
      </c>
      <c r="D136" s="12"/>
      <c r="E136" s="9"/>
      <c r="F136" s="9"/>
      <c r="G136" s="9"/>
    </row>
    <row r="137" spans="3:7" ht="15.75" thickBot="1" x14ac:dyDescent="0.3">
      <c r="C137" s="30" t="s">
        <v>53</v>
      </c>
      <c r="D137" s="12">
        <f>D136+D135+D134+D133+D132+D131+D130</f>
        <v>21959</v>
      </c>
      <c r="E137" s="12">
        <f>E136+E135+E134+E133+E132+E131+E130</f>
        <v>22168</v>
      </c>
      <c r="F137" s="12">
        <f>F136+F135+F134+F133+F132+F131+F130</f>
        <v>22607</v>
      </c>
      <c r="G137" s="12">
        <f>G136+G135+G134+G133+G132+G131+G130</f>
        <v>23090</v>
      </c>
    </row>
    <row r="138" spans="3:7" ht="15.75" thickBot="1" x14ac:dyDescent="0.3">
      <c r="C138" s="33" t="s">
        <v>55</v>
      </c>
      <c r="D138" s="34">
        <f>IF(D137-D122=0,0,"Error")</f>
        <v>0</v>
      </c>
      <c r="E138" s="34">
        <f>IF(E137-E122=0,0,"Error")</f>
        <v>0</v>
      </c>
      <c r="F138" s="34">
        <f>IF(F137-F122=0,0,"Error")</f>
        <v>0</v>
      </c>
      <c r="G138" s="34">
        <f>IF(G137-G122=0,0,"Error")</f>
        <v>0</v>
      </c>
    </row>
    <row r="139" spans="3:7" ht="15.75" thickBot="1" x14ac:dyDescent="0.3">
      <c r="C139" s="29" t="s">
        <v>290</v>
      </c>
      <c r="D139" s="144" t="s">
        <v>311</v>
      </c>
      <c r="E139" s="145"/>
      <c r="F139" s="145"/>
      <c r="G139" s="146"/>
    </row>
    <row r="140" spans="3:7" ht="15.75" thickBot="1" x14ac:dyDescent="0.3">
      <c r="C140" s="4" t="s">
        <v>10</v>
      </c>
      <c r="D140" s="147" t="s">
        <v>312</v>
      </c>
      <c r="E140" s="148"/>
      <c r="F140" s="148"/>
      <c r="G140" s="149"/>
    </row>
    <row r="141" spans="3:7" ht="15.75" thickBot="1" x14ac:dyDescent="0.3">
      <c r="C141" s="4" t="s">
        <v>15</v>
      </c>
      <c r="D141" s="150" t="s">
        <v>313</v>
      </c>
      <c r="E141" s="151"/>
      <c r="F141" s="151"/>
      <c r="G141" s="152"/>
    </row>
    <row r="142" spans="3:7" x14ac:dyDescent="0.25">
      <c r="C142" s="139"/>
      <c r="D142" s="27">
        <v>2018</v>
      </c>
      <c r="E142" s="27">
        <v>2019</v>
      </c>
      <c r="F142" s="27">
        <v>2020</v>
      </c>
      <c r="G142" s="27">
        <v>2021</v>
      </c>
    </row>
    <row r="143" spans="3:7" ht="15.75" thickBot="1" x14ac:dyDescent="0.3">
      <c r="C143" s="140"/>
      <c r="D143" s="28" t="s">
        <v>6</v>
      </c>
      <c r="E143" s="28" t="s">
        <v>7</v>
      </c>
      <c r="F143" s="28" t="s">
        <v>7</v>
      </c>
      <c r="G143" s="28" t="s">
        <v>7</v>
      </c>
    </row>
    <row r="144" spans="3:7" ht="15.75" thickBot="1" x14ac:dyDescent="0.3">
      <c r="C144" s="4" t="s">
        <v>9</v>
      </c>
      <c r="D144" s="6">
        <v>600</v>
      </c>
      <c r="E144" s="6">
        <v>600</v>
      </c>
      <c r="F144" s="6">
        <v>600</v>
      </c>
      <c r="G144" s="6">
        <v>600</v>
      </c>
    </row>
    <row r="145" spans="3:7" ht="15.75" thickBot="1" x14ac:dyDescent="0.3">
      <c r="C145" s="4" t="s">
        <v>16</v>
      </c>
      <c r="D145" s="6">
        <v>5284</v>
      </c>
      <c r="E145" s="6">
        <v>5335</v>
      </c>
      <c r="F145" s="6">
        <v>5440</v>
      </c>
      <c r="G145" s="6">
        <v>5556</v>
      </c>
    </row>
    <row r="146" spans="3:7" ht="15.75" thickBot="1" x14ac:dyDescent="0.3">
      <c r="C146" s="4" t="s">
        <v>24</v>
      </c>
      <c r="D146" s="6">
        <f>D145/D144</f>
        <v>8.8066666666666666</v>
      </c>
      <c r="E146" s="6">
        <f>E145/E144</f>
        <v>8.8916666666666675</v>
      </c>
      <c r="F146" s="6">
        <f>F145/F144</f>
        <v>9.0666666666666664</v>
      </c>
      <c r="G146" s="6">
        <f>G145/G144</f>
        <v>9.26</v>
      </c>
    </row>
    <row r="147" spans="3:7" ht="15.75" thickBot="1" x14ac:dyDescent="0.3">
      <c r="C147" s="4" t="s">
        <v>17</v>
      </c>
      <c r="D147" s="74" t="s">
        <v>23</v>
      </c>
      <c r="E147" s="7">
        <f t="shared" ref="E147:G149" si="5">E144/D144-1</f>
        <v>0</v>
      </c>
      <c r="F147" s="7">
        <f t="shared" si="5"/>
        <v>0</v>
      </c>
      <c r="G147" s="7">
        <f t="shared" si="5"/>
        <v>0</v>
      </c>
    </row>
    <row r="148" spans="3:7" ht="15.75" thickBot="1" x14ac:dyDescent="0.3">
      <c r="C148" s="4" t="s">
        <v>18</v>
      </c>
      <c r="D148" s="74" t="s">
        <v>23</v>
      </c>
      <c r="E148" s="7">
        <f t="shared" si="5"/>
        <v>9.6517789553369759E-3</v>
      </c>
      <c r="F148" s="7">
        <f t="shared" si="5"/>
        <v>1.9681349578256846E-2</v>
      </c>
      <c r="G148" s="7">
        <f t="shared" si="5"/>
        <v>2.132352941176463E-2</v>
      </c>
    </row>
    <row r="149" spans="3:7" ht="23.25" thickBot="1" x14ac:dyDescent="0.3">
      <c r="C149" s="4" t="s">
        <v>19</v>
      </c>
      <c r="D149" s="74" t="s">
        <v>23</v>
      </c>
      <c r="E149" s="7">
        <f t="shared" si="5"/>
        <v>9.6517789553369759E-3</v>
      </c>
      <c r="F149" s="7">
        <f t="shared" si="5"/>
        <v>1.9681349578256624E-2</v>
      </c>
      <c r="G149" s="7">
        <f t="shared" si="5"/>
        <v>2.132352941176463E-2</v>
      </c>
    </row>
    <row r="150" spans="3:7" ht="15.75" thickBot="1" x14ac:dyDescent="0.3">
      <c r="C150" s="153" t="s">
        <v>54</v>
      </c>
      <c r="D150" s="154"/>
      <c r="E150" s="154"/>
      <c r="F150" s="154"/>
      <c r="G150" s="155"/>
    </row>
    <row r="151" spans="3:7" x14ac:dyDescent="0.25">
      <c r="C151" s="139"/>
      <c r="D151" s="27">
        <v>2018</v>
      </c>
      <c r="E151" s="27">
        <v>2019</v>
      </c>
      <c r="F151" s="27">
        <v>2020</v>
      </c>
      <c r="G151" s="27">
        <v>2021</v>
      </c>
    </row>
    <row r="152" spans="3:7" ht="15.75" thickBot="1" x14ac:dyDescent="0.3">
      <c r="C152" s="140"/>
      <c r="D152" s="28" t="s">
        <v>6</v>
      </c>
      <c r="E152" s="28" t="s">
        <v>7</v>
      </c>
      <c r="F152" s="28" t="s">
        <v>7</v>
      </c>
      <c r="G152" s="28" t="s">
        <v>7</v>
      </c>
    </row>
    <row r="153" spans="3:7" ht="15.75" thickBot="1" x14ac:dyDescent="0.3">
      <c r="C153" s="1" t="s">
        <v>0</v>
      </c>
      <c r="D153" s="9">
        <v>3709</v>
      </c>
      <c r="E153" s="9">
        <v>3709</v>
      </c>
      <c r="F153" s="9">
        <v>3709</v>
      </c>
      <c r="G153" s="9">
        <v>3709</v>
      </c>
    </row>
    <row r="154" spans="3:7" ht="24.75" thickBot="1" x14ac:dyDescent="0.3">
      <c r="C154" s="1" t="s">
        <v>41</v>
      </c>
      <c r="D154" s="9">
        <v>570</v>
      </c>
      <c r="E154" s="9">
        <v>570</v>
      </c>
      <c r="F154" s="9">
        <v>570</v>
      </c>
      <c r="G154" s="9">
        <v>570</v>
      </c>
    </row>
    <row r="155" spans="3:7" ht="15.75" thickBot="1" x14ac:dyDescent="0.3">
      <c r="C155" s="1" t="s">
        <v>1</v>
      </c>
      <c r="D155" s="12">
        <v>1005</v>
      </c>
      <c r="E155" s="9">
        <v>1056</v>
      </c>
      <c r="F155" s="9">
        <v>1161</v>
      </c>
      <c r="G155" s="9">
        <v>1277</v>
      </c>
    </row>
    <row r="156" spans="3:7" ht="15.75" thickBot="1" x14ac:dyDescent="0.3">
      <c r="C156" s="1" t="s">
        <v>2</v>
      </c>
      <c r="D156" s="12"/>
      <c r="E156" s="9"/>
      <c r="F156" s="9"/>
      <c r="G156" s="9"/>
    </row>
    <row r="157" spans="3:7" ht="24.75" thickBot="1" x14ac:dyDescent="0.3">
      <c r="C157" s="1" t="s">
        <v>29</v>
      </c>
      <c r="D157" s="12"/>
      <c r="E157" s="9"/>
      <c r="F157" s="9"/>
      <c r="G157" s="9"/>
    </row>
    <row r="158" spans="3:7" ht="15.75" thickBot="1" x14ac:dyDescent="0.3">
      <c r="C158" s="1" t="s">
        <v>31</v>
      </c>
      <c r="D158" s="12"/>
      <c r="E158" s="9"/>
      <c r="F158" s="9"/>
      <c r="G158" s="9"/>
    </row>
    <row r="159" spans="3:7" ht="24.75" thickBot="1" x14ac:dyDescent="0.3">
      <c r="C159" s="1" t="s">
        <v>3</v>
      </c>
      <c r="D159" s="12"/>
      <c r="E159" s="9"/>
      <c r="F159" s="9"/>
      <c r="G159" s="9"/>
    </row>
    <row r="160" spans="3:7" ht="15.75" thickBot="1" x14ac:dyDescent="0.3">
      <c r="C160" s="30" t="s">
        <v>53</v>
      </c>
      <c r="D160" s="12">
        <f>D159+D158+D157+D156+D155+D154+D153</f>
        <v>5284</v>
      </c>
      <c r="E160" s="12">
        <f>E159+E158+E157+E156+E155+E154+E153</f>
        <v>5335</v>
      </c>
      <c r="F160" s="12">
        <f>F159+F158+F157+F156+F155+F154+F153</f>
        <v>5440</v>
      </c>
      <c r="G160" s="12">
        <f>G159+G158+G157+G156+G155+G154+G153</f>
        <v>5556</v>
      </c>
    </row>
    <row r="161" spans="3:7" ht="15.75" thickBot="1" x14ac:dyDescent="0.3">
      <c r="C161" s="33" t="s">
        <v>55</v>
      </c>
      <c r="D161" s="34">
        <f>IF(D160-D145=0,0,"Error")</f>
        <v>0</v>
      </c>
      <c r="E161" s="34">
        <f>IF(E160-E145=0,0,"Error")</f>
        <v>0</v>
      </c>
      <c r="F161" s="34">
        <f>IF(F160-F145=0,0,"Error")</f>
        <v>0</v>
      </c>
      <c r="G161" s="34">
        <f>IF(G160-G145=0,0,"Error")</f>
        <v>0</v>
      </c>
    </row>
    <row r="162" spans="3:7" ht="15.75" thickBot="1" x14ac:dyDescent="0.3">
      <c r="C162" s="29" t="s">
        <v>257</v>
      </c>
      <c r="D162" s="144" t="s">
        <v>314</v>
      </c>
      <c r="E162" s="145"/>
      <c r="F162" s="145"/>
      <c r="G162" s="146"/>
    </row>
    <row r="163" spans="3:7" ht="15.75" thickBot="1" x14ac:dyDescent="0.3">
      <c r="C163" s="4" t="s">
        <v>10</v>
      </c>
      <c r="D163" s="147" t="s">
        <v>315</v>
      </c>
      <c r="E163" s="148"/>
      <c r="F163" s="148"/>
      <c r="G163" s="149"/>
    </row>
    <row r="164" spans="3:7" ht="15.75" thickBot="1" x14ac:dyDescent="0.3">
      <c r="C164" s="4" t="s">
        <v>15</v>
      </c>
      <c r="D164" s="150" t="s">
        <v>302</v>
      </c>
      <c r="E164" s="151"/>
      <c r="F164" s="151"/>
      <c r="G164" s="152"/>
    </row>
    <row r="165" spans="3:7" x14ac:dyDescent="0.25">
      <c r="C165" s="139"/>
      <c r="D165" s="27">
        <v>2018</v>
      </c>
      <c r="E165" s="27">
        <v>2019</v>
      </c>
      <c r="F165" s="27">
        <v>2020</v>
      </c>
      <c r="G165" s="27">
        <v>2021</v>
      </c>
    </row>
    <row r="166" spans="3:7" ht="15.75" thickBot="1" x14ac:dyDescent="0.3">
      <c r="C166" s="140"/>
      <c r="D166" s="28" t="s">
        <v>6</v>
      </c>
      <c r="E166" s="28" t="s">
        <v>7</v>
      </c>
      <c r="F166" s="28" t="s">
        <v>7</v>
      </c>
      <c r="G166" s="28" t="s">
        <v>7</v>
      </c>
    </row>
    <row r="167" spans="3:7" ht="15.75" thickBot="1" x14ac:dyDescent="0.3">
      <c r="C167" s="4" t="s">
        <v>9</v>
      </c>
      <c r="D167" s="6">
        <v>120</v>
      </c>
      <c r="E167" s="6">
        <v>120</v>
      </c>
      <c r="F167" s="6">
        <v>120</v>
      </c>
      <c r="G167" s="6">
        <v>120</v>
      </c>
    </row>
    <row r="168" spans="3:7" ht="15.75" thickBot="1" x14ac:dyDescent="0.3">
      <c r="C168" s="4" t="s">
        <v>16</v>
      </c>
      <c r="D168" s="6">
        <v>14274</v>
      </c>
      <c r="E168" s="6">
        <v>14410</v>
      </c>
      <c r="F168" s="6">
        <v>14695</v>
      </c>
      <c r="G168" s="6">
        <v>15009</v>
      </c>
    </row>
    <row r="169" spans="3:7" ht="15.75" thickBot="1" x14ac:dyDescent="0.3">
      <c r="C169" s="4" t="s">
        <v>24</v>
      </c>
      <c r="D169" s="6">
        <f>D168/D167</f>
        <v>118.95</v>
      </c>
      <c r="E169" s="6">
        <f>E168/E167</f>
        <v>120.08333333333333</v>
      </c>
      <c r="F169" s="6">
        <f>F168/F167</f>
        <v>122.45833333333333</v>
      </c>
      <c r="G169" s="6">
        <f>G168/G167</f>
        <v>125.075</v>
      </c>
    </row>
    <row r="170" spans="3:7" ht="15.75" thickBot="1" x14ac:dyDescent="0.3">
      <c r="C170" s="4" t="s">
        <v>17</v>
      </c>
      <c r="D170" s="74" t="s">
        <v>23</v>
      </c>
      <c r="E170" s="7">
        <f t="shared" ref="E170:G172" si="6">E167/D167-1</f>
        <v>0</v>
      </c>
      <c r="F170" s="7">
        <f t="shared" si="6"/>
        <v>0</v>
      </c>
      <c r="G170" s="7">
        <f t="shared" si="6"/>
        <v>0</v>
      </c>
    </row>
    <row r="171" spans="3:7" ht="15.75" thickBot="1" x14ac:dyDescent="0.3">
      <c r="C171" s="4" t="s">
        <v>18</v>
      </c>
      <c r="D171" s="74" t="s">
        <v>23</v>
      </c>
      <c r="E171" s="7">
        <f t="shared" si="6"/>
        <v>9.527812806501279E-3</v>
      </c>
      <c r="F171" s="7">
        <f t="shared" si="6"/>
        <v>1.9777931991672437E-2</v>
      </c>
      <c r="G171" s="7">
        <f t="shared" si="6"/>
        <v>2.1367812181013912E-2</v>
      </c>
    </row>
    <row r="172" spans="3:7" ht="23.25" thickBot="1" x14ac:dyDescent="0.3">
      <c r="C172" s="4" t="s">
        <v>19</v>
      </c>
      <c r="D172" s="74" t="s">
        <v>23</v>
      </c>
      <c r="E172" s="7">
        <f t="shared" si="6"/>
        <v>9.527812806501279E-3</v>
      </c>
      <c r="F172" s="7">
        <f t="shared" si="6"/>
        <v>1.9777931991672437E-2</v>
      </c>
      <c r="G172" s="7">
        <f t="shared" si="6"/>
        <v>2.1367812181013912E-2</v>
      </c>
    </row>
    <row r="173" spans="3:7" ht="15.75" thickBot="1" x14ac:dyDescent="0.3">
      <c r="C173" s="153" t="s">
        <v>54</v>
      </c>
      <c r="D173" s="154"/>
      <c r="E173" s="154"/>
      <c r="F173" s="154"/>
      <c r="G173" s="155"/>
    </row>
    <row r="174" spans="3:7" x14ac:dyDescent="0.25">
      <c r="C174" s="139"/>
      <c r="D174" s="27">
        <v>2018</v>
      </c>
      <c r="E174" s="27">
        <v>2019</v>
      </c>
      <c r="F174" s="27">
        <v>2020</v>
      </c>
      <c r="G174" s="27">
        <v>2021</v>
      </c>
    </row>
    <row r="175" spans="3:7" ht="15.75" thickBot="1" x14ac:dyDescent="0.3">
      <c r="C175" s="140"/>
      <c r="D175" s="28" t="s">
        <v>6</v>
      </c>
      <c r="E175" s="28" t="s">
        <v>7</v>
      </c>
      <c r="F175" s="28" t="s">
        <v>7</v>
      </c>
      <c r="G175" s="28" t="s">
        <v>7</v>
      </c>
    </row>
    <row r="176" spans="3:7" ht="15.75" thickBot="1" x14ac:dyDescent="0.3">
      <c r="C176" s="1" t="s">
        <v>0</v>
      </c>
      <c r="D176" s="9">
        <v>10019</v>
      </c>
      <c r="E176" s="9">
        <v>10019</v>
      </c>
      <c r="F176" s="9">
        <v>10019</v>
      </c>
      <c r="G176" s="9">
        <v>10019</v>
      </c>
    </row>
    <row r="177" spans="3:7" ht="24.75" thickBot="1" x14ac:dyDescent="0.3">
      <c r="C177" s="1" t="s">
        <v>41</v>
      </c>
      <c r="D177" s="9">
        <v>1539</v>
      </c>
      <c r="E177" s="9">
        <v>1539</v>
      </c>
      <c r="F177" s="9">
        <v>1539</v>
      </c>
      <c r="G177" s="9">
        <v>1539</v>
      </c>
    </row>
    <row r="178" spans="3:7" ht="15.75" thickBot="1" x14ac:dyDescent="0.3">
      <c r="C178" s="1" t="s">
        <v>1</v>
      </c>
      <c r="D178" s="12">
        <v>2716</v>
      </c>
      <c r="E178" s="9">
        <v>2852</v>
      </c>
      <c r="F178" s="9">
        <v>3137</v>
      </c>
      <c r="G178" s="9">
        <v>3451</v>
      </c>
    </row>
    <row r="179" spans="3:7" ht="15.75" thickBot="1" x14ac:dyDescent="0.3">
      <c r="C179" s="1" t="s">
        <v>2</v>
      </c>
      <c r="D179" s="12"/>
      <c r="E179" s="9"/>
      <c r="F179" s="9"/>
      <c r="G179" s="9"/>
    </row>
    <row r="180" spans="3:7" ht="24.75" thickBot="1" x14ac:dyDescent="0.3">
      <c r="C180" s="1" t="s">
        <v>29</v>
      </c>
      <c r="D180" s="12"/>
      <c r="E180" s="9"/>
      <c r="F180" s="9"/>
      <c r="G180" s="9"/>
    </row>
    <row r="181" spans="3:7" ht="15.75" thickBot="1" x14ac:dyDescent="0.3">
      <c r="C181" s="1" t="s">
        <v>31</v>
      </c>
      <c r="D181" s="12"/>
      <c r="E181" s="9"/>
      <c r="F181" s="9"/>
      <c r="G181" s="9"/>
    </row>
    <row r="182" spans="3:7" ht="24.75" thickBot="1" x14ac:dyDescent="0.3">
      <c r="C182" s="1" t="s">
        <v>3</v>
      </c>
      <c r="D182" s="12"/>
      <c r="E182" s="9"/>
      <c r="F182" s="9"/>
      <c r="G182" s="9"/>
    </row>
    <row r="183" spans="3:7" ht="15.75" thickBot="1" x14ac:dyDescent="0.3">
      <c r="C183" s="30" t="s">
        <v>53</v>
      </c>
      <c r="D183" s="12">
        <f>D182+D181+D180+D179+D178+D177+D176</f>
        <v>14274</v>
      </c>
      <c r="E183" s="12">
        <f>E182+E181+E180+E179+E178+E177+E176</f>
        <v>14410</v>
      </c>
      <c r="F183" s="12">
        <f>F182+F181+F180+F179+F178+F177+F176</f>
        <v>14695</v>
      </c>
      <c r="G183" s="12">
        <f>G182+G181+G180+G179+G178+G177+G176</f>
        <v>15009</v>
      </c>
    </row>
    <row r="184" spans="3:7" ht="15.75" thickBot="1" x14ac:dyDescent="0.3">
      <c r="C184" s="33" t="s">
        <v>55</v>
      </c>
      <c r="D184" s="34">
        <f>IF(D183-D168=0,0,"Error")</f>
        <v>0</v>
      </c>
      <c r="E184" s="34">
        <f>IF(E183-E168=0,0,"Error")</f>
        <v>0</v>
      </c>
      <c r="F184" s="34">
        <f>IF(F183-F168=0,0,"Error")</f>
        <v>0</v>
      </c>
      <c r="G184" s="34">
        <f>IF(G183-G168=0,0,"Error")</f>
        <v>0</v>
      </c>
    </row>
    <row r="185" spans="3:7" ht="15.75" thickBot="1" x14ac:dyDescent="0.3">
      <c r="C185" s="29" t="s">
        <v>316</v>
      </c>
      <c r="D185" s="144" t="s">
        <v>317</v>
      </c>
      <c r="E185" s="145"/>
      <c r="F185" s="145"/>
      <c r="G185" s="146"/>
    </row>
    <row r="186" spans="3:7" ht="15.75" thickBot="1" x14ac:dyDescent="0.3">
      <c r="C186" s="4" t="s">
        <v>10</v>
      </c>
      <c r="D186" s="147" t="s">
        <v>318</v>
      </c>
      <c r="E186" s="148"/>
      <c r="F186" s="148"/>
      <c r="G186" s="149"/>
    </row>
    <row r="187" spans="3:7" ht="15.75" thickBot="1" x14ac:dyDescent="0.3">
      <c r="C187" s="4" t="s">
        <v>15</v>
      </c>
      <c r="D187" s="150" t="s">
        <v>319</v>
      </c>
      <c r="E187" s="151"/>
      <c r="F187" s="151"/>
      <c r="G187" s="152"/>
    </row>
    <row r="188" spans="3:7" x14ac:dyDescent="0.25">
      <c r="C188" s="139"/>
      <c r="D188" s="27">
        <v>2018</v>
      </c>
      <c r="E188" s="27">
        <v>2019</v>
      </c>
      <c r="F188" s="27">
        <v>2020</v>
      </c>
      <c r="G188" s="27">
        <v>2021</v>
      </c>
    </row>
    <row r="189" spans="3:7" ht="15.75" thickBot="1" x14ac:dyDescent="0.3">
      <c r="C189" s="140"/>
      <c r="D189" s="28" t="s">
        <v>6</v>
      </c>
      <c r="E189" s="28" t="s">
        <v>7</v>
      </c>
      <c r="F189" s="28" t="s">
        <v>7</v>
      </c>
      <c r="G189" s="28" t="s">
        <v>7</v>
      </c>
    </row>
    <row r="190" spans="3:7" ht="15.75" thickBot="1" x14ac:dyDescent="0.3">
      <c r="C190" s="4" t="s">
        <v>9</v>
      </c>
      <c r="D190" s="6">
        <v>110</v>
      </c>
      <c r="E190" s="6">
        <v>110</v>
      </c>
      <c r="F190" s="6">
        <v>110</v>
      </c>
      <c r="G190" s="6">
        <v>110</v>
      </c>
    </row>
    <row r="191" spans="3:7" ht="15.75" thickBot="1" x14ac:dyDescent="0.3">
      <c r="C191" s="4" t="s">
        <v>16</v>
      </c>
      <c r="D191" s="6">
        <v>4027</v>
      </c>
      <c r="E191" s="6">
        <v>4066</v>
      </c>
      <c r="F191" s="6">
        <v>4146</v>
      </c>
      <c r="G191" s="6">
        <v>4234</v>
      </c>
    </row>
    <row r="192" spans="3:7" ht="15.75" thickBot="1" x14ac:dyDescent="0.3">
      <c r="C192" s="4" t="s">
        <v>24</v>
      </c>
      <c r="D192" s="6">
        <f>D191/D190</f>
        <v>36.609090909090909</v>
      </c>
      <c r="E192" s="6">
        <f>E191/E190</f>
        <v>36.963636363636361</v>
      </c>
      <c r="F192" s="6">
        <f>F191/F190</f>
        <v>37.690909090909088</v>
      </c>
      <c r="G192" s="6">
        <f>G191/G190</f>
        <v>38.490909090909092</v>
      </c>
    </row>
    <row r="193" spans="3:7" ht="15.75" thickBot="1" x14ac:dyDescent="0.3">
      <c r="C193" s="4" t="s">
        <v>17</v>
      </c>
      <c r="D193" s="74" t="s">
        <v>23</v>
      </c>
      <c r="E193" s="7">
        <f t="shared" ref="E193:G195" si="7">E190/D190-1</f>
        <v>0</v>
      </c>
      <c r="F193" s="7">
        <f t="shared" si="7"/>
        <v>0</v>
      </c>
      <c r="G193" s="7">
        <f t="shared" si="7"/>
        <v>0</v>
      </c>
    </row>
    <row r="194" spans="3:7" ht="15.75" thickBot="1" x14ac:dyDescent="0.3">
      <c r="C194" s="4" t="s">
        <v>18</v>
      </c>
      <c r="D194" s="74" t="s">
        <v>23</v>
      </c>
      <c r="E194" s="7">
        <f t="shared" si="7"/>
        <v>9.6846287558975952E-3</v>
      </c>
      <c r="F194" s="7">
        <f t="shared" si="7"/>
        <v>1.9675356615838746E-2</v>
      </c>
      <c r="G194" s="7">
        <f t="shared" si="7"/>
        <v>2.1225277375783946E-2</v>
      </c>
    </row>
    <row r="195" spans="3:7" ht="23.25" thickBot="1" x14ac:dyDescent="0.3">
      <c r="C195" s="4" t="s">
        <v>19</v>
      </c>
      <c r="D195" s="74" t="s">
        <v>23</v>
      </c>
      <c r="E195" s="7">
        <f t="shared" si="7"/>
        <v>9.6846287558975952E-3</v>
      </c>
      <c r="F195" s="7">
        <f t="shared" si="7"/>
        <v>1.9675356615838746E-2</v>
      </c>
      <c r="G195" s="7">
        <f t="shared" si="7"/>
        <v>2.1225277375783946E-2</v>
      </c>
    </row>
    <row r="196" spans="3:7" ht="15.75" thickBot="1" x14ac:dyDescent="0.3">
      <c r="C196" s="153" t="s">
        <v>54</v>
      </c>
      <c r="D196" s="154"/>
      <c r="E196" s="154"/>
      <c r="F196" s="154"/>
      <c r="G196" s="155"/>
    </row>
    <row r="197" spans="3:7" x14ac:dyDescent="0.25">
      <c r="C197" s="139"/>
      <c r="D197" s="27">
        <v>2018</v>
      </c>
      <c r="E197" s="27">
        <v>2019</v>
      </c>
      <c r="F197" s="27">
        <v>2020</v>
      </c>
      <c r="G197" s="27">
        <v>2021</v>
      </c>
    </row>
    <row r="198" spans="3:7" ht="15.75" thickBot="1" x14ac:dyDescent="0.3">
      <c r="C198" s="140"/>
      <c r="D198" s="28" t="s">
        <v>6</v>
      </c>
      <c r="E198" s="28" t="s">
        <v>7</v>
      </c>
      <c r="F198" s="28" t="s">
        <v>7</v>
      </c>
      <c r="G198" s="28" t="s">
        <v>7</v>
      </c>
    </row>
    <row r="199" spans="3:7" ht="15.75" thickBot="1" x14ac:dyDescent="0.3">
      <c r="C199" s="1" t="s">
        <v>0</v>
      </c>
      <c r="D199" s="9">
        <v>2827</v>
      </c>
      <c r="E199" s="9">
        <v>2827</v>
      </c>
      <c r="F199" s="9">
        <v>2827</v>
      </c>
      <c r="G199" s="9">
        <v>2827</v>
      </c>
    </row>
    <row r="200" spans="3:7" ht="24.75" thickBot="1" x14ac:dyDescent="0.3">
      <c r="C200" s="1" t="s">
        <v>41</v>
      </c>
      <c r="D200" s="9">
        <v>434</v>
      </c>
      <c r="E200" s="9">
        <v>434</v>
      </c>
      <c r="F200" s="9">
        <v>434</v>
      </c>
      <c r="G200" s="9">
        <v>434</v>
      </c>
    </row>
    <row r="201" spans="3:7" ht="15.75" thickBot="1" x14ac:dyDescent="0.3">
      <c r="C201" s="1" t="s">
        <v>1</v>
      </c>
      <c r="D201" s="12">
        <v>766</v>
      </c>
      <c r="E201" s="9">
        <v>805</v>
      </c>
      <c r="F201" s="9">
        <v>885</v>
      </c>
      <c r="G201" s="9">
        <v>973</v>
      </c>
    </row>
    <row r="202" spans="3:7" ht="15.75" thickBot="1" x14ac:dyDescent="0.3">
      <c r="C202" s="1" t="s">
        <v>2</v>
      </c>
      <c r="D202" s="12"/>
      <c r="E202" s="9"/>
      <c r="F202" s="9"/>
      <c r="G202" s="9"/>
    </row>
    <row r="203" spans="3:7" ht="24.75" thickBot="1" x14ac:dyDescent="0.3">
      <c r="C203" s="1" t="s">
        <v>29</v>
      </c>
      <c r="D203" s="12"/>
      <c r="E203" s="9"/>
      <c r="F203" s="9"/>
      <c r="G203" s="9"/>
    </row>
    <row r="204" spans="3:7" ht="15.75" thickBot="1" x14ac:dyDescent="0.3">
      <c r="C204" s="1" t="s">
        <v>31</v>
      </c>
      <c r="D204" s="12"/>
      <c r="E204" s="9"/>
      <c r="F204" s="9"/>
      <c r="G204" s="9"/>
    </row>
    <row r="205" spans="3:7" ht="24.75" thickBot="1" x14ac:dyDescent="0.3">
      <c r="C205" s="1" t="s">
        <v>3</v>
      </c>
      <c r="D205" s="12"/>
      <c r="E205" s="9"/>
      <c r="F205" s="9"/>
      <c r="G205" s="9"/>
    </row>
    <row r="206" spans="3:7" ht="15.75" thickBot="1" x14ac:dyDescent="0.3">
      <c r="C206" s="30" t="s">
        <v>53</v>
      </c>
      <c r="D206" s="12">
        <f>D205+D204+D203+D202+D201+D200+D199</f>
        <v>4027</v>
      </c>
      <c r="E206" s="12">
        <f>E205+E204+E203+E202+E201+E200+E199</f>
        <v>4066</v>
      </c>
      <c r="F206" s="12">
        <f>F205+F204+F203+F202+F201+F200+F199</f>
        <v>4146</v>
      </c>
      <c r="G206" s="12">
        <f>G205+G204+G203+G202+G201+G200+G199</f>
        <v>4234</v>
      </c>
    </row>
    <row r="207" spans="3:7" ht="15.75" thickBot="1" x14ac:dyDescent="0.3">
      <c r="C207" s="33" t="s">
        <v>55</v>
      </c>
      <c r="D207" s="34">
        <f>IF(D206-D191=0,0,"Error")</f>
        <v>0</v>
      </c>
      <c r="E207" s="34">
        <f>IF(E206-E191=0,0,"Error")</f>
        <v>0</v>
      </c>
      <c r="F207" s="34">
        <f>IF(F206-F191=0,0,"Error")</f>
        <v>0</v>
      </c>
      <c r="G207" s="34">
        <f>IF(G206-G191=0,0,"Error")</f>
        <v>0</v>
      </c>
    </row>
    <row r="208" spans="3:7" ht="15.75" thickBot="1" x14ac:dyDescent="0.3">
      <c r="C208" s="156" t="s">
        <v>64</v>
      </c>
      <c r="D208" s="157"/>
      <c r="E208" s="157"/>
      <c r="F208" s="157"/>
      <c r="G208" s="158"/>
    </row>
    <row r="209" spans="3:13" ht="15.75" thickBot="1" x14ac:dyDescent="0.3">
      <c r="C209" s="156" t="s">
        <v>65</v>
      </c>
      <c r="D209" s="157"/>
      <c r="E209" s="157"/>
      <c r="F209" s="157"/>
      <c r="G209" s="158"/>
    </row>
    <row r="210" spans="3:13" ht="23.25" thickBot="1" x14ac:dyDescent="0.3">
      <c r="C210" s="20" t="s">
        <v>191</v>
      </c>
      <c r="D210" s="141" t="s">
        <v>320</v>
      </c>
      <c r="E210" s="142"/>
      <c r="F210" s="142"/>
      <c r="G210" s="143"/>
    </row>
    <row r="211" spans="3:13" ht="15.75" thickBot="1" x14ac:dyDescent="0.3">
      <c r="C211" s="29" t="s">
        <v>38</v>
      </c>
      <c r="D211" s="144" t="s">
        <v>321</v>
      </c>
      <c r="E211" s="145"/>
      <c r="F211" s="145"/>
      <c r="G211" s="146"/>
    </row>
    <row r="212" spans="3:13" ht="17.25" customHeight="1" thickBot="1" x14ac:dyDescent="0.3">
      <c r="C212" s="4" t="s">
        <v>10</v>
      </c>
      <c r="D212" s="147" t="s">
        <v>322</v>
      </c>
      <c r="E212" s="148"/>
      <c r="F212" s="148"/>
      <c r="G212" s="149"/>
    </row>
    <row r="213" spans="3:13" ht="15.75" thickBot="1" x14ac:dyDescent="0.3">
      <c r="C213" s="4" t="s">
        <v>15</v>
      </c>
      <c r="D213" s="150" t="s">
        <v>323</v>
      </c>
      <c r="E213" s="151"/>
      <c r="F213" s="151"/>
      <c r="G213" s="152"/>
    </row>
    <row r="214" spans="3:13" ht="12.75" customHeight="1" x14ac:dyDescent="0.25">
      <c r="C214" s="139"/>
      <c r="D214" s="27">
        <v>2018</v>
      </c>
      <c r="E214" s="27">
        <v>2019</v>
      </c>
      <c r="F214" s="27">
        <v>2020</v>
      </c>
      <c r="G214" s="27">
        <v>2021</v>
      </c>
    </row>
    <row r="215" spans="3:13" ht="9" customHeight="1" thickBot="1" x14ac:dyDescent="0.3">
      <c r="C215" s="140"/>
      <c r="D215" s="28" t="s">
        <v>6</v>
      </c>
      <c r="E215" s="28" t="s">
        <v>7</v>
      </c>
      <c r="F215" s="28" t="s">
        <v>7</v>
      </c>
      <c r="G215" s="28" t="s">
        <v>7</v>
      </c>
    </row>
    <row r="216" spans="3:13" ht="15.75" thickBot="1" x14ac:dyDescent="0.3">
      <c r="C216" s="4" t="s">
        <v>9</v>
      </c>
      <c r="D216" s="6">
        <v>1</v>
      </c>
      <c r="E216" s="6">
        <v>1</v>
      </c>
      <c r="F216" s="6">
        <v>1</v>
      </c>
      <c r="G216" s="6">
        <v>1</v>
      </c>
    </row>
    <row r="217" spans="3:13" ht="15.75" thickBot="1" x14ac:dyDescent="0.3">
      <c r="C217" s="4" t="s">
        <v>16</v>
      </c>
      <c r="D217" s="6">
        <v>715</v>
      </c>
      <c r="E217" s="6">
        <v>26040</v>
      </c>
      <c r="F217" s="6">
        <v>1000</v>
      </c>
      <c r="G217" s="6">
        <v>1000</v>
      </c>
    </row>
    <row r="218" spans="3:13" ht="15.75" thickBot="1" x14ac:dyDescent="0.3">
      <c r="C218" s="4" t="s">
        <v>24</v>
      </c>
      <c r="D218" s="6">
        <f>D217/D216</f>
        <v>715</v>
      </c>
      <c r="E218" s="6">
        <f>E217/E216</f>
        <v>26040</v>
      </c>
      <c r="F218" s="6">
        <f>F217/F216</f>
        <v>1000</v>
      </c>
      <c r="G218" s="6">
        <f>G217/G216</f>
        <v>1000</v>
      </c>
    </row>
    <row r="219" spans="3:13" ht="15.75" thickBot="1" x14ac:dyDescent="0.3">
      <c r="C219" s="4" t="s">
        <v>17</v>
      </c>
      <c r="D219" s="74" t="s">
        <v>23</v>
      </c>
      <c r="E219" s="7">
        <f>E216/D216-1</f>
        <v>0</v>
      </c>
      <c r="F219" s="7">
        <f t="shared" ref="F219:G221" si="8">F216/E216-1</f>
        <v>0</v>
      </c>
      <c r="G219" s="7">
        <f t="shared" si="8"/>
        <v>0</v>
      </c>
      <c r="I219" s="10"/>
      <c r="J219" s="10"/>
      <c r="K219" s="10"/>
      <c r="L219" s="10"/>
      <c r="M219" s="10"/>
    </row>
    <row r="220" spans="3:13" ht="15.75" thickBot="1" x14ac:dyDescent="0.3">
      <c r="C220" s="4" t="s">
        <v>18</v>
      </c>
      <c r="D220" s="74" t="s">
        <v>23</v>
      </c>
      <c r="E220" s="7">
        <f>E217/D217-1</f>
        <v>35.41958041958042</v>
      </c>
      <c r="F220" s="7">
        <f t="shared" si="8"/>
        <v>-0.96159754224270355</v>
      </c>
      <c r="G220" s="7">
        <f t="shared" si="8"/>
        <v>0</v>
      </c>
    </row>
    <row r="221" spans="3:13" ht="23.25" thickBot="1" x14ac:dyDescent="0.3">
      <c r="C221" s="4" t="s">
        <v>19</v>
      </c>
      <c r="D221" s="74" t="s">
        <v>23</v>
      </c>
      <c r="E221" s="7">
        <f>E218/D218-1</f>
        <v>35.41958041958042</v>
      </c>
      <c r="F221" s="7">
        <f t="shared" si="8"/>
        <v>-0.96159754224270355</v>
      </c>
      <c r="G221" s="7">
        <f t="shared" si="8"/>
        <v>0</v>
      </c>
    </row>
    <row r="222" spans="3:13" ht="15.75" thickBot="1" x14ac:dyDescent="0.3">
      <c r="C222" s="153" t="s">
        <v>54</v>
      </c>
      <c r="D222" s="154"/>
      <c r="E222" s="154"/>
      <c r="F222" s="154"/>
      <c r="G222" s="155"/>
    </row>
    <row r="223" spans="3:13" ht="12.75" customHeight="1" x14ac:dyDescent="0.25">
      <c r="C223" s="139"/>
      <c r="D223" s="27">
        <v>2018</v>
      </c>
      <c r="E223" s="27">
        <v>2019</v>
      </c>
      <c r="F223" s="27">
        <v>2020</v>
      </c>
      <c r="G223" s="27">
        <v>2021</v>
      </c>
    </row>
    <row r="224" spans="3:13" ht="9" customHeight="1" thickBot="1" x14ac:dyDescent="0.3">
      <c r="C224" s="140"/>
      <c r="D224" s="28" t="s">
        <v>6</v>
      </c>
      <c r="E224" s="28" t="s">
        <v>7</v>
      </c>
      <c r="F224" s="28" t="s">
        <v>7</v>
      </c>
      <c r="G224" s="28" t="s">
        <v>7</v>
      </c>
    </row>
    <row r="225" spans="3:13" ht="15.75" thickBot="1" x14ac:dyDescent="0.3">
      <c r="C225" s="1" t="s">
        <v>68</v>
      </c>
      <c r="D225" s="9"/>
      <c r="E225" s="9"/>
      <c r="F225" s="9"/>
      <c r="G225" s="9"/>
    </row>
    <row r="226" spans="3:13" ht="15.75" thickBot="1" x14ac:dyDescent="0.3">
      <c r="C226" s="1" t="s">
        <v>69</v>
      </c>
      <c r="D226" s="12">
        <v>715</v>
      </c>
      <c r="E226" s="9">
        <v>26040</v>
      </c>
      <c r="F226" s="9">
        <v>1000</v>
      </c>
      <c r="G226" s="9">
        <v>1000</v>
      </c>
    </row>
    <row r="227" spans="3:13" ht="15.75" thickBot="1" x14ac:dyDescent="0.3">
      <c r="C227" s="30" t="s">
        <v>53</v>
      </c>
      <c r="D227" s="12">
        <f>D226+D225</f>
        <v>715</v>
      </c>
      <c r="E227" s="12">
        <f>E226+E225</f>
        <v>26040</v>
      </c>
      <c r="F227" s="12">
        <f>F226+F225</f>
        <v>1000</v>
      </c>
      <c r="G227" s="12">
        <f>G226+G225</f>
        <v>1000</v>
      </c>
    </row>
    <row r="228" spans="3:13" x14ac:dyDescent="0.25">
      <c r="C228" s="168" t="s">
        <v>66</v>
      </c>
      <c r="D228" s="171"/>
      <c r="E228" s="172"/>
      <c r="F228" s="172"/>
      <c r="G228" s="173"/>
    </row>
    <row r="229" spans="3:13" x14ac:dyDescent="0.25">
      <c r="C229" s="169"/>
      <c r="D229" s="174"/>
      <c r="E229" s="175"/>
      <c r="F229" s="175"/>
      <c r="G229" s="176"/>
    </row>
    <row r="230" spans="3:13" ht="15.75" thickBot="1" x14ac:dyDescent="0.3">
      <c r="C230" s="170"/>
      <c r="D230" s="177"/>
      <c r="E230" s="178"/>
      <c r="F230" s="178"/>
      <c r="G230" s="179"/>
    </row>
    <row r="231" spans="3:13" ht="15.75" thickBot="1" x14ac:dyDescent="0.3">
      <c r="C231" s="20" t="s">
        <v>192</v>
      </c>
      <c r="D231" s="141" t="s">
        <v>324</v>
      </c>
      <c r="E231" s="142"/>
      <c r="F231" s="142"/>
      <c r="G231" s="143"/>
    </row>
    <row r="232" spans="3:13" ht="15.75" thickBot="1" x14ac:dyDescent="0.3">
      <c r="C232" s="29" t="s">
        <v>102</v>
      </c>
      <c r="D232" s="144" t="s">
        <v>325</v>
      </c>
      <c r="E232" s="145"/>
      <c r="F232" s="145"/>
      <c r="G232" s="146"/>
    </row>
    <row r="233" spans="3:13" ht="17.25" customHeight="1" thickBot="1" x14ac:dyDescent="0.3">
      <c r="C233" s="4" t="s">
        <v>10</v>
      </c>
      <c r="D233" s="147" t="s">
        <v>326</v>
      </c>
      <c r="E233" s="148"/>
      <c r="F233" s="148"/>
      <c r="G233" s="149"/>
    </row>
    <row r="234" spans="3:13" ht="15.75" thickBot="1" x14ac:dyDescent="0.3">
      <c r="C234" s="4" t="s">
        <v>15</v>
      </c>
      <c r="D234" s="150" t="s">
        <v>327</v>
      </c>
      <c r="E234" s="151"/>
      <c r="F234" s="151"/>
      <c r="G234" s="152"/>
    </row>
    <row r="235" spans="3:13" ht="12.75" customHeight="1" x14ac:dyDescent="0.25">
      <c r="C235" s="139"/>
      <c r="D235" s="27">
        <v>2018</v>
      </c>
      <c r="E235" s="27">
        <v>2019</v>
      </c>
      <c r="F235" s="27">
        <v>2020</v>
      </c>
      <c r="G235" s="27">
        <v>2021</v>
      </c>
    </row>
    <row r="236" spans="3:13" ht="9" customHeight="1" thickBot="1" x14ac:dyDescent="0.3">
      <c r="C236" s="140"/>
      <c r="D236" s="28" t="s">
        <v>6</v>
      </c>
      <c r="E236" s="28" t="s">
        <v>7</v>
      </c>
      <c r="F236" s="28" t="s">
        <v>7</v>
      </c>
      <c r="G236" s="28" t="s">
        <v>7</v>
      </c>
    </row>
    <row r="237" spans="3:13" ht="15.75" thickBot="1" x14ac:dyDescent="0.3">
      <c r="C237" s="4" t="s">
        <v>9</v>
      </c>
      <c r="D237" s="6">
        <v>70</v>
      </c>
      <c r="E237" s="6">
        <v>70</v>
      </c>
      <c r="F237" s="6">
        <v>70</v>
      </c>
      <c r="G237" s="6">
        <v>70</v>
      </c>
    </row>
    <row r="238" spans="3:13" ht="15.75" thickBot="1" x14ac:dyDescent="0.3">
      <c r="C238" s="4" t="s">
        <v>16</v>
      </c>
      <c r="D238" s="6">
        <v>5285</v>
      </c>
      <c r="E238" s="6">
        <v>15000</v>
      </c>
      <c r="F238" s="6">
        <v>5000</v>
      </c>
      <c r="G238" s="6">
        <v>5000</v>
      </c>
    </row>
    <row r="239" spans="3:13" ht="15.75" thickBot="1" x14ac:dyDescent="0.3">
      <c r="C239" s="4" t="s">
        <v>24</v>
      </c>
      <c r="D239" s="6">
        <f>D238/D237</f>
        <v>75.5</v>
      </c>
      <c r="E239" s="6">
        <f>E238/E237</f>
        <v>214.28571428571428</v>
      </c>
      <c r="F239" s="6">
        <f>F238/F237</f>
        <v>71.428571428571431</v>
      </c>
      <c r="G239" s="6">
        <f>G238/G237</f>
        <v>71.428571428571431</v>
      </c>
    </row>
    <row r="240" spans="3:13" ht="15.75" thickBot="1" x14ac:dyDescent="0.3">
      <c r="C240" s="4" t="s">
        <v>17</v>
      </c>
      <c r="D240" s="74" t="s">
        <v>23</v>
      </c>
      <c r="E240" s="7">
        <f>E237/D237-1</f>
        <v>0</v>
      </c>
      <c r="F240" s="7">
        <f t="shared" ref="F240:G242" si="9">F237/E237-1</f>
        <v>0</v>
      </c>
      <c r="G240" s="7">
        <f t="shared" si="9"/>
        <v>0</v>
      </c>
      <c r="I240" s="10"/>
      <c r="J240" s="10"/>
      <c r="K240" s="10"/>
      <c r="L240" s="10"/>
      <c r="M240" s="10"/>
    </row>
    <row r="241" spans="3:7" ht="15.75" thickBot="1" x14ac:dyDescent="0.3">
      <c r="C241" s="4" t="s">
        <v>18</v>
      </c>
      <c r="D241" s="74" t="s">
        <v>23</v>
      </c>
      <c r="E241" s="7">
        <f>E238/D238-1</f>
        <v>1.838221381267739</v>
      </c>
      <c r="F241" s="7">
        <f t="shared" si="9"/>
        <v>-0.66666666666666674</v>
      </c>
      <c r="G241" s="7">
        <f t="shared" si="9"/>
        <v>0</v>
      </c>
    </row>
    <row r="242" spans="3:7" ht="23.25" thickBot="1" x14ac:dyDescent="0.3">
      <c r="C242" s="4" t="s">
        <v>19</v>
      </c>
      <c r="D242" s="74" t="s">
        <v>23</v>
      </c>
      <c r="E242" s="7">
        <f>E239/D239-1</f>
        <v>1.8382213812677386</v>
      </c>
      <c r="F242" s="7">
        <f t="shared" si="9"/>
        <v>-0.66666666666666663</v>
      </c>
      <c r="G242" s="7">
        <f t="shared" si="9"/>
        <v>0</v>
      </c>
    </row>
    <row r="243" spans="3:7" ht="15.75" thickBot="1" x14ac:dyDescent="0.3">
      <c r="C243" s="153" t="s">
        <v>194</v>
      </c>
      <c r="D243" s="154"/>
      <c r="E243" s="154"/>
      <c r="F243" s="154"/>
      <c r="G243" s="155"/>
    </row>
    <row r="244" spans="3:7" ht="12.75" customHeight="1" x14ac:dyDescent="0.25">
      <c r="C244" s="139"/>
      <c r="D244" s="27">
        <v>2018</v>
      </c>
      <c r="E244" s="27">
        <v>2019</v>
      </c>
      <c r="F244" s="27">
        <v>2020</v>
      </c>
      <c r="G244" s="27">
        <v>2021</v>
      </c>
    </row>
    <row r="245" spans="3:7" ht="9" customHeight="1" thickBot="1" x14ac:dyDescent="0.3">
      <c r="C245" s="140"/>
      <c r="D245" s="28" t="s">
        <v>6</v>
      </c>
      <c r="E245" s="28" t="s">
        <v>7</v>
      </c>
      <c r="F245" s="28" t="s">
        <v>7</v>
      </c>
      <c r="G245" s="28" t="s">
        <v>7</v>
      </c>
    </row>
    <row r="246" spans="3:7" ht="15.75" thickBot="1" x14ac:dyDescent="0.3">
      <c r="C246" s="1" t="s">
        <v>68</v>
      </c>
      <c r="D246" s="9"/>
      <c r="E246" s="9"/>
      <c r="F246" s="9"/>
      <c r="G246" s="9"/>
    </row>
    <row r="247" spans="3:7" ht="15.75" thickBot="1" x14ac:dyDescent="0.3">
      <c r="C247" s="1" t="s">
        <v>69</v>
      </c>
      <c r="D247" s="12">
        <v>5285</v>
      </c>
      <c r="E247" s="9"/>
      <c r="F247" s="9"/>
      <c r="G247" s="9"/>
    </row>
    <row r="248" spans="3:7" ht="24.75" thickBot="1" x14ac:dyDescent="0.3">
      <c r="C248" s="30" t="s">
        <v>195</v>
      </c>
      <c r="D248" s="12">
        <f>D247+D246</f>
        <v>5285</v>
      </c>
      <c r="E248" s="12">
        <f>E247+E246</f>
        <v>0</v>
      </c>
      <c r="F248" s="12">
        <f>F247+F246</f>
        <v>0</v>
      </c>
      <c r="G248" s="12">
        <f>G247+G246</f>
        <v>0</v>
      </c>
    </row>
    <row r="249" spans="3:7" ht="15.75" thickBot="1" x14ac:dyDescent="0.3">
      <c r="C249" s="156" t="s">
        <v>64</v>
      </c>
      <c r="D249" s="157"/>
      <c r="E249" s="157"/>
      <c r="F249" s="157"/>
      <c r="G249" s="158"/>
    </row>
    <row r="250" spans="3:7" ht="15.75" thickBot="1" x14ac:dyDescent="0.3">
      <c r="C250" s="156" t="s">
        <v>70</v>
      </c>
      <c r="D250" s="157"/>
      <c r="E250" s="157"/>
      <c r="F250" s="157"/>
      <c r="G250" s="158"/>
    </row>
    <row r="251" spans="3:7" ht="15.75" thickBot="1" x14ac:dyDescent="0.3">
      <c r="C251" s="20" t="s">
        <v>192</v>
      </c>
      <c r="D251" s="141" t="s">
        <v>37</v>
      </c>
      <c r="E251" s="142"/>
      <c r="F251" s="142"/>
      <c r="G251" s="143"/>
    </row>
    <row r="252" spans="3:7" ht="15.75" thickBot="1" x14ac:dyDescent="0.3">
      <c r="C252" s="29" t="s">
        <v>38</v>
      </c>
      <c r="D252" s="141" t="s">
        <v>328</v>
      </c>
      <c r="E252" s="142"/>
      <c r="F252" s="142"/>
      <c r="G252" s="143"/>
    </row>
    <row r="253" spans="3:7" ht="17.25" customHeight="1" thickBot="1" x14ac:dyDescent="0.3">
      <c r="C253" s="4" t="s">
        <v>10</v>
      </c>
      <c r="D253" s="147" t="s">
        <v>329</v>
      </c>
      <c r="E253" s="148"/>
      <c r="F253" s="148"/>
      <c r="G253" s="149"/>
    </row>
    <row r="254" spans="3:7" ht="15.75" thickBot="1" x14ac:dyDescent="0.3">
      <c r="C254" s="4" t="s">
        <v>15</v>
      </c>
      <c r="D254" s="150" t="s">
        <v>272</v>
      </c>
      <c r="E254" s="151"/>
      <c r="F254" s="151"/>
      <c r="G254" s="152"/>
    </row>
    <row r="255" spans="3:7" ht="12.75" customHeight="1" x14ac:dyDescent="0.25">
      <c r="C255" s="139"/>
      <c r="D255" s="27">
        <v>2018</v>
      </c>
      <c r="E255" s="27">
        <v>2019</v>
      </c>
      <c r="F255" s="27">
        <v>2020</v>
      </c>
      <c r="G255" s="27">
        <v>2021</v>
      </c>
    </row>
    <row r="256" spans="3:7" ht="9" customHeight="1" thickBot="1" x14ac:dyDescent="0.3">
      <c r="C256" s="140"/>
      <c r="D256" s="28" t="s">
        <v>6</v>
      </c>
      <c r="E256" s="28" t="s">
        <v>7</v>
      </c>
      <c r="F256" s="28" t="s">
        <v>7</v>
      </c>
      <c r="G256" s="28" t="s">
        <v>7</v>
      </c>
    </row>
    <row r="257" spans="3:13" ht="15.75" thickBot="1" x14ac:dyDescent="0.3">
      <c r="C257" s="4" t="s">
        <v>9</v>
      </c>
      <c r="D257" s="6">
        <v>0</v>
      </c>
      <c r="E257" s="6">
        <v>1</v>
      </c>
      <c r="F257" s="6">
        <v>0</v>
      </c>
      <c r="G257" s="6">
        <v>0</v>
      </c>
    </row>
    <row r="258" spans="3:13" ht="15.75" thickBot="1" x14ac:dyDescent="0.3">
      <c r="C258" s="4" t="s">
        <v>16</v>
      </c>
      <c r="D258" s="6">
        <v>0</v>
      </c>
      <c r="E258" s="6">
        <v>10000</v>
      </c>
      <c r="F258" s="6">
        <v>0</v>
      </c>
      <c r="G258" s="6">
        <v>0</v>
      </c>
    </row>
    <row r="259" spans="3:13" ht="15.75" thickBot="1" x14ac:dyDescent="0.3">
      <c r="C259" s="4" t="s">
        <v>24</v>
      </c>
      <c r="D259" s="6" t="e">
        <f>D258/D257</f>
        <v>#DIV/0!</v>
      </c>
      <c r="E259" s="6">
        <f>E258/E257</f>
        <v>10000</v>
      </c>
      <c r="F259" s="6" t="e">
        <f>F258/F257</f>
        <v>#DIV/0!</v>
      </c>
      <c r="G259" s="6" t="e">
        <f>G258/G257</f>
        <v>#DIV/0!</v>
      </c>
    </row>
    <row r="260" spans="3:13" ht="15.75" thickBot="1" x14ac:dyDescent="0.3">
      <c r="C260" s="4" t="s">
        <v>17</v>
      </c>
      <c r="D260" s="74" t="s">
        <v>23</v>
      </c>
      <c r="E260" s="7" t="e">
        <f>E257/D257-1</f>
        <v>#DIV/0!</v>
      </c>
      <c r="F260" s="7">
        <f t="shared" ref="F260:G262" si="10">F257/E257-1</f>
        <v>-1</v>
      </c>
      <c r="G260" s="7" t="e">
        <f t="shared" si="10"/>
        <v>#DIV/0!</v>
      </c>
      <c r="I260" s="10"/>
      <c r="J260" s="10" t="s">
        <v>330</v>
      </c>
      <c r="K260" s="10"/>
      <c r="L260" s="10"/>
      <c r="M260" s="10"/>
    </row>
    <row r="261" spans="3:13" ht="15.75" thickBot="1" x14ac:dyDescent="0.3">
      <c r="C261" s="4" t="s">
        <v>18</v>
      </c>
      <c r="D261" s="74" t="s">
        <v>23</v>
      </c>
      <c r="E261" s="7" t="e">
        <f>E258/D258-1</f>
        <v>#DIV/0!</v>
      </c>
      <c r="F261" s="7">
        <f t="shared" si="10"/>
        <v>-1</v>
      </c>
      <c r="G261" s="7" t="e">
        <f t="shared" si="10"/>
        <v>#DIV/0!</v>
      </c>
    </row>
    <row r="262" spans="3:13" ht="23.25" thickBot="1" x14ac:dyDescent="0.3">
      <c r="C262" s="4" t="s">
        <v>19</v>
      </c>
      <c r="D262" s="74" t="s">
        <v>23</v>
      </c>
      <c r="E262" s="7" t="e">
        <f>E259/D259-1</f>
        <v>#DIV/0!</v>
      </c>
      <c r="F262" s="7" t="e">
        <f t="shared" si="10"/>
        <v>#DIV/0!</v>
      </c>
      <c r="G262" s="7" t="e">
        <f t="shared" si="10"/>
        <v>#DIV/0!</v>
      </c>
    </row>
    <row r="263" spans="3:13" ht="15.75" thickBot="1" x14ac:dyDescent="0.3">
      <c r="C263" s="153" t="s">
        <v>54</v>
      </c>
      <c r="D263" s="154"/>
      <c r="E263" s="154"/>
      <c r="F263" s="154"/>
      <c r="G263" s="155"/>
    </row>
    <row r="264" spans="3:13" ht="12.75" customHeight="1" x14ac:dyDescent="0.25">
      <c r="C264" s="139"/>
      <c r="D264" s="27">
        <v>2018</v>
      </c>
      <c r="E264" s="27">
        <v>2019</v>
      </c>
      <c r="F264" s="27">
        <v>2020</v>
      </c>
      <c r="G264" s="27">
        <v>2021</v>
      </c>
    </row>
    <row r="265" spans="3:13" ht="9" customHeight="1" thickBot="1" x14ac:dyDescent="0.3">
      <c r="C265" s="140"/>
      <c r="D265" s="28" t="s">
        <v>6</v>
      </c>
      <c r="E265" s="28" t="s">
        <v>7</v>
      </c>
      <c r="F265" s="28" t="s">
        <v>7</v>
      </c>
      <c r="G265" s="28" t="s">
        <v>7</v>
      </c>
    </row>
    <row r="266" spans="3:13" ht="15.75" thickBot="1" x14ac:dyDescent="0.3">
      <c r="C266" s="1" t="s">
        <v>68</v>
      </c>
      <c r="D266" s="9"/>
      <c r="E266" s="9"/>
      <c r="F266" s="9"/>
      <c r="G266" s="9"/>
    </row>
    <row r="267" spans="3:13" ht="15.75" thickBot="1" x14ac:dyDescent="0.3">
      <c r="C267" s="1" t="s">
        <v>69</v>
      </c>
      <c r="D267" s="12"/>
      <c r="E267" s="9"/>
      <c r="F267" s="9"/>
      <c r="G267" s="9"/>
    </row>
    <row r="268" spans="3:13" ht="15.75" thickBot="1" x14ac:dyDescent="0.3">
      <c r="C268" s="30" t="s">
        <v>53</v>
      </c>
      <c r="D268" s="12">
        <f>D267+D266</f>
        <v>0</v>
      </c>
      <c r="E268" s="12">
        <f>E267+E266</f>
        <v>0</v>
      </c>
      <c r="F268" s="12">
        <f>F267+F266</f>
        <v>0</v>
      </c>
      <c r="G268" s="12">
        <f>G267+G266</f>
        <v>0</v>
      </c>
    </row>
    <row r="269" spans="3:13" ht="15.75" thickBot="1" x14ac:dyDescent="0.3">
      <c r="C269" s="77" t="s">
        <v>192</v>
      </c>
      <c r="D269" s="141" t="s">
        <v>40</v>
      </c>
      <c r="E269" s="142"/>
      <c r="F269" s="142"/>
      <c r="G269" s="143"/>
    </row>
    <row r="270" spans="3:13" ht="23.25" thickBot="1" x14ac:dyDescent="0.3">
      <c r="C270" s="29" t="s">
        <v>193</v>
      </c>
      <c r="D270" s="144" t="s">
        <v>37</v>
      </c>
      <c r="E270" s="145"/>
      <c r="F270" s="145"/>
      <c r="G270" s="146"/>
    </row>
    <row r="271" spans="3:13" ht="17.25" customHeight="1" thickBot="1" x14ac:dyDescent="0.3">
      <c r="C271" s="4" t="s">
        <v>10</v>
      </c>
      <c r="D271" s="147" t="s">
        <v>37</v>
      </c>
      <c r="E271" s="148"/>
      <c r="F271" s="148"/>
      <c r="G271" s="149"/>
    </row>
    <row r="272" spans="3:13" ht="15.75" thickBot="1" x14ac:dyDescent="0.3">
      <c r="C272" s="4" t="s">
        <v>15</v>
      </c>
      <c r="D272" s="150" t="s">
        <v>37</v>
      </c>
      <c r="E272" s="151"/>
      <c r="F272" s="151"/>
      <c r="G272" s="152"/>
    </row>
    <row r="273" spans="3:13" ht="12.75" customHeight="1" x14ac:dyDescent="0.25">
      <c r="C273" s="139"/>
      <c r="D273" s="27">
        <v>2018</v>
      </c>
      <c r="E273" s="27">
        <v>2019</v>
      </c>
      <c r="F273" s="27">
        <v>2020</v>
      </c>
      <c r="G273" s="27">
        <v>2021</v>
      </c>
    </row>
    <row r="274" spans="3:13" ht="9" customHeight="1" thickBot="1" x14ac:dyDescent="0.3">
      <c r="C274" s="140"/>
      <c r="D274" s="28" t="s">
        <v>6</v>
      </c>
      <c r="E274" s="28" t="s">
        <v>7</v>
      </c>
      <c r="F274" s="28" t="s">
        <v>7</v>
      </c>
      <c r="G274" s="28" t="s">
        <v>7</v>
      </c>
    </row>
    <row r="275" spans="3:13" ht="15.75" thickBot="1" x14ac:dyDescent="0.3">
      <c r="C275" s="4" t="s">
        <v>9</v>
      </c>
      <c r="D275" s="6"/>
      <c r="E275" s="6"/>
      <c r="F275" s="6"/>
      <c r="G275" s="6"/>
    </row>
    <row r="276" spans="3:13" ht="15.75" thickBot="1" x14ac:dyDescent="0.3">
      <c r="C276" s="4" t="s">
        <v>16</v>
      </c>
      <c r="D276" s="6"/>
      <c r="E276" s="6"/>
      <c r="F276" s="6"/>
      <c r="G276" s="6"/>
    </row>
    <row r="277" spans="3:13" ht="15.75" thickBot="1" x14ac:dyDescent="0.3">
      <c r="C277" s="4" t="s">
        <v>24</v>
      </c>
      <c r="D277" s="6" t="e">
        <f>D276/D275</f>
        <v>#DIV/0!</v>
      </c>
      <c r="E277" s="6" t="e">
        <f>E276/E275</f>
        <v>#DIV/0!</v>
      </c>
      <c r="F277" s="6" t="e">
        <f>F276/F275</f>
        <v>#DIV/0!</v>
      </c>
      <c r="G277" s="6" t="e">
        <f>G276/G275</f>
        <v>#DIV/0!</v>
      </c>
    </row>
    <row r="278" spans="3:13" ht="15.75" thickBot="1" x14ac:dyDescent="0.3">
      <c r="C278" s="4" t="s">
        <v>17</v>
      </c>
      <c r="D278" s="74" t="s">
        <v>23</v>
      </c>
      <c r="E278" s="7" t="e">
        <f>E275/D275-1</f>
        <v>#DIV/0!</v>
      </c>
      <c r="F278" s="7" t="e">
        <f t="shared" ref="F278:G280" si="11">F275/E275-1</f>
        <v>#DIV/0!</v>
      </c>
      <c r="G278" s="7" t="e">
        <f t="shared" si="11"/>
        <v>#DIV/0!</v>
      </c>
      <c r="I278" s="10"/>
      <c r="J278" s="10"/>
      <c r="K278" s="10"/>
      <c r="L278" s="10"/>
      <c r="M278" s="10"/>
    </row>
    <row r="279" spans="3:13" ht="15.75" thickBot="1" x14ac:dyDescent="0.3">
      <c r="C279" s="4" t="s">
        <v>18</v>
      </c>
      <c r="D279" s="74" t="s">
        <v>23</v>
      </c>
      <c r="E279" s="7" t="e">
        <f>E276/D276-1</f>
        <v>#DIV/0!</v>
      </c>
      <c r="F279" s="7" t="e">
        <f t="shared" si="11"/>
        <v>#DIV/0!</v>
      </c>
      <c r="G279" s="7" t="e">
        <f t="shared" si="11"/>
        <v>#DIV/0!</v>
      </c>
    </row>
    <row r="280" spans="3:13" ht="23.25" thickBot="1" x14ac:dyDescent="0.3">
      <c r="C280" s="4" t="s">
        <v>19</v>
      </c>
      <c r="D280" s="74" t="s">
        <v>23</v>
      </c>
      <c r="E280" s="7" t="e">
        <f>E277/D277-1</f>
        <v>#DIV/0!</v>
      </c>
      <c r="F280" s="7" t="e">
        <f t="shared" si="11"/>
        <v>#DIV/0!</v>
      </c>
      <c r="G280" s="7" t="e">
        <f t="shared" si="11"/>
        <v>#DIV/0!</v>
      </c>
    </row>
    <row r="281" spans="3:13" ht="15.75" thickBot="1" x14ac:dyDescent="0.3">
      <c r="C281" s="153" t="s">
        <v>194</v>
      </c>
      <c r="D281" s="154"/>
      <c r="E281" s="154"/>
      <c r="F281" s="154"/>
      <c r="G281" s="155"/>
    </row>
    <row r="282" spans="3:13" ht="12.75" customHeight="1" x14ac:dyDescent="0.25">
      <c r="C282" s="139"/>
      <c r="D282" s="27">
        <v>2018</v>
      </c>
      <c r="E282" s="27">
        <v>2019</v>
      </c>
      <c r="F282" s="27">
        <v>2020</v>
      </c>
      <c r="G282" s="27">
        <v>2021</v>
      </c>
    </row>
    <row r="283" spans="3:13" ht="9" customHeight="1" thickBot="1" x14ac:dyDescent="0.3">
      <c r="C283" s="140"/>
      <c r="D283" s="28" t="s">
        <v>6</v>
      </c>
      <c r="E283" s="28" t="s">
        <v>7</v>
      </c>
      <c r="F283" s="28" t="s">
        <v>7</v>
      </c>
      <c r="G283" s="28" t="s">
        <v>7</v>
      </c>
    </row>
    <row r="284" spans="3:13" ht="15.75" thickBot="1" x14ac:dyDescent="0.3">
      <c r="C284" s="1" t="s">
        <v>68</v>
      </c>
      <c r="D284" s="9"/>
      <c r="E284" s="9"/>
      <c r="F284" s="9"/>
      <c r="G284" s="9"/>
    </row>
    <row r="285" spans="3:13" ht="15.75" thickBot="1" x14ac:dyDescent="0.3">
      <c r="C285" s="1" t="s">
        <v>69</v>
      </c>
      <c r="D285" s="12"/>
      <c r="E285" s="9"/>
      <c r="F285" s="9"/>
      <c r="G285" s="9"/>
    </row>
    <row r="286" spans="3:13" ht="24.75" thickBot="1" x14ac:dyDescent="0.3">
      <c r="C286" s="30" t="s">
        <v>195</v>
      </c>
      <c r="D286" s="12">
        <f>D285+D284</f>
        <v>0</v>
      </c>
      <c r="E286" s="12">
        <f>E285+E284</f>
        <v>0</v>
      </c>
      <c r="F286" s="12">
        <f>F285+F284</f>
        <v>0</v>
      </c>
      <c r="G286" s="12">
        <f>G285+G284</f>
        <v>0</v>
      </c>
    </row>
    <row r="287" spans="3:13" ht="27" customHeight="1" thickBot="1" x14ac:dyDescent="0.3">
      <c r="C287" s="78" t="s">
        <v>196</v>
      </c>
      <c r="D287" s="165" t="s">
        <v>331</v>
      </c>
      <c r="E287" s="166"/>
      <c r="F287" s="166"/>
      <c r="G287" s="167"/>
    </row>
    <row r="288" spans="3:13" ht="15.75" customHeight="1" thickBot="1" x14ac:dyDescent="0.3">
      <c r="C288" s="147" t="s">
        <v>197</v>
      </c>
      <c r="D288" s="148"/>
      <c r="E288" s="148"/>
      <c r="F288" s="148"/>
      <c r="G288" s="149"/>
    </row>
    <row r="289" spans="3:7" ht="15.75" thickBot="1" x14ac:dyDescent="0.3">
      <c r="C289" s="75" t="s">
        <v>158</v>
      </c>
      <c r="D289" s="8" t="s">
        <v>159</v>
      </c>
      <c r="E289" s="8" t="s">
        <v>160</v>
      </c>
      <c r="F289" s="8" t="s">
        <v>160</v>
      </c>
      <c r="G289" s="8" t="s">
        <v>160</v>
      </c>
    </row>
    <row r="290" spans="3:7" ht="15.75" customHeight="1" thickBot="1" x14ac:dyDescent="0.3">
      <c r="C290" s="4" t="s">
        <v>161</v>
      </c>
      <c r="D290" s="8" t="s">
        <v>159</v>
      </c>
      <c r="E290" s="8" t="s">
        <v>160</v>
      </c>
      <c r="F290" s="8" t="s">
        <v>160</v>
      </c>
      <c r="G290" s="8" t="s">
        <v>160</v>
      </c>
    </row>
    <row r="291" spans="3:7" ht="23.25" customHeight="1" thickBot="1" x14ac:dyDescent="0.3">
      <c r="C291" s="4" t="s">
        <v>162</v>
      </c>
      <c r="D291" s="8" t="s">
        <v>159</v>
      </c>
      <c r="E291" s="8" t="s">
        <v>160</v>
      </c>
      <c r="F291" s="8" t="s">
        <v>160</v>
      </c>
      <c r="G291" s="8" t="s">
        <v>160</v>
      </c>
    </row>
    <row r="292" spans="3:7" ht="23.25" customHeight="1" thickBot="1" x14ac:dyDescent="0.3">
      <c r="C292" s="159" t="s">
        <v>198</v>
      </c>
      <c r="D292" s="160"/>
      <c r="E292" s="160"/>
      <c r="F292" s="160"/>
      <c r="G292" s="161"/>
    </row>
    <row r="293" spans="3:7" ht="23.25" customHeight="1" thickBot="1" x14ac:dyDescent="0.3">
      <c r="C293" s="162" t="s">
        <v>199</v>
      </c>
      <c r="D293" s="163"/>
      <c r="E293" s="163"/>
      <c r="F293" s="163"/>
      <c r="G293" s="164"/>
    </row>
    <row r="294" spans="3:7" ht="12.75" customHeight="1" x14ac:dyDescent="0.25">
      <c r="C294" s="139"/>
      <c r="D294" s="27">
        <v>2018</v>
      </c>
      <c r="E294" s="27">
        <v>2019</v>
      </c>
      <c r="F294" s="27">
        <v>2020</v>
      </c>
      <c r="G294" s="27">
        <v>2021</v>
      </c>
    </row>
    <row r="295" spans="3:7" ht="9" customHeight="1" thickBot="1" x14ac:dyDescent="0.3">
      <c r="C295" s="140"/>
      <c r="D295" s="28" t="s">
        <v>6</v>
      </c>
      <c r="E295" s="28" t="s">
        <v>7</v>
      </c>
      <c r="F295" s="28" t="s">
        <v>7</v>
      </c>
      <c r="G295" s="28" t="s">
        <v>7</v>
      </c>
    </row>
    <row r="296" spans="3:7" ht="26.25" customHeight="1" thickBot="1" x14ac:dyDescent="0.3">
      <c r="C296" s="29" t="s">
        <v>38</v>
      </c>
      <c r="D296" s="144" t="s">
        <v>332</v>
      </c>
      <c r="E296" s="145"/>
      <c r="F296" s="145"/>
      <c r="G296" s="146"/>
    </row>
    <row r="297" spans="3:7" ht="24.75" customHeight="1" thickBot="1" x14ac:dyDescent="0.3">
      <c r="C297" s="4" t="s">
        <v>10</v>
      </c>
      <c r="D297" s="147" t="s">
        <v>333</v>
      </c>
      <c r="E297" s="148"/>
      <c r="F297" s="148"/>
      <c r="G297" s="149"/>
    </row>
    <row r="298" spans="3:7" ht="15.75" customHeight="1" thickBot="1" x14ac:dyDescent="0.3">
      <c r="C298" s="4" t="s">
        <v>15</v>
      </c>
      <c r="D298" s="150" t="s">
        <v>334</v>
      </c>
      <c r="E298" s="151"/>
      <c r="F298" s="151"/>
      <c r="G298" s="152"/>
    </row>
    <row r="299" spans="3:7" ht="12.75" customHeight="1" x14ac:dyDescent="0.25">
      <c r="C299" s="139"/>
      <c r="D299" s="27">
        <v>2018</v>
      </c>
      <c r="E299" s="27">
        <v>2019</v>
      </c>
      <c r="F299" s="27">
        <v>2020</v>
      </c>
      <c r="G299" s="27">
        <v>2021</v>
      </c>
    </row>
    <row r="300" spans="3:7" ht="9" customHeight="1" thickBot="1" x14ac:dyDescent="0.3">
      <c r="C300" s="140"/>
      <c r="D300" s="28" t="s">
        <v>6</v>
      </c>
      <c r="E300" s="28" t="s">
        <v>7</v>
      </c>
      <c r="F300" s="28" t="s">
        <v>7</v>
      </c>
      <c r="G300" s="28" t="s">
        <v>7</v>
      </c>
    </row>
    <row r="301" spans="3:7" ht="15.75" customHeight="1" thickBot="1" x14ac:dyDescent="0.3">
      <c r="C301" s="4" t="s">
        <v>9</v>
      </c>
      <c r="D301" s="6">
        <v>32</v>
      </c>
      <c r="E301" s="79">
        <v>32</v>
      </c>
      <c r="F301" s="79">
        <v>32</v>
      </c>
      <c r="G301" s="79">
        <v>32</v>
      </c>
    </row>
    <row r="302" spans="3:7" ht="15.75" thickBot="1" x14ac:dyDescent="0.3">
      <c r="C302" s="4" t="s">
        <v>16</v>
      </c>
      <c r="D302" s="6">
        <f>D319</f>
        <v>8102</v>
      </c>
      <c r="E302" s="6">
        <f>E319</f>
        <v>8212</v>
      </c>
      <c r="F302" s="6">
        <f>F319</f>
        <v>8333</v>
      </c>
      <c r="G302" s="6">
        <f>G319</f>
        <v>8466.1</v>
      </c>
    </row>
    <row r="303" spans="3:7" ht="15.75" thickBot="1" x14ac:dyDescent="0.3">
      <c r="C303" s="4" t="s">
        <v>24</v>
      </c>
      <c r="D303" s="6">
        <f>D302/D301</f>
        <v>253.1875</v>
      </c>
      <c r="E303" s="6">
        <f>E302/E301</f>
        <v>256.625</v>
      </c>
      <c r="F303" s="6">
        <f>F302/F301</f>
        <v>260.40625</v>
      </c>
      <c r="G303" s="6">
        <f>G302/G301</f>
        <v>264.56562500000001</v>
      </c>
    </row>
    <row r="304" spans="3:7" ht="15.75" thickBot="1" x14ac:dyDescent="0.3">
      <c r="C304" s="4" t="s">
        <v>17</v>
      </c>
      <c r="D304" s="74"/>
      <c r="E304" s="7">
        <f>E301/D301-1</f>
        <v>0</v>
      </c>
      <c r="F304" s="7">
        <f t="shared" ref="F304:G306" si="12">F301/E301-1</f>
        <v>0</v>
      </c>
      <c r="G304" s="7">
        <f t="shared" si="12"/>
        <v>0</v>
      </c>
    </row>
    <row r="305" spans="3:7" ht="15.75" thickBot="1" x14ac:dyDescent="0.3">
      <c r="C305" s="4" t="s">
        <v>18</v>
      </c>
      <c r="D305" s="74"/>
      <c r="E305" s="7">
        <f>E302/D302-1</f>
        <v>1.3576894593927413E-2</v>
      </c>
      <c r="F305" s="7">
        <f t="shared" si="12"/>
        <v>1.4734534827082424E-2</v>
      </c>
      <c r="G305" s="7">
        <f t="shared" si="12"/>
        <v>1.5972638905556336E-2</v>
      </c>
    </row>
    <row r="306" spans="3:7" ht="23.25" thickBot="1" x14ac:dyDescent="0.3">
      <c r="C306" s="4" t="s">
        <v>19</v>
      </c>
      <c r="D306" s="74"/>
      <c r="E306" s="7">
        <f>E303/D303-1</f>
        <v>1.3576894593927413E-2</v>
      </c>
      <c r="F306" s="7">
        <f t="shared" si="12"/>
        <v>1.4734534827082424E-2</v>
      </c>
      <c r="G306" s="7">
        <f t="shared" si="12"/>
        <v>1.5972638905556336E-2</v>
      </c>
    </row>
    <row r="307" spans="3:7" ht="12.75" customHeight="1" x14ac:dyDescent="0.25">
      <c r="C307" s="139"/>
      <c r="D307" s="27">
        <v>2018</v>
      </c>
      <c r="E307" s="27">
        <v>2019</v>
      </c>
      <c r="F307" s="27">
        <v>2020</v>
      </c>
      <c r="G307" s="27">
        <v>2021</v>
      </c>
    </row>
    <row r="308" spans="3:7" ht="9" customHeight="1" thickBot="1" x14ac:dyDescent="0.3">
      <c r="C308" s="140"/>
      <c r="D308" s="28" t="s">
        <v>6</v>
      </c>
      <c r="E308" s="28" t="s">
        <v>7</v>
      </c>
      <c r="F308" s="28" t="s">
        <v>7</v>
      </c>
      <c r="G308" s="28" t="s">
        <v>7</v>
      </c>
    </row>
    <row r="309" spans="3:7" ht="15.75" thickBot="1" x14ac:dyDescent="0.3">
      <c r="C309" s="153" t="s">
        <v>200</v>
      </c>
      <c r="D309" s="154"/>
      <c r="E309" s="154"/>
      <c r="F309" s="154"/>
      <c r="G309" s="155"/>
    </row>
    <row r="310" spans="3:7" ht="12.75" customHeight="1" x14ac:dyDescent="0.25">
      <c r="C310" s="139"/>
      <c r="D310" s="27">
        <v>2018</v>
      </c>
      <c r="E310" s="27">
        <v>2019</v>
      </c>
      <c r="F310" s="27">
        <v>2020</v>
      </c>
      <c r="G310" s="27">
        <v>2021</v>
      </c>
    </row>
    <row r="311" spans="3:7" ht="9" customHeight="1" thickBot="1" x14ac:dyDescent="0.3">
      <c r="C311" s="140"/>
      <c r="D311" s="28" t="s">
        <v>6</v>
      </c>
      <c r="E311" s="28" t="s">
        <v>7</v>
      </c>
      <c r="F311" s="28" t="s">
        <v>7</v>
      </c>
      <c r="G311" s="28" t="s">
        <v>7</v>
      </c>
    </row>
    <row r="312" spans="3:7" ht="15.75" thickBot="1" x14ac:dyDescent="0.3">
      <c r="C312" s="1" t="s">
        <v>0</v>
      </c>
      <c r="D312" s="9">
        <v>6000</v>
      </c>
      <c r="E312" s="9">
        <v>6000</v>
      </c>
      <c r="F312" s="9">
        <v>6000</v>
      </c>
      <c r="G312" s="9">
        <v>6000</v>
      </c>
    </row>
    <row r="313" spans="3:7" ht="24.75" thickBot="1" x14ac:dyDescent="0.3">
      <c r="C313" s="1" t="s">
        <v>41</v>
      </c>
      <c r="D313" s="9">
        <v>1002</v>
      </c>
      <c r="E313" s="9">
        <v>1002</v>
      </c>
      <c r="F313" s="9">
        <v>1002</v>
      </c>
      <c r="G313" s="9">
        <v>1002</v>
      </c>
    </row>
    <row r="314" spans="3:7" ht="15.75" thickBot="1" x14ac:dyDescent="0.3">
      <c r="C314" s="1" t="s">
        <v>1</v>
      </c>
      <c r="D314" s="12">
        <v>1100</v>
      </c>
      <c r="E314" s="9">
        <f>D314*1.1</f>
        <v>1210</v>
      </c>
      <c r="F314" s="9">
        <f>E314*1.1</f>
        <v>1331</v>
      </c>
      <c r="G314" s="9">
        <f>F314*1.1</f>
        <v>1464.1000000000001</v>
      </c>
    </row>
    <row r="315" spans="3:7" ht="15.75" thickBot="1" x14ac:dyDescent="0.3">
      <c r="C315" s="1" t="s">
        <v>2</v>
      </c>
      <c r="D315" s="12"/>
      <c r="E315" s="9"/>
      <c r="F315" s="9"/>
      <c r="G315" s="9"/>
    </row>
    <row r="316" spans="3:7" ht="24.75" thickBot="1" x14ac:dyDescent="0.3">
      <c r="C316" s="1" t="s">
        <v>29</v>
      </c>
      <c r="D316" s="12"/>
      <c r="E316" s="9"/>
      <c r="F316" s="9"/>
      <c r="G316" s="9"/>
    </row>
    <row r="317" spans="3:7" ht="15.75" thickBot="1" x14ac:dyDescent="0.3">
      <c r="C317" s="1" t="s">
        <v>31</v>
      </c>
      <c r="D317" s="12"/>
      <c r="E317" s="9"/>
      <c r="F317" s="9"/>
      <c r="G317" s="9"/>
    </row>
    <row r="318" spans="3:7" ht="24.75" thickBot="1" x14ac:dyDescent="0.3">
      <c r="C318" s="1" t="s">
        <v>3</v>
      </c>
      <c r="D318" s="12"/>
      <c r="E318" s="9"/>
      <c r="F318" s="9"/>
      <c r="G318" s="9"/>
    </row>
    <row r="319" spans="3:7" ht="36.75" thickBot="1" x14ac:dyDescent="0.3">
      <c r="C319" s="80" t="s">
        <v>201</v>
      </c>
      <c r="D319" s="81">
        <f>D318+D317+D316+D315+D314+D313+D312</f>
        <v>8102</v>
      </c>
      <c r="E319" s="81">
        <f>E318+E317+E316+E315+E314+E313+E312</f>
        <v>8212</v>
      </c>
      <c r="F319" s="81">
        <f>F318+F317+F316+F315+F314+F313+F312</f>
        <v>8333</v>
      </c>
      <c r="G319" s="81">
        <f>G318+G317+G316+G315+G314+G313+G312</f>
        <v>8466.1</v>
      </c>
    </row>
    <row r="320" spans="3:7" ht="15.75" thickBot="1" x14ac:dyDescent="0.3">
      <c r="C320" s="33" t="s">
        <v>55</v>
      </c>
      <c r="D320" s="34">
        <f>IF(D319-D302=0,0,"Error")</f>
        <v>0</v>
      </c>
      <c r="E320" s="34">
        <f>IF(E319-E302=0,0,"Error")</f>
        <v>0</v>
      </c>
      <c r="F320" s="34">
        <f>IF(F319-F302=0,0,"Error")</f>
        <v>0</v>
      </c>
      <c r="G320" s="34">
        <f>IF(G319-G302=0,0,"Error")</f>
        <v>0</v>
      </c>
    </row>
    <row r="321" spans="3:7" ht="15.75" thickBot="1" x14ac:dyDescent="0.3">
      <c r="C321" s="21" t="s">
        <v>138</v>
      </c>
      <c r="D321" s="144" t="s">
        <v>335</v>
      </c>
      <c r="E321" s="145"/>
      <c r="F321" s="145"/>
      <c r="G321" s="146"/>
    </row>
    <row r="322" spans="3:7" ht="15.75" thickBot="1" x14ac:dyDescent="0.3">
      <c r="C322" s="4" t="s">
        <v>10</v>
      </c>
      <c r="D322" s="147" t="s">
        <v>336</v>
      </c>
      <c r="E322" s="148"/>
      <c r="F322" s="148"/>
      <c r="G322" s="149"/>
    </row>
    <row r="323" spans="3:7" ht="15.75" thickBot="1" x14ac:dyDescent="0.3">
      <c r="C323" s="4" t="s">
        <v>15</v>
      </c>
      <c r="D323" s="150" t="s">
        <v>337</v>
      </c>
      <c r="E323" s="151"/>
      <c r="F323" s="151"/>
      <c r="G323" s="152"/>
    </row>
    <row r="324" spans="3:7" ht="12.75" customHeight="1" x14ac:dyDescent="0.25">
      <c r="C324" s="139"/>
      <c r="D324" s="27">
        <v>2018</v>
      </c>
      <c r="E324" s="27">
        <v>2019</v>
      </c>
      <c r="F324" s="27">
        <v>2020</v>
      </c>
      <c r="G324" s="27">
        <v>2021</v>
      </c>
    </row>
    <row r="325" spans="3:7" ht="9" customHeight="1" thickBot="1" x14ac:dyDescent="0.3">
      <c r="C325" s="140"/>
      <c r="D325" s="28" t="s">
        <v>6</v>
      </c>
      <c r="E325" s="28" t="s">
        <v>7</v>
      </c>
      <c r="F325" s="28" t="s">
        <v>7</v>
      </c>
      <c r="G325" s="28" t="s">
        <v>7</v>
      </c>
    </row>
    <row r="326" spans="3:7" ht="15.75" thickBot="1" x14ac:dyDescent="0.3">
      <c r="C326" s="4" t="s">
        <v>9</v>
      </c>
      <c r="D326" s="6">
        <v>1</v>
      </c>
      <c r="E326" s="6">
        <v>1</v>
      </c>
      <c r="F326" s="6">
        <v>1</v>
      </c>
      <c r="G326" s="6">
        <v>1</v>
      </c>
    </row>
    <row r="327" spans="3:7" ht="15.75" thickBot="1" x14ac:dyDescent="0.3">
      <c r="C327" s="4" t="s">
        <v>16</v>
      </c>
      <c r="D327" s="6">
        <v>2494</v>
      </c>
      <c r="E327" s="6">
        <v>2529</v>
      </c>
      <c r="F327" s="6">
        <v>2568</v>
      </c>
      <c r="G327" s="6">
        <v>2610</v>
      </c>
    </row>
    <row r="328" spans="3:7" ht="15.75" thickBot="1" x14ac:dyDescent="0.3">
      <c r="C328" s="4" t="s">
        <v>24</v>
      </c>
      <c r="D328" s="6">
        <f>D327/D326</f>
        <v>2494</v>
      </c>
      <c r="E328" s="6">
        <f>E327/E326</f>
        <v>2529</v>
      </c>
      <c r="F328" s="6">
        <f>F327/F326</f>
        <v>2568</v>
      </c>
      <c r="G328" s="6">
        <f>G327/G326</f>
        <v>2610</v>
      </c>
    </row>
    <row r="329" spans="3:7" ht="15.75" thickBot="1" x14ac:dyDescent="0.3">
      <c r="C329" s="4" t="s">
        <v>17</v>
      </c>
      <c r="D329" s="74"/>
      <c r="E329" s="7">
        <f>E326/D326-1</f>
        <v>0</v>
      </c>
      <c r="F329" s="7">
        <f t="shared" ref="F329:G331" si="13">F326/E326-1</f>
        <v>0</v>
      </c>
      <c r="G329" s="7">
        <f t="shared" si="13"/>
        <v>0</v>
      </c>
    </row>
    <row r="330" spans="3:7" ht="15.75" thickBot="1" x14ac:dyDescent="0.3">
      <c r="C330" s="4" t="s">
        <v>18</v>
      </c>
      <c r="D330" s="74"/>
      <c r="E330" s="7">
        <f>E327/D327-1</f>
        <v>1.4033680834001583E-2</v>
      </c>
      <c r="F330" s="7">
        <f t="shared" si="13"/>
        <v>1.542111506524324E-2</v>
      </c>
      <c r="G330" s="7">
        <f t="shared" si="13"/>
        <v>1.6355140186915973E-2</v>
      </c>
    </row>
    <row r="331" spans="3:7" ht="23.25" thickBot="1" x14ac:dyDescent="0.3">
      <c r="C331" s="4" t="s">
        <v>19</v>
      </c>
      <c r="D331" s="74"/>
      <c r="E331" s="7">
        <f>E328/D328-1</f>
        <v>1.4033680834001583E-2</v>
      </c>
      <c r="F331" s="7">
        <f t="shared" si="13"/>
        <v>1.542111506524324E-2</v>
      </c>
      <c r="G331" s="7">
        <f t="shared" si="13"/>
        <v>1.6355140186915973E-2</v>
      </c>
    </row>
    <row r="332" spans="3:7" ht="15.75" thickBot="1" x14ac:dyDescent="0.3">
      <c r="C332" s="153" t="s">
        <v>194</v>
      </c>
      <c r="D332" s="154"/>
      <c r="E332" s="154"/>
      <c r="F332" s="154"/>
      <c r="G332" s="155"/>
    </row>
    <row r="333" spans="3:7" ht="12.75" customHeight="1" x14ac:dyDescent="0.25">
      <c r="C333" s="139"/>
      <c r="D333" s="27">
        <v>2018</v>
      </c>
      <c r="E333" s="27">
        <v>2019</v>
      </c>
      <c r="F333" s="27">
        <v>2020</v>
      </c>
      <c r="G333" s="27">
        <v>2021</v>
      </c>
    </row>
    <row r="334" spans="3:7" ht="9" customHeight="1" thickBot="1" x14ac:dyDescent="0.3">
      <c r="C334" s="140"/>
      <c r="D334" s="28" t="s">
        <v>6</v>
      </c>
      <c r="E334" s="28" t="s">
        <v>7</v>
      </c>
      <c r="F334" s="28" t="s">
        <v>7</v>
      </c>
      <c r="G334" s="28" t="s">
        <v>7</v>
      </c>
    </row>
    <row r="335" spans="3:7" ht="15.75" thickBot="1" x14ac:dyDescent="0.3">
      <c r="C335" s="1" t="s">
        <v>0</v>
      </c>
      <c r="D335" s="9">
        <v>1837</v>
      </c>
      <c r="E335" s="9">
        <v>1837</v>
      </c>
      <c r="F335" s="9">
        <v>1837</v>
      </c>
      <c r="G335" s="9">
        <v>1837</v>
      </c>
    </row>
    <row r="336" spans="3:7" ht="24.75" thickBot="1" x14ac:dyDescent="0.3">
      <c r="C336" s="1" t="s">
        <v>41</v>
      </c>
      <c r="D336" s="9">
        <v>307</v>
      </c>
      <c r="E336" s="9">
        <v>307</v>
      </c>
      <c r="F336" s="9">
        <v>307</v>
      </c>
      <c r="G336" s="9">
        <v>307</v>
      </c>
    </row>
    <row r="337" spans="3:7" ht="15.75" thickBot="1" x14ac:dyDescent="0.3">
      <c r="C337" s="1" t="s">
        <v>1</v>
      </c>
      <c r="D337" s="12">
        <v>350</v>
      </c>
      <c r="E337" s="9">
        <f>D337*1.1</f>
        <v>385.00000000000006</v>
      </c>
      <c r="F337" s="9">
        <f>E337*1.1</f>
        <v>423.50000000000011</v>
      </c>
      <c r="G337" s="9">
        <f>F337*1.1</f>
        <v>465.85000000000014</v>
      </c>
    </row>
    <row r="338" spans="3:7" ht="15.75" thickBot="1" x14ac:dyDescent="0.3">
      <c r="C338" s="1" t="s">
        <v>2</v>
      </c>
      <c r="D338" s="12"/>
      <c r="E338" s="9"/>
      <c r="F338" s="9"/>
      <c r="G338" s="9"/>
    </row>
    <row r="339" spans="3:7" ht="24.75" thickBot="1" x14ac:dyDescent="0.3">
      <c r="C339" s="1" t="s">
        <v>29</v>
      </c>
      <c r="D339" s="12"/>
      <c r="E339" s="9"/>
      <c r="F339" s="9"/>
      <c r="G339" s="9"/>
    </row>
    <row r="340" spans="3:7" ht="15.75" thickBot="1" x14ac:dyDescent="0.3">
      <c r="C340" s="1" t="s">
        <v>31</v>
      </c>
      <c r="D340" s="12"/>
      <c r="E340" s="9"/>
      <c r="F340" s="9"/>
      <c r="G340" s="9"/>
    </row>
    <row r="341" spans="3:7" ht="24.75" thickBot="1" x14ac:dyDescent="0.3">
      <c r="C341" s="1" t="s">
        <v>3</v>
      </c>
      <c r="D341" s="12"/>
      <c r="E341" s="9"/>
      <c r="F341" s="9"/>
      <c r="G341" s="9"/>
    </row>
    <row r="342" spans="3:7" ht="36.75" thickBot="1" x14ac:dyDescent="0.3">
      <c r="C342" s="80" t="s">
        <v>201</v>
      </c>
      <c r="D342" s="82">
        <f>D341+D339+D340+D338+D337+D336+D335</f>
        <v>2494</v>
      </c>
      <c r="E342" s="82">
        <f>E341+E339+E340+E338+E337+E336+E335</f>
        <v>2529</v>
      </c>
      <c r="F342" s="82">
        <f>F341+F339+F340+F338+F337+F336+F335</f>
        <v>2567.5</v>
      </c>
      <c r="G342" s="82">
        <f>G341+G339+G340+G338+G337+G336+G335</f>
        <v>2609.8500000000004</v>
      </c>
    </row>
    <row r="343" spans="3:7" ht="15.75" thickBot="1" x14ac:dyDescent="0.3">
      <c r="C343" s="33" t="s">
        <v>55</v>
      </c>
      <c r="D343" s="34">
        <f>IF(D342-D327=0,0,"Error")</f>
        <v>0</v>
      </c>
      <c r="E343" s="34">
        <f>IF(E342-E327=0,0,"Error")</f>
        <v>0</v>
      </c>
      <c r="F343" s="34" t="str">
        <f>IF(F342-F327=0,0,"Error")</f>
        <v>Error</v>
      </c>
      <c r="G343" s="34" t="str">
        <f>IF(G342-G327=0,0,"Error")</f>
        <v>Error</v>
      </c>
    </row>
    <row r="344" spans="3:7" ht="15.75" thickBot="1" x14ac:dyDescent="0.3">
      <c r="C344" s="156" t="s">
        <v>64</v>
      </c>
      <c r="D344" s="157"/>
      <c r="E344" s="157"/>
      <c r="F344" s="157"/>
      <c r="G344" s="158"/>
    </row>
    <row r="345" spans="3:7" ht="15.75" thickBot="1" x14ac:dyDescent="0.3">
      <c r="C345" s="156" t="s">
        <v>65</v>
      </c>
      <c r="D345" s="157"/>
      <c r="E345" s="157"/>
      <c r="F345" s="157"/>
      <c r="G345" s="158"/>
    </row>
    <row r="346" spans="3:7" ht="15.75" thickBot="1" x14ac:dyDescent="0.3">
      <c r="C346" s="20" t="s">
        <v>192</v>
      </c>
      <c r="D346" s="141" t="s">
        <v>40</v>
      </c>
      <c r="E346" s="142"/>
      <c r="F346" s="142"/>
      <c r="G346" s="143"/>
    </row>
    <row r="347" spans="3:7" ht="15.75" thickBot="1" x14ac:dyDescent="0.3">
      <c r="C347" s="29" t="s">
        <v>38</v>
      </c>
      <c r="D347" s="144" t="s">
        <v>37</v>
      </c>
      <c r="E347" s="145"/>
      <c r="F347" s="145"/>
      <c r="G347" s="146"/>
    </row>
    <row r="348" spans="3:7" ht="17.25" customHeight="1" thickBot="1" x14ac:dyDescent="0.3">
      <c r="C348" s="4" t="s">
        <v>10</v>
      </c>
      <c r="D348" s="147" t="s">
        <v>37</v>
      </c>
      <c r="E348" s="148"/>
      <c r="F348" s="148"/>
      <c r="G348" s="149"/>
    </row>
    <row r="349" spans="3:7" ht="15.75" thickBot="1" x14ac:dyDescent="0.3">
      <c r="C349" s="4" t="s">
        <v>15</v>
      </c>
      <c r="D349" s="150" t="s">
        <v>37</v>
      </c>
      <c r="E349" s="151"/>
      <c r="F349" s="151"/>
      <c r="G349" s="152"/>
    </row>
    <row r="350" spans="3:7" ht="12.75" customHeight="1" x14ac:dyDescent="0.25">
      <c r="C350" s="139"/>
      <c r="D350" s="27">
        <v>2018</v>
      </c>
      <c r="E350" s="27">
        <v>2019</v>
      </c>
      <c r="F350" s="27">
        <v>2020</v>
      </c>
      <c r="G350" s="27">
        <v>2021</v>
      </c>
    </row>
    <row r="351" spans="3:7" ht="9" customHeight="1" thickBot="1" x14ac:dyDescent="0.3">
      <c r="C351" s="140"/>
      <c r="D351" s="28" t="s">
        <v>6</v>
      </c>
      <c r="E351" s="28" t="s">
        <v>7</v>
      </c>
      <c r="F351" s="28" t="s">
        <v>7</v>
      </c>
      <c r="G351" s="28" t="s">
        <v>7</v>
      </c>
    </row>
    <row r="352" spans="3:7" ht="15.75" thickBot="1" x14ac:dyDescent="0.3">
      <c r="C352" s="4" t="s">
        <v>9</v>
      </c>
      <c r="D352" s="6"/>
      <c r="E352" s="6"/>
      <c r="F352" s="6"/>
      <c r="G352" s="6"/>
    </row>
    <row r="353" spans="3:13" ht="15.75" thickBot="1" x14ac:dyDescent="0.3">
      <c r="C353" s="4" t="s">
        <v>16</v>
      </c>
      <c r="D353" s="6"/>
      <c r="E353" s="6"/>
      <c r="F353" s="6"/>
      <c r="G353" s="6"/>
    </row>
    <row r="354" spans="3:13" ht="15.75" thickBot="1" x14ac:dyDescent="0.3">
      <c r="C354" s="4" t="s">
        <v>24</v>
      </c>
      <c r="D354" s="6" t="e">
        <f>D353/D352</f>
        <v>#DIV/0!</v>
      </c>
      <c r="E354" s="6" t="e">
        <f>E353/E352</f>
        <v>#DIV/0!</v>
      </c>
      <c r="F354" s="6" t="e">
        <f>F353/F352</f>
        <v>#DIV/0!</v>
      </c>
      <c r="G354" s="6" t="e">
        <f>G353/G352</f>
        <v>#DIV/0!</v>
      </c>
    </row>
    <row r="355" spans="3:13" ht="15.75" thickBot="1" x14ac:dyDescent="0.3">
      <c r="C355" s="4" t="s">
        <v>17</v>
      </c>
      <c r="D355" s="74" t="s">
        <v>23</v>
      </c>
      <c r="E355" s="7" t="e">
        <f>E352/D352-1</f>
        <v>#DIV/0!</v>
      </c>
      <c r="F355" s="7" t="e">
        <f t="shared" ref="F355:G357" si="14">F352/E352-1</f>
        <v>#DIV/0!</v>
      </c>
      <c r="G355" s="7" t="e">
        <f t="shared" si="14"/>
        <v>#DIV/0!</v>
      </c>
      <c r="I355" s="10"/>
      <c r="J355" s="10"/>
      <c r="K355" s="10"/>
      <c r="L355" s="10"/>
      <c r="M355" s="10"/>
    </row>
    <row r="356" spans="3:13" ht="15.75" thickBot="1" x14ac:dyDescent="0.3">
      <c r="C356" s="4" t="s">
        <v>18</v>
      </c>
      <c r="D356" s="74" t="s">
        <v>23</v>
      </c>
      <c r="E356" s="7" t="e">
        <f>E353/D353-1</f>
        <v>#DIV/0!</v>
      </c>
      <c r="F356" s="7" t="e">
        <f t="shared" si="14"/>
        <v>#DIV/0!</v>
      </c>
      <c r="G356" s="7" t="e">
        <f t="shared" si="14"/>
        <v>#DIV/0!</v>
      </c>
    </row>
    <row r="357" spans="3:13" ht="23.25" thickBot="1" x14ac:dyDescent="0.3">
      <c r="C357" s="4" t="s">
        <v>19</v>
      </c>
      <c r="D357" s="74" t="s">
        <v>23</v>
      </c>
      <c r="E357" s="7" t="e">
        <f>E354/D354-1</f>
        <v>#DIV/0!</v>
      </c>
      <c r="F357" s="7" t="e">
        <f t="shared" si="14"/>
        <v>#DIV/0!</v>
      </c>
      <c r="G357" s="7" t="e">
        <f t="shared" si="14"/>
        <v>#DIV/0!</v>
      </c>
    </row>
    <row r="358" spans="3:13" ht="15.75" thickBot="1" x14ac:dyDescent="0.3">
      <c r="C358" s="153" t="s">
        <v>54</v>
      </c>
      <c r="D358" s="154"/>
      <c r="E358" s="154"/>
      <c r="F358" s="154"/>
      <c r="G358" s="155"/>
    </row>
    <row r="359" spans="3:13" ht="12.75" customHeight="1" x14ac:dyDescent="0.25">
      <c r="C359" s="139"/>
      <c r="D359" s="27">
        <v>2018</v>
      </c>
      <c r="E359" s="27">
        <v>2019</v>
      </c>
      <c r="F359" s="27">
        <v>2020</v>
      </c>
      <c r="G359" s="27">
        <v>2021</v>
      </c>
    </row>
    <row r="360" spans="3:13" ht="9" customHeight="1" thickBot="1" x14ac:dyDescent="0.3">
      <c r="C360" s="140"/>
      <c r="D360" s="28" t="s">
        <v>6</v>
      </c>
      <c r="E360" s="28" t="s">
        <v>7</v>
      </c>
      <c r="F360" s="28" t="s">
        <v>7</v>
      </c>
      <c r="G360" s="28" t="s">
        <v>7</v>
      </c>
    </row>
    <row r="361" spans="3:13" ht="15.75" thickBot="1" x14ac:dyDescent="0.3">
      <c r="C361" s="1" t="s">
        <v>68</v>
      </c>
      <c r="D361" s="9"/>
      <c r="E361" s="9"/>
      <c r="F361" s="9"/>
      <c r="G361" s="9"/>
    </row>
    <row r="362" spans="3:13" ht="15.75" thickBot="1" x14ac:dyDescent="0.3">
      <c r="C362" s="1" t="s">
        <v>69</v>
      </c>
      <c r="D362" s="12"/>
      <c r="E362" s="9"/>
      <c r="F362" s="9"/>
      <c r="G362" s="9"/>
    </row>
    <row r="363" spans="3:13" ht="15.75" thickBot="1" x14ac:dyDescent="0.3">
      <c r="C363" s="30" t="s">
        <v>53</v>
      </c>
      <c r="D363" s="12">
        <f>D362+D361</f>
        <v>0</v>
      </c>
      <c r="E363" s="12">
        <f>E362+E361</f>
        <v>0</v>
      </c>
      <c r="F363" s="12">
        <f>F362+F361</f>
        <v>0</v>
      </c>
      <c r="G363" s="12">
        <f>G362+G361</f>
        <v>0</v>
      </c>
    </row>
    <row r="364" spans="3:13" ht="15.75" thickBot="1" x14ac:dyDescent="0.3">
      <c r="C364" s="20" t="s">
        <v>192</v>
      </c>
      <c r="D364" s="141" t="s">
        <v>40</v>
      </c>
      <c r="E364" s="142"/>
      <c r="F364" s="142"/>
      <c r="G364" s="143"/>
    </row>
    <row r="365" spans="3:13" ht="23.25" thickBot="1" x14ac:dyDescent="0.3">
      <c r="C365" s="29" t="s">
        <v>193</v>
      </c>
      <c r="D365" s="144" t="s">
        <v>37</v>
      </c>
      <c r="E365" s="145"/>
      <c r="F365" s="145"/>
      <c r="G365" s="146"/>
    </row>
    <row r="366" spans="3:13" ht="17.25" customHeight="1" thickBot="1" x14ac:dyDescent="0.3">
      <c r="C366" s="4" t="s">
        <v>10</v>
      </c>
      <c r="D366" s="147" t="s">
        <v>37</v>
      </c>
      <c r="E366" s="148"/>
      <c r="F366" s="148"/>
      <c r="G366" s="149"/>
    </row>
    <row r="367" spans="3:13" ht="15.75" thickBot="1" x14ac:dyDescent="0.3">
      <c r="C367" s="4" t="s">
        <v>15</v>
      </c>
      <c r="D367" s="150" t="s">
        <v>37</v>
      </c>
      <c r="E367" s="151"/>
      <c r="F367" s="151"/>
      <c r="G367" s="152"/>
    </row>
    <row r="368" spans="3:13" ht="12.75" customHeight="1" x14ac:dyDescent="0.25">
      <c r="C368" s="139"/>
      <c r="D368" s="27">
        <v>2018</v>
      </c>
      <c r="E368" s="27">
        <v>2019</v>
      </c>
      <c r="F368" s="27">
        <v>2020</v>
      </c>
      <c r="G368" s="27">
        <v>2021</v>
      </c>
    </row>
    <row r="369" spans="3:13" ht="9" customHeight="1" thickBot="1" x14ac:dyDescent="0.3">
      <c r="C369" s="140"/>
      <c r="D369" s="28" t="s">
        <v>6</v>
      </c>
      <c r="E369" s="28" t="s">
        <v>7</v>
      </c>
      <c r="F369" s="28" t="s">
        <v>7</v>
      </c>
      <c r="G369" s="28" t="s">
        <v>7</v>
      </c>
    </row>
    <row r="370" spans="3:13" ht="15.75" thickBot="1" x14ac:dyDescent="0.3">
      <c r="C370" s="4" t="s">
        <v>9</v>
      </c>
      <c r="D370" s="6"/>
      <c r="E370" s="6"/>
      <c r="F370" s="6"/>
      <c r="G370" s="6"/>
    </row>
    <row r="371" spans="3:13" ht="15.75" thickBot="1" x14ac:dyDescent="0.3">
      <c r="C371" s="4" t="s">
        <v>16</v>
      </c>
      <c r="D371" s="6"/>
      <c r="E371" s="6"/>
      <c r="F371" s="6"/>
      <c r="G371" s="6"/>
    </row>
    <row r="372" spans="3:13" ht="15.75" thickBot="1" x14ac:dyDescent="0.3">
      <c r="C372" s="4" t="s">
        <v>24</v>
      </c>
      <c r="D372" s="6" t="e">
        <f>D371/D370</f>
        <v>#DIV/0!</v>
      </c>
      <c r="E372" s="6" t="e">
        <f>E371/E370</f>
        <v>#DIV/0!</v>
      </c>
      <c r="F372" s="6" t="e">
        <f>F371/F370</f>
        <v>#DIV/0!</v>
      </c>
      <c r="G372" s="6" t="e">
        <f>G371/G370</f>
        <v>#DIV/0!</v>
      </c>
    </row>
    <row r="373" spans="3:13" ht="15.75" thickBot="1" x14ac:dyDescent="0.3">
      <c r="C373" s="4" t="s">
        <v>17</v>
      </c>
      <c r="D373" s="74" t="s">
        <v>23</v>
      </c>
      <c r="E373" s="7" t="e">
        <f>E370/D370-1</f>
        <v>#DIV/0!</v>
      </c>
      <c r="F373" s="7" t="e">
        <f t="shared" ref="F373:G375" si="15">F370/E370-1</f>
        <v>#DIV/0!</v>
      </c>
      <c r="G373" s="7" t="e">
        <f t="shared" si="15"/>
        <v>#DIV/0!</v>
      </c>
      <c r="I373" s="10"/>
      <c r="J373" s="10"/>
      <c r="K373" s="10"/>
      <c r="L373" s="10"/>
      <c r="M373" s="10"/>
    </row>
    <row r="374" spans="3:13" ht="15.75" thickBot="1" x14ac:dyDescent="0.3">
      <c r="C374" s="4" t="s">
        <v>18</v>
      </c>
      <c r="D374" s="74" t="s">
        <v>23</v>
      </c>
      <c r="E374" s="7" t="e">
        <f>E371/D371-1</f>
        <v>#DIV/0!</v>
      </c>
      <c r="F374" s="7" t="e">
        <f t="shared" si="15"/>
        <v>#DIV/0!</v>
      </c>
      <c r="G374" s="7" t="e">
        <f t="shared" si="15"/>
        <v>#DIV/0!</v>
      </c>
    </row>
    <row r="375" spans="3:13" ht="23.25" thickBot="1" x14ac:dyDescent="0.3">
      <c r="C375" s="4" t="s">
        <v>19</v>
      </c>
      <c r="D375" s="74" t="s">
        <v>23</v>
      </c>
      <c r="E375" s="7" t="e">
        <f>E372/D372-1</f>
        <v>#DIV/0!</v>
      </c>
      <c r="F375" s="7" t="e">
        <f t="shared" si="15"/>
        <v>#DIV/0!</v>
      </c>
      <c r="G375" s="7" t="e">
        <f t="shared" si="15"/>
        <v>#DIV/0!</v>
      </c>
    </row>
    <row r="376" spans="3:13" ht="15.75" thickBot="1" x14ac:dyDescent="0.3">
      <c r="C376" s="153" t="s">
        <v>194</v>
      </c>
      <c r="D376" s="154"/>
      <c r="E376" s="154"/>
      <c r="F376" s="154"/>
      <c r="G376" s="155"/>
    </row>
    <row r="377" spans="3:13" ht="12.75" customHeight="1" x14ac:dyDescent="0.25">
      <c r="C377" s="139"/>
      <c r="D377" s="27">
        <v>2018</v>
      </c>
      <c r="E377" s="27">
        <v>2019</v>
      </c>
      <c r="F377" s="27">
        <v>2020</v>
      </c>
      <c r="G377" s="27">
        <v>2021</v>
      </c>
    </row>
    <row r="378" spans="3:13" ht="9" customHeight="1" thickBot="1" x14ac:dyDescent="0.3">
      <c r="C378" s="140"/>
      <c r="D378" s="28" t="s">
        <v>6</v>
      </c>
      <c r="E378" s="28" t="s">
        <v>7</v>
      </c>
      <c r="F378" s="28" t="s">
        <v>7</v>
      </c>
      <c r="G378" s="28" t="s">
        <v>7</v>
      </c>
    </row>
    <row r="379" spans="3:13" ht="15.75" thickBot="1" x14ac:dyDescent="0.3">
      <c r="C379" s="1" t="s">
        <v>68</v>
      </c>
      <c r="D379" s="9"/>
      <c r="E379" s="9"/>
      <c r="F379" s="9"/>
      <c r="G379" s="9"/>
    </row>
    <row r="380" spans="3:13" ht="15.75" thickBot="1" x14ac:dyDescent="0.3">
      <c r="C380" s="1" t="s">
        <v>69</v>
      </c>
      <c r="D380" s="12"/>
      <c r="E380" s="9"/>
      <c r="F380" s="9"/>
      <c r="G380" s="9"/>
    </row>
    <row r="381" spans="3:13" ht="24.75" thickBot="1" x14ac:dyDescent="0.3">
      <c r="C381" s="30" t="s">
        <v>195</v>
      </c>
      <c r="D381" s="12">
        <f>D380+D379</f>
        <v>0</v>
      </c>
      <c r="E381" s="12">
        <f>E380+E379</f>
        <v>0</v>
      </c>
      <c r="F381" s="12">
        <f>F380+F379</f>
        <v>0</v>
      </c>
      <c r="G381" s="12">
        <f>G380+G379</f>
        <v>0</v>
      </c>
    </row>
    <row r="382" spans="3:13" ht="15.75" thickBot="1" x14ac:dyDescent="0.3">
      <c r="C382" s="156" t="s">
        <v>64</v>
      </c>
      <c r="D382" s="157"/>
      <c r="E382" s="157"/>
      <c r="F382" s="157"/>
      <c r="G382" s="158"/>
    </row>
    <row r="383" spans="3:13" ht="15.75" thickBot="1" x14ac:dyDescent="0.3">
      <c r="C383" s="156" t="s">
        <v>70</v>
      </c>
      <c r="D383" s="157"/>
      <c r="E383" s="157"/>
      <c r="F383" s="157"/>
      <c r="G383" s="158"/>
    </row>
    <row r="384" spans="3:13" ht="15.75" thickBot="1" x14ac:dyDescent="0.3">
      <c r="C384" s="20" t="s">
        <v>192</v>
      </c>
      <c r="D384" s="141" t="s">
        <v>40</v>
      </c>
      <c r="E384" s="142"/>
      <c r="F384" s="142"/>
      <c r="G384" s="143"/>
    </row>
    <row r="385" spans="3:13" ht="15.75" thickBot="1" x14ac:dyDescent="0.3">
      <c r="C385" s="29" t="s">
        <v>38</v>
      </c>
      <c r="D385" s="144" t="s">
        <v>37</v>
      </c>
      <c r="E385" s="145"/>
      <c r="F385" s="145"/>
      <c r="G385" s="146"/>
    </row>
    <row r="386" spans="3:13" ht="17.25" customHeight="1" thickBot="1" x14ac:dyDescent="0.3">
      <c r="C386" s="4" t="s">
        <v>10</v>
      </c>
      <c r="D386" s="147" t="s">
        <v>37</v>
      </c>
      <c r="E386" s="148"/>
      <c r="F386" s="148"/>
      <c r="G386" s="149"/>
    </row>
    <row r="387" spans="3:13" ht="15.75" thickBot="1" x14ac:dyDescent="0.3">
      <c r="C387" s="4" t="s">
        <v>15</v>
      </c>
      <c r="D387" s="150" t="s">
        <v>37</v>
      </c>
      <c r="E387" s="151"/>
      <c r="F387" s="151"/>
      <c r="G387" s="152"/>
    </row>
    <row r="388" spans="3:13" ht="12.75" customHeight="1" x14ac:dyDescent="0.25">
      <c r="C388" s="139"/>
      <c r="D388" s="27">
        <v>2018</v>
      </c>
      <c r="E388" s="27">
        <v>2019</v>
      </c>
      <c r="F388" s="27">
        <v>2020</v>
      </c>
      <c r="G388" s="27">
        <v>2021</v>
      </c>
    </row>
    <row r="389" spans="3:13" ht="9" customHeight="1" thickBot="1" x14ac:dyDescent="0.3">
      <c r="C389" s="140"/>
      <c r="D389" s="28" t="s">
        <v>6</v>
      </c>
      <c r="E389" s="28" t="s">
        <v>7</v>
      </c>
      <c r="F389" s="28" t="s">
        <v>7</v>
      </c>
      <c r="G389" s="28" t="s">
        <v>7</v>
      </c>
    </row>
    <row r="390" spans="3:13" ht="15.75" thickBot="1" x14ac:dyDescent="0.3">
      <c r="C390" s="4" t="s">
        <v>9</v>
      </c>
      <c r="D390" s="6"/>
      <c r="E390" s="6"/>
      <c r="F390" s="6"/>
      <c r="G390" s="6"/>
    </row>
    <row r="391" spans="3:13" ht="15.75" thickBot="1" x14ac:dyDescent="0.3">
      <c r="C391" s="4" t="s">
        <v>16</v>
      </c>
      <c r="D391" s="6"/>
      <c r="E391" s="6"/>
      <c r="F391" s="6"/>
      <c r="G391" s="6"/>
    </row>
    <row r="392" spans="3:13" ht="15.75" thickBot="1" x14ac:dyDescent="0.3">
      <c r="C392" s="4" t="s">
        <v>24</v>
      </c>
      <c r="D392" s="6" t="e">
        <f>D391/D390</f>
        <v>#DIV/0!</v>
      </c>
      <c r="E392" s="6" t="e">
        <f>E391/E390</f>
        <v>#DIV/0!</v>
      </c>
      <c r="F392" s="6" t="e">
        <f>F391/F390</f>
        <v>#DIV/0!</v>
      </c>
      <c r="G392" s="6" t="e">
        <f>G391/G390</f>
        <v>#DIV/0!</v>
      </c>
    </row>
    <row r="393" spans="3:13" ht="15.75" thickBot="1" x14ac:dyDescent="0.3">
      <c r="C393" s="4" t="s">
        <v>17</v>
      </c>
      <c r="D393" s="74" t="s">
        <v>23</v>
      </c>
      <c r="E393" s="7" t="e">
        <f>E390/D390-1</f>
        <v>#DIV/0!</v>
      </c>
      <c r="F393" s="7" t="e">
        <f t="shared" ref="F393:G395" si="16">F390/E390-1</f>
        <v>#DIV/0!</v>
      </c>
      <c r="G393" s="7" t="e">
        <f t="shared" si="16"/>
        <v>#DIV/0!</v>
      </c>
      <c r="I393" s="10"/>
      <c r="J393" s="10"/>
      <c r="K393" s="10"/>
      <c r="L393" s="10"/>
      <c r="M393" s="10"/>
    </row>
    <row r="394" spans="3:13" ht="15.75" thickBot="1" x14ac:dyDescent="0.3">
      <c r="C394" s="4" t="s">
        <v>18</v>
      </c>
      <c r="D394" s="74" t="s">
        <v>23</v>
      </c>
      <c r="E394" s="7" t="e">
        <f>E391/D391-1</f>
        <v>#DIV/0!</v>
      </c>
      <c r="F394" s="7" t="e">
        <f t="shared" si="16"/>
        <v>#DIV/0!</v>
      </c>
      <c r="G394" s="7" t="e">
        <f t="shared" si="16"/>
        <v>#DIV/0!</v>
      </c>
    </row>
    <row r="395" spans="3:13" ht="23.25" thickBot="1" x14ac:dyDescent="0.3">
      <c r="C395" s="4" t="s">
        <v>19</v>
      </c>
      <c r="D395" s="74" t="s">
        <v>23</v>
      </c>
      <c r="E395" s="7" t="e">
        <f>E392/D392-1</f>
        <v>#DIV/0!</v>
      </c>
      <c r="F395" s="7" t="e">
        <f t="shared" si="16"/>
        <v>#DIV/0!</v>
      </c>
      <c r="G395" s="7" t="e">
        <f t="shared" si="16"/>
        <v>#DIV/0!</v>
      </c>
    </row>
    <row r="396" spans="3:13" ht="15.75" thickBot="1" x14ac:dyDescent="0.3">
      <c r="C396" s="153" t="s">
        <v>54</v>
      </c>
      <c r="D396" s="154"/>
      <c r="E396" s="154"/>
      <c r="F396" s="154"/>
      <c r="G396" s="155"/>
    </row>
    <row r="397" spans="3:13" ht="12.75" customHeight="1" x14ac:dyDescent="0.25">
      <c r="C397" s="139"/>
      <c r="D397" s="27">
        <v>2018</v>
      </c>
      <c r="E397" s="27">
        <v>2019</v>
      </c>
      <c r="F397" s="27">
        <v>2020</v>
      </c>
      <c r="G397" s="27">
        <v>2021</v>
      </c>
    </row>
    <row r="398" spans="3:13" ht="9" customHeight="1" thickBot="1" x14ac:dyDescent="0.3">
      <c r="C398" s="140"/>
      <c r="D398" s="28" t="s">
        <v>6</v>
      </c>
      <c r="E398" s="28" t="s">
        <v>7</v>
      </c>
      <c r="F398" s="28" t="s">
        <v>7</v>
      </c>
      <c r="G398" s="28" t="s">
        <v>7</v>
      </c>
    </row>
    <row r="399" spans="3:13" ht="15.75" thickBot="1" x14ac:dyDescent="0.3">
      <c r="C399" s="1" t="s">
        <v>68</v>
      </c>
      <c r="D399" s="9"/>
      <c r="E399" s="9"/>
      <c r="F399" s="9"/>
      <c r="G399" s="9"/>
    </row>
    <row r="400" spans="3:13" ht="15.75" thickBot="1" x14ac:dyDescent="0.3">
      <c r="C400" s="1" t="s">
        <v>69</v>
      </c>
      <c r="D400" s="12"/>
      <c r="E400" s="9"/>
      <c r="F400" s="9"/>
      <c r="G400" s="9"/>
    </row>
    <row r="401" spans="3:13" ht="15.75" thickBot="1" x14ac:dyDescent="0.3">
      <c r="C401" s="30" t="s">
        <v>53</v>
      </c>
      <c r="D401" s="12">
        <f>D400+D399</f>
        <v>0</v>
      </c>
      <c r="E401" s="12">
        <f>E400+E399</f>
        <v>0</v>
      </c>
      <c r="F401" s="12">
        <f>F400+F399</f>
        <v>0</v>
      </c>
      <c r="G401" s="12">
        <f>G400+G399</f>
        <v>0</v>
      </c>
    </row>
    <row r="402" spans="3:13" ht="15.75" thickBot="1" x14ac:dyDescent="0.3">
      <c r="C402" s="20" t="s">
        <v>192</v>
      </c>
      <c r="D402" s="141" t="s">
        <v>40</v>
      </c>
      <c r="E402" s="142"/>
      <c r="F402" s="142"/>
      <c r="G402" s="143"/>
    </row>
    <row r="403" spans="3:13" ht="23.25" thickBot="1" x14ac:dyDescent="0.3">
      <c r="C403" s="29" t="s">
        <v>193</v>
      </c>
      <c r="D403" s="144" t="s">
        <v>37</v>
      </c>
      <c r="E403" s="145"/>
      <c r="F403" s="145"/>
      <c r="G403" s="146"/>
    </row>
    <row r="404" spans="3:13" ht="17.25" customHeight="1" thickBot="1" x14ac:dyDescent="0.3">
      <c r="C404" s="4" t="s">
        <v>10</v>
      </c>
      <c r="D404" s="147" t="s">
        <v>37</v>
      </c>
      <c r="E404" s="148"/>
      <c r="F404" s="148"/>
      <c r="G404" s="149"/>
    </row>
    <row r="405" spans="3:13" ht="15.75" thickBot="1" x14ac:dyDescent="0.3">
      <c r="C405" s="4" t="s">
        <v>15</v>
      </c>
      <c r="D405" s="150" t="s">
        <v>37</v>
      </c>
      <c r="E405" s="151"/>
      <c r="F405" s="151"/>
      <c r="G405" s="152"/>
    </row>
    <row r="406" spans="3:13" ht="12.75" customHeight="1" x14ac:dyDescent="0.25">
      <c r="C406" s="139"/>
      <c r="D406" s="27">
        <v>2018</v>
      </c>
      <c r="E406" s="27">
        <v>2019</v>
      </c>
      <c r="F406" s="27">
        <v>2020</v>
      </c>
      <c r="G406" s="27">
        <v>2021</v>
      </c>
    </row>
    <row r="407" spans="3:13" ht="9" customHeight="1" thickBot="1" x14ac:dyDescent="0.3">
      <c r="C407" s="140"/>
      <c r="D407" s="28" t="s">
        <v>6</v>
      </c>
      <c r="E407" s="28" t="s">
        <v>7</v>
      </c>
      <c r="F407" s="28" t="s">
        <v>7</v>
      </c>
      <c r="G407" s="28" t="s">
        <v>7</v>
      </c>
    </row>
    <row r="408" spans="3:13" ht="15.75" thickBot="1" x14ac:dyDescent="0.3">
      <c r="C408" s="4" t="s">
        <v>9</v>
      </c>
      <c r="D408" s="6"/>
      <c r="E408" s="6"/>
      <c r="F408" s="6"/>
      <c r="G408" s="6"/>
    </row>
    <row r="409" spans="3:13" ht="15.75" thickBot="1" x14ac:dyDescent="0.3">
      <c r="C409" s="4" t="s">
        <v>16</v>
      </c>
      <c r="D409" s="6"/>
      <c r="E409" s="6"/>
      <c r="F409" s="6"/>
      <c r="G409" s="6"/>
    </row>
    <row r="410" spans="3:13" ht="15.75" thickBot="1" x14ac:dyDescent="0.3">
      <c r="C410" s="4" t="s">
        <v>24</v>
      </c>
      <c r="D410" s="6" t="e">
        <f>D409/D408</f>
        <v>#DIV/0!</v>
      </c>
      <c r="E410" s="6" t="e">
        <f>E409/E408</f>
        <v>#DIV/0!</v>
      </c>
      <c r="F410" s="6" t="e">
        <f>F409/F408</f>
        <v>#DIV/0!</v>
      </c>
      <c r="G410" s="6" t="e">
        <f>G409/G408</f>
        <v>#DIV/0!</v>
      </c>
    </row>
    <row r="411" spans="3:13" ht="15.75" thickBot="1" x14ac:dyDescent="0.3">
      <c r="C411" s="4" t="s">
        <v>17</v>
      </c>
      <c r="D411" s="74" t="s">
        <v>23</v>
      </c>
      <c r="E411" s="7" t="e">
        <f>E408/D408-1</f>
        <v>#DIV/0!</v>
      </c>
      <c r="F411" s="7" t="e">
        <f t="shared" ref="F411:G413" si="17">F408/E408-1</f>
        <v>#DIV/0!</v>
      </c>
      <c r="G411" s="7" t="e">
        <f t="shared" si="17"/>
        <v>#DIV/0!</v>
      </c>
      <c r="I411" s="10"/>
      <c r="J411" s="10"/>
      <c r="K411" s="10"/>
      <c r="L411" s="10"/>
      <c r="M411" s="10"/>
    </row>
    <row r="412" spans="3:13" ht="15.75" thickBot="1" x14ac:dyDescent="0.3">
      <c r="C412" s="4" t="s">
        <v>18</v>
      </c>
      <c r="D412" s="74" t="s">
        <v>23</v>
      </c>
      <c r="E412" s="7" t="e">
        <f>E409/D409-1</f>
        <v>#DIV/0!</v>
      </c>
      <c r="F412" s="7" t="e">
        <f t="shared" si="17"/>
        <v>#DIV/0!</v>
      </c>
      <c r="G412" s="7" t="e">
        <f t="shared" si="17"/>
        <v>#DIV/0!</v>
      </c>
    </row>
    <row r="413" spans="3:13" ht="23.25" thickBot="1" x14ac:dyDescent="0.3">
      <c r="C413" s="4" t="s">
        <v>19</v>
      </c>
      <c r="D413" s="74" t="s">
        <v>23</v>
      </c>
      <c r="E413" s="7" t="e">
        <f>E410/D410-1</f>
        <v>#DIV/0!</v>
      </c>
      <c r="F413" s="7" t="e">
        <f t="shared" si="17"/>
        <v>#DIV/0!</v>
      </c>
      <c r="G413" s="7" t="e">
        <f t="shared" si="17"/>
        <v>#DIV/0!</v>
      </c>
    </row>
    <row r="414" spans="3:13" ht="15.75" thickBot="1" x14ac:dyDescent="0.3">
      <c r="C414" s="153" t="s">
        <v>194</v>
      </c>
      <c r="D414" s="154"/>
      <c r="E414" s="154"/>
      <c r="F414" s="154"/>
      <c r="G414" s="155"/>
    </row>
    <row r="415" spans="3:13" ht="12.75" customHeight="1" x14ac:dyDescent="0.25">
      <c r="C415" s="139"/>
      <c r="D415" s="27">
        <v>2018</v>
      </c>
      <c r="E415" s="27">
        <v>2019</v>
      </c>
      <c r="F415" s="27">
        <v>2020</v>
      </c>
      <c r="G415" s="27">
        <v>2021</v>
      </c>
    </row>
    <row r="416" spans="3:13" ht="9" customHeight="1" thickBot="1" x14ac:dyDescent="0.3">
      <c r="C416" s="140"/>
      <c r="D416" s="28" t="s">
        <v>6</v>
      </c>
      <c r="E416" s="28" t="s">
        <v>7</v>
      </c>
      <c r="F416" s="28" t="s">
        <v>7</v>
      </c>
      <c r="G416" s="28" t="s">
        <v>7</v>
      </c>
    </row>
    <row r="417" spans="3:7" ht="15.75" thickBot="1" x14ac:dyDescent="0.3">
      <c r="C417" s="1" t="s">
        <v>68</v>
      </c>
      <c r="D417" s="9"/>
      <c r="E417" s="9"/>
      <c r="F417" s="9"/>
      <c r="G417" s="9"/>
    </row>
    <row r="418" spans="3:7" ht="15.75" thickBot="1" x14ac:dyDescent="0.3">
      <c r="C418" s="1" t="s">
        <v>69</v>
      </c>
      <c r="D418" s="12"/>
      <c r="E418" s="9"/>
      <c r="F418" s="9"/>
      <c r="G418" s="9"/>
    </row>
    <row r="419" spans="3:7" ht="24.75" thickBot="1" x14ac:dyDescent="0.3">
      <c r="C419" s="30" t="s">
        <v>195</v>
      </c>
      <c r="D419" s="12">
        <f>D418+D417</f>
        <v>0</v>
      </c>
      <c r="E419" s="12">
        <f>E418+E417</f>
        <v>0</v>
      </c>
      <c r="F419" s="12">
        <f>F418+F417</f>
        <v>0</v>
      </c>
      <c r="G419" s="12">
        <f>G418+G417</f>
        <v>0</v>
      </c>
    </row>
    <row r="420" spans="3:7" ht="15.75" thickBot="1" x14ac:dyDescent="0.3">
      <c r="C420" s="83"/>
      <c r="D420" s="35"/>
      <c r="E420" s="35"/>
      <c r="F420" s="35"/>
      <c r="G420" s="35"/>
    </row>
    <row r="421" spans="3:7" ht="27" customHeight="1" thickBot="1" x14ac:dyDescent="0.3">
      <c r="C421" s="18" t="s">
        <v>83</v>
      </c>
      <c r="D421" s="19">
        <f>D30+D53+D76+D99+D122+D145+D168+D191</f>
        <v>107679</v>
      </c>
      <c r="E421" s="19">
        <f>E30+E53+E76+E99+E122+E145+E168+E191</f>
        <v>115154</v>
      </c>
      <c r="F421" s="19">
        <f>F30+F53+F76+F99+F122+F145+F168+F191</f>
        <v>117488</v>
      </c>
      <c r="G421" s="19">
        <f>G30+G53+G76+G99+G122+G145+G168+G191</f>
        <v>120055</v>
      </c>
    </row>
    <row r="422" spans="3:7" ht="36.75" thickBot="1" x14ac:dyDescent="0.3">
      <c r="C422" s="18" t="s">
        <v>84</v>
      </c>
      <c r="D422" s="19">
        <f>D45+D68+D91+D114+D137+D160+D183+D206</f>
        <v>107679</v>
      </c>
      <c r="E422" s="19">
        <f>E45+E68+E91+E114+E137+E160+E183+E206</f>
        <v>115154</v>
      </c>
      <c r="F422" s="19">
        <f>F45+F68+F91+F114+F137+F160+F183+F206</f>
        <v>117488</v>
      </c>
      <c r="G422" s="19">
        <f>G45+G68+G91+G114+G137+G160+G183+G206</f>
        <v>120055</v>
      </c>
    </row>
    <row r="423" spans="3:7" ht="36.75" thickBot="1" x14ac:dyDescent="0.3">
      <c r="C423" s="14" t="s">
        <v>25</v>
      </c>
      <c r="D423" s="15"/>
      <c r="E423" s="16">
        <f>E422/D422-1</f>
        <v>6.9419292526862186E-2</v>
      </c>
      <c r="F423" s="16">
        <f>F422/E422-1</f>
        <v>2.0268509995310602E-2</v>
      </c>
      <c r="G423" s="16">
        <f>G422/F422-1</f>
        <v>2.1849039901947531E-2</v>
      </c>
    </row>
    <row r="424" spans="3:7" ht="15.75" thickBot="1" x14ac:dyDescent="0.3">
      <c r="C424" s="1" t="s">
        <v>0</v>
      </c>
      <c r="D424" s="9">
        <f>D38+D61+D84+D107+D130+D153+D176+D199</f>
        <v>74164</v>
      </c>
      <c r="E424" s="9">
        <f>E38+E61+E84+E107+E130+E153+E176+E199</f>
        <v>74164</v>
      </c>
      <c r="F424" s="9">
        <f>F38+F61+F84+F107+F130+F153+F176+F199</f>
        <v>74164</v>
      </c>
      <c r="G424" s="9">
        <f>G38+G61+G84+G107+G130+G153+G176+G199</f>
        <v>74164</v>
      </c>
    </row>
    <row r="425" spans="3:7" ht="15.75" thickBot="1" x14ac:dyDescent="0.3">
      <c r="C425" s="11" t="s">
        <v>26</v>
      </c>
      <c r="D425" s="12"/>
      <c r="E425" s="13">
        <f>E424/D424-1</f>
        <v>0</v>
      </c>
      <c r="F425" s="13">
        <f>F424/E424-1</f>
        <v>0</v>
      </c>
      <c r="G425" s="13">
        <f>G424/F424-1</f>
        <v>0</v>
      </c>
    </row>
    <row r="426" spans="3:7" ht="24.75" thickBot="1" x14ac:dyDescent="0.3">
      <c r="C426" s="1" t="s">
        <v>41</v>
      </c>
      <c r="D426" s="9">
        <f>D39+D62+D85+D108+D131+D154+D177+D200</f>
        <v>11289</v>
      </c>
      <c r="E426" s="9">
        <f>E39+E62+E85+E108+E131+E154+E177+E200</f>
        <v>11289</v>
      </c>
      <c r="F426" s="9">
        <f>F39+F62+F85+F108+F131+F154+F177+F200</f>
        <v>11289</v>
      </c>
      <c r="G426" s="9">
        <f>G39+G62+G85+G108+G131+G154+G177+G200</f>
        <v>11289</v>
      </c>
    </row>
    <row r="427" spans="3:7" ht="24.75" thickBot="1" x14ac:dyDescent="0.3">
      <c r="C427" s="11" t="s">
        <v>42</v>
      </c>
      <c r="D427" s="12"/>
      <c r="E427" s="13">
        <f>E426/D426-1</f>
        <v>0</v>
      </c>
      <c r="F427" s="13">
        <f>F426/E426-1</f>
        <v>0</v>
      </c>
      <c r="G427" s="13">
        <f>G426/F426-1</f>
        <v>0</v>
      </c>
    </row>
    <row r="428" spans="3:7" ht="15.75" thickBot="1" x14ac:dyDescent="0.3">
      <c r="C428" s="1" t="s">
        <v>1</v>
      </c>
      <c r="D428" s="9">
        <f>D40+D63+D86+D109+D132+D155+D178+D201</f>
        <v>22226</v>
      </c>
      <c r="E428" s="9">
        <f>E40+E63+E86+E109+E132+E155+E178+E201</f>
        <v>23341</v>
      </c>
      <c r="F428" s="9">
        <f>F40+F63+F86+F109+F132+F155+F178+F201</f>
        <v>25675</v>
      </c>
      <c r="G428" s="9">
        <f>G40+G63+G86+G109+G132+G155+G178+G201</f>
        <v>28242</v>
      </c>
    </row>
    <row r="429" spans="3:7" ht="24.75" thickBot="1" x14ac:dyDescent="0.3">
      <c r="C429" s="11" t="s">
        <v>27</v>
      </c>
      <c r="D429" s="12"/>
      <c r="E429" s="13">
        <f>E428/D428-1</f>
        <v>5.0166471699810922E-2</v>
      </c>
      <c r="F429" s="13">
        <f>F428/E428-1</f>
        <v>9.9995715693415033E-2</v>
      </c>
      <c r="G429" s="13">
        <f>G428/F428-1</f>
        <v>9.9980525803310627E-2</v>
      </c>
    </row>
    <row r="430" spans="3:7" ht="15.75" thickBot="1" x14ac:dyDescent="0.3">
      <c r="C430" s="1" t="s">
        <v>2</v>
      </c>
      <c r="D430" s="9">
        <f>D338+D315++D41</f>
        <v>0</v>
      </c>
      <c r="E430" s="9">
        <f t="shared" ref="E430:G430" si="18">E338+E315++E41</f>
        <v>0</v>
      </c>
      <c r="F430" s="9">
        <f t="shared" si="18"/>
        <v>0</v>
      </c>
      <c r="G430" s="9">
        <f t="shared" si="18"/>
        <v>0</v>
      </c>
    </row>
    <row r="431" spans="3:7" ht="24.75" thickBot="1" x14ac:dyDescent="0.3">
      <c r="C431" s="11" t="s">
        <v>28</v>
      </c>
      <c r="D431" s="12"/>
      <c r="E431" s="13" t="e">
        <f>E430/D430-1</f>
        <v>#DIV/0!</v>
      </c>
      <c r="F431" s="13" t="e">
        <f>F430/E430-1</f>
        <v>#DIV/0!</v>
      </c>
      <c r="G431" s="13" t="e">
        <f>G430/F430-1</f>
        <v>#DIV/0!</v>
      </c>
    </row>
    <row r="432" spans="3:7" ht="24.75" thickBot="1" x14ac:dyDescent="0.3">
      <c r="C432" s="1" t="s">
        <v>29</v>
      </c>
      <c r="D432" s="9">
        <f>D339+D316++D42</f>
        <v>0</v>
      </c>
      <c r="E432" s="9">
        <f t="shared" ref="E432:G432" si="19">E339+E316++E42</f>
        <v>0</v>
      </c>
      <c r="F432" s="9">
        <f t="shared" si="19"/>
        <v>0</v>
      </c>
      <c r="G432" s="9">
        <f t="shared" si="19"/>
        <v>0</v>
      </c>
    </row>
    <row r="433" spans="3:7" ht="24.75" thickBot="1" x14ac:dyDescent="0.3">
      <c r="C433" s="11" t="s">
        <v>30</v>
      </c>
      <c r="D433" s="12"/>
      <c r="E433" s="13" t="e">
        <f>E432/D432-1</f>
        <v>#DIV/0!</v>
      </c>
      <c r="F433" s="13" t="e">
        <f>F432/E432-1</f>
        <v>#DIV/0!</v>
      </c>
      <c r="G433" s="13" t="e">
        <f>G432/F432-1</f>
        <v>#DIV/0!</v>
      </c>
    </row>
    <row r="434" spans="3:7" ht="15.75" thickBot="1" x14ac:dyDescent="0.3">
      <c r="C434" s="1" t="s">
        <v>31</v>
      </c>
      <c r="D434" s="9">
        <f>D66</f>
        <v>0</v>
      </c>
      <c r="E434" s="9">
        <f>E66</f>
        <v>6000</v>
      </c>
      <c r="F434" s="9">
        <f>F66</f>
        <v>6000</v>
      </c>
      <c r="G434" s="9">
        <f>G66</f>
        <v>6000</v>
      </c>
    </row>
    <row r="435" spans="3:7" ht="24.75" thickBot="1" x14ac:dyDescent="0.3">
      <c r="C435" s="11" t="s">
        <v>32</v>
      </c>
      <c r="D435" s="12"/>
      <c r="E435" s="13" t="e">
        <f>E434/D434-1</f>
        <v>#DIV/0!</v>
      </c>
      <c r="F435" s="13">
        <f>F434/E434-1</f>
        <v>0</v>
      </c>
      <c r="G435" s="13">
        <f>G434/F434-1</f>
        <v>0</v>
      </c>
    </row>
    <row r="436" spans="3:7" ht="24.75" thickBot="1" x14ac:dyDescent="0.3">
      <c r="C436" s="1" t="s">
        <v>3</v>
      </c>
      <c r="D436" s="9">
        <f>D341+D318+D44</f>
        <v>0</v>
      </c>
      <c r="E436" s="9">
        <f>E67</f>
        <v>360</v>
      </c>
      <c r="F436" s="9">
        <f>F67</f>
        <v>360</v>
      </c>
      <c r="G436" s="9">
        <f>G67</f>
        <v>360</v>
      </c>
    </row>
    <row r="437" spans="3:7" ht="24.75" thickBot="1" x14ac:dyDescent="0.3">
      <c r="C437" s="11" t="s">
        <v>33</v>
      </c>
      <c r="D437" s="12"/>
      <c r="E437" s="13" t="e">
        <f>E436/D436-1</f>
        <v>#DIV/0!</v>
      </c>
      <c r="F437" s="13">
        <f>F436/E436-1</f>
        <v>0</v>
      </c>
      <c r="G437" s="13">
        <f>G436/F436-1</f>
        <v>0</v>
      </c>
    </row>
    <row r="438" spans="3:7" ht="15.75" thickBot="1" x14ac:dyDescent="0.3">
      <c r="C438" s="1" t="s">
        <v>20</v>
      </c>
      <c r="D438" s="9">
        <f>D225+D246+D266+D284+D361+D379+D399+D417</f>
        <v>0</v>
      </c>
      <c r="E438" s="9">
        <f>E225+E246+E266+E284+E361+E379+E399+E417</f>
        <v>0</v>
      </c>
      <c r="F438" s="9">
        <f>F225+F246+F266+F284+F361+F379+F399+F417</f>
        <v>0</v>
      </c>
      <c r="G438" s="9">
        <f>G225+G246+G266+G284+G361+G379+G399+G417</f>
        <v>0</v>
      </c>
    </row>
    <row r="439" spans="3:7" ht="24.75" thickBot="1" x14ac:dyDescent="0.3">
      <c r="C439" s="11" t="s">
        <v>34</v>
      </c>
      <c r="D439" s="12"/>
      <c r="E439" s="13" t="e">
        <f>E438/D438-1</f>
        <v>#DIV/0!</v>
      </c>
      <c r="F439" s="13" t="e">
        <f>F438/E438-1</f>
        <v>#DIV/0!</v>
      </c>
      <c r="G439" s="13" t="e">
        <f>G438/F438-1</f>
        <v>#DIV/0!</v>
      </c>
    </row>
    <row r="440" spans="3:7" ht="15.75" thickBot="1" x14ac:dyDescent="0.3">
      <c r="C440" s="1" t="s">
        <v>21</v>
      </c>
      <c r="D440" s="9">
        <f>D226+D247+D267+D285+D362+D380+D400+D418</f>
        <v>6000</v>
      </c>
      <c r="E440" s="9">
        <f>E217+E238</f>
        <v>41040</v>
      </c>
      <c r="F440" s="9">
        <f>F217+F238</f>
        <v>6000</v>
      </c>
      <c r="G440" s="9">
        <f>G217+G238</f>
        <v>6000</v>
      </c>
    </row>
    <row r="441" spans="3:7" ht="24.75" thickBot="1" x14ac:dyDescent="0.3">
      <c r="C441" s="11" t="s">
        <v>35</v>
      </c>
      <c r="D441" s="12"/>
      <c r="E441" s="13">
        <f>E440/D440-1</f>
        <v>5.84</v>
      </c>
      <c r="F441" s="13">
        <f>F440/E440-1</f>
        <v>-0.85380116959064334</v>
      </c>
      <c r="G441" s="13">
        <f>G440/F440-1</f>
        <v>0</v>
      </c>
    </row>
    <row r="442" spans="3:7" ht="15.75" thickBot="1" x14ac:dyDescent="0.3">
      <c r="C442" s="33" t="s">
        <v>55</v>
      </c>
      <c r="D442" s="34">
        <f>IF(D422-D421=0,0,"Error")</f>
        <v>0</v>
      </c>
      <c r="E442" s="34">
        <f>IF(E422-E421=0,0,"Error")</f>
        <v>0</v>
      </c>
      <c r="F442" s="34">
        <f>IF(F422-F421=0,0,"Error")</f>
        <v>0</v>
      </c>
      <c r="G442" s="34">
        <f>IF(G422-G421=0,0,"Error")</f>
        <v>0</v>
      </c>
    </row>
    <row r="443" spans="3:7" ht="36.75" thickBot="1" x14ac:dyDescent="0.3">
      <c r="C443" s="26" t="s">
        <v>45</v>
      </c>
      <c r="D443" s="9">
        <v>89</v>
      </c>
      <c r="E443" s="9">
        <v>77</v>
      </c>
      <c r="F443" s="9">
        <v>77</v>
      </c>
      <c r="G443" s="9">
        <v>77</v>
      </c>
    </row>
    <row r="444" spans="3:7" ht="36.75" thickBot="1" x14ac:dyDescent="0.3">
      <c r="C444" s="26" t="s">
        <v>51</v>
      </c>
      <c r="D444" s="9">
        <v>1</v>
      </c>
      <c r="E444" s="9">
        <v>0</v>
      </c>
      <c r="F444" s="9">
        <v>0</v>
      </c>
      <c r="G444" s="9">
        <v>0</v>
      </c>
    </row>
    <row r="445" spans="3:7" x14ac:dyDescent="0.25">
      <c r="C445" s="36"/>
      <c r="D445" s="37"/>
      <c r="E445" s="37"/>
      <c r="F445" s="37"/>
      <c r="G445" s="37"/>
    </row>
  </sheetData>
  <mergeCells count="144">
    <mergeCell ref="C8:G10"/>
    <mergeCell ref="D11:G11"/>
    <mergeCell ref="C12:C13"/>
    <mergeCell ref="D17:G17"/>
    <mergeCell ref="C18:G18"/>
    <mergeCell ref="C22:G22"/>
    <mergeCell ref="C2:G2"/>
    <mergeCell ref="D4:G4"/>
    <mergeCell ref="D5:G5"/>
    <mergeCell ref="D6:G6"/>
    <mergeCell ref="C7:G7"/>
    <mergeCell ref="C36:C37"/>
    <mergeCell ref="D47:G47"/>
    <mergeCell ref="D48:G48"/>
    <mergeCell ref="D49:G49"/>
    <mergeCell ref="C50:C51"/>
    <mergeCell ref="C58:G58"/>
    <mergeCell ref="C23:G23"/>
    <mergeCell ref="D24:G24"/>
    <mergeCell ref="D25:G25"/>
    <mergeCell ref="D26:G26"/>
    <mergeCell ref="C27:C28"/>
    <mergeCell ref="C35:G35"/>
    <mergeCell ref="C82:C83"/>
    <mergeCell ref="D93:G93"/>
    <mergeCell ref="D94:G94"/>
    <mergeCell ref="D95:G95"/>
    <mergeCell ref="C96:C97"/>
    <mergeCell ref="C104:G104"/>
    <mergeCell ref="C59:C60"/>
    <mergeCell ref="D70:G70"/>
    <mergeCell ref="D71:G71"/>
    <mergeCell ref="D72:G72"/>
    <mergeCell ref="C73:C74"/>
    <mergeCell ref="C81:G81"/>
    <mergeCell ref="C128:C129"/>
    <mergeCell ref="D139:G139"/>
    <mergeCell ref="D140:G140"/>
    <mergeCell ref="D141:G141"/>
    <mergeCell ref="C142:C143"/>
    <mergeCell ref="C150:G150"/>
    <mergeCell ref="C105:C106"/>
    <mergeCell ref="D116:G116"/>
    <mergeCell ref="D117:G117"/>
    <mergeCell ref="D118:G118"/>
    <mergeCell ref="C119:C120"/>
    <mergeCell ref="C127:G127"/>
    <mergeCell ref="C174:C175"/>
    <mergeCell ref="D185:G185"/>
    <mergeCell ref="D186:G186"/>
    <mergeCell ref="D187:G187"/>
    <mergeCell ref="C188:C189"/>
    <mergeCell ref="C196:G196"/>
    <mergeCell ref="C151:C152"/>
    <mergeCell ref="D162:G162"/>
    <mergeCell ref="D163:G163"/>
    <mergeCell ref="D164:G164"/>
    <mergeCell ref="C165:C166"/>
    <mergeCell ref="C173:G173"/>
    <mergeCell ref="D213:G213"/>
    <mergeCell ref="C214:C215"/>
    <mergeCell ref="C222:G222"/>
    <mergeCell ref="C223:C224"/>
    <mergeCell ref="C228:C230"/>
    <mergeCell ref="D228:G230"/>
    <mergeCell ref="C197:C198"/>
    <mergeCell ref="C208:G208"/>
    <mergeCell ref="C209:G209"/>
    <mergeCell ref="D210:G210"/>
    <mergeCell ref="D211:G211"/>
    <mergeCell ref="D212:G212"/>
    <mergeCell ref="C244:C245"/>
    <mergeCell ref="C249:G249"/>
    <mergeCell ref="C250:G250"/>
    <mergeCell ref="D251:G251"/>
    <mergeCell ref="D252:G252"/>
    <mergeCell ref="D253:G253"/>
    <mergeCell ref="D231:G231"/>
    <mergeCell ref="D232:G232"/>
    <mergeCell ref="D233:G233"/>
    <mergeCell ref="D234:G234"/>
    <mergeCell ref="C235:C236"/>
    <mergeCell ref="C243:G243"/>
    <mergeCell ref="D271:G271"/>
    <mergeCell ref="D272:G272"/>
    <mergeCell ref="C273:C274"/>
    <mergeCell ref="C281:G281"/>
    <mergeCell ref="C282:C283"/>
    <mergeCell ref="D287:G287"/>
    <mergeCell ref="D254:G254"/>
    <mergeCell ref="C255:C256"/>
    <mergeCell ref="C263:G263"/>
    <mergeCell ref="C264:C265"/>
    <mergeCell ref="D269:G269"/>
    <mergeCell ref="D270:G270"/>
    <mergeCell ref="D298:G298"/>
    <mergeCell ref="C299:C300"/>
    <mergeCell ref="C307:C308"/>
    <mergeCell ref="C309:G309"/>
    <mergeCell ref="C310:C311"/>
    <mergeCell ref="D321:G321"/>
    <mergeCell ref="C288:G288"/>
    <mergeCell ref="C292:G292"/>
    <mergeCell ref="C293:G293"/>
    <mergeCell ref="C294:C295"/>
    <mergeCell ref="D296:G296"/>
    <mergeCell ref="D297:G297"/>
    <mergeCell ref="C345:G345"/>
    <mergeCell ref="D346:G346"/>
    <mergeCell ref="D347:G347"/>
    <mergeCell ref="D348:G348"/>
    <mergeCell ref="D349:G349"/>
    <mergeCell ref="C350:C351"/>
    <mergeCell ref="D322:G322"/>
    <mergeCell ref="D323:G323"/>
    <mergeCell ref="C324:C325"/>
    <mergeCell ref="C332:G332"/>
    <mergeCell ref="C333:C334"/>
    <mergeCell ref="C344:G344"/>
    <mergeCell ref="C368:C369"/>
    <mergeCell ref="C376:G376"/>
    <mergeCell ref="C377:C378"/>
    <mergeCell ref="C382:G382"/>
    <mergeCell ref="C383:G383"/>
    <mergeCell ref="D384:G384"/>
    <mergeCell ref="C358:G358"/>
    <mergeCell ref="C359:C360"/>
    <mergeCell ref="D364:G364"/>
    <mergeCell ref="D365:G365"/>
    <mergeCell ref="D366:G366"/>
    <mergeCell ref="D367:G367"/>
    <mergeCell ref="C415:C416"/>
    <mergeCell ref="D402:G402"/>
    <mergeCell ref="D403:G403"/>
    <mergeCell ref="D404:G404"/>
    <mergeCell ref="D405:G405"/>
    <mergeCell ref="C406:C407"/>
    <mergeCell ref="C414:G414"/>
    <mergeCell ref="D385:G385"/>
    <mergeCell ref="D386:G386"/>
    <mergeCell ref="D387:G387"/>
    <mergeCell ref="C388:C389"/>
    <mergeCell ref="C396:G396"/>
    <mergeCell ref="C397:C398"/>
  </mergeCells>
  <printOptions horizontalCentered="1" verticalCentered="1"/>
  <pageMargins left="0.7" right="0.7" top="0.75" bottom="0.75" header="0.3" footer="0.3"/>
  <pageSetup scale="57" orientation="portrait" r:id="rId1"/>
  <rowBreaks count="4" manualBreakCount="4">
    <brk id="207" max="16383" man="1"/>
    <brk id="262" max="16383" man="1"/>
    <brk id="331" max="16383" man="1"/>
    <brk id="401"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M595"/>
  <sheetViews>
    <sheetView topLeftCell="A564" zoomScale="170" zoomScaleNormal="170" workbookViewId="0">
      <selection activeCell="F580" sqref="F580"/>
    </sheetView>
  </sheetViews>
  <sheetFormatPr defaultRowHeight="15" x14ac:dyDescent="0.25"/>
  <cols>
    <col min="1" max="1" width="11" customWidth="1"/>
    <col min="2" max="2" width="12" customWidth="1"/>
    <col min="3" max="3" width="28.5703125" customWidth="1"/>
    <col min="4" max="7" width="11.7109375" customWidth="1"/>
    <col min="8" max="8" width="13" style="84" customWidth="1"/>
    <col min="9" max="9" width="9.140625" style="84"/>
    <col min="10" max="10" width="11" style="84" customWidth="1"/>
    <col min="11" max="11" width="11" style="84" bestFit="1" customWidth="1"/>
    <col min="12" max="12" width="9.140625" style="84"/>
  </cols>
  <sheetData>
    <row r="2" spans="1:13" ht="18" customHeight="1" x14ac:dyDescent="0.25">
      <c r="B2" s="189" t="s">
        <v>62</v>
      </c>
      <c r="C2" s="189"/>
      <c r="D2" s="189"/>
      <c r="E2" s="189"/>
      <c r="F2" s="189"/>
      <c r="G2" s="189"/>
      <c r="H2" s="189"/>
    </row>
    <row r="3" spans="1:13" s="84" customFormat="1" ht="15.75" thickBot="1" x14ac:dyDescent="0.3">
      <c r="A3"/>
      <c r="B3"/>
      <c r="C3"/>
      <c r="D3"/>
      <c r="E3"/>
      <c r="F3"/>
      <c r="G3"/>
      <c r="M3"/>
    </row>
    <row r="4" spans="1:13" s="84" customFormat="1" ht="15.75" thickBot="1" x14ac:dyDescent="0.3">
      <c r="A4"/>
      <c r="B4"/>
      <c r="C4" s="25" t="s">
        <v>22</v>
      </c>
      <c r="D4" s="190" t="s">
        <v>217</v>
      </c>
      <c r="E4" s="190"/>
      <c r="F4" s="190"/>
      <c r="G4" s="190"/>
      <c r="M4"/>
    </row>
    <row r="5" spans="1:13" s="84" customFormat="1" ht="15.75" thickBot="1" x14ac:dyDescent="0.3">
      <c r="A5"/>
      <c r="B5"/>
      <c r="C5" s="25" t="s">
        <v>4</v>
      </c>
      <c r="D5" s="131" t="s">
        <v>156</v>
      </c>
      <c r="E5" s="132"/>
      <c r="F5" s="132"/>
      <c r="G5" s="133"/>
      <c r="M5"/>
    </row>
    <row r="6" spans="1:13" s="84" customFormat="1" ht="15.75" thickBot="1" x14ac:dyDescent="0.3">
      <c r="A6"/>
      <c r="B6"/>
      <c r="C6" s="25" t="s">
        <v>36</v>
      </c>
      <c r="D6" s="191" t="s">
        <v>5</v>
      </c>
      <c r="E6" s="135"/>
      <c r="F6" s="135"/>
      <c r="G6" s="136"/>
      <c r="M6"/>
    </row>
    <row r="7" spans="1:13" s="84" customFormat="1" ht="15.75" thickBot="1" x14ac:dyDescent="0.3">
      <c r="A7"/>
      <c r="B7"/>
      <c r="C7" s="192" t="s">
        <v>8</v>
      </c>
      <c r="D7" s="193"/>
      <c r="E7" s="193"/>
      <c r="F7" s="193"/>
      <c r="G7" s="194"/>
      <c r="M7"/>
    </row>
    <row r="8" spans="1:13" s="84" customFormat="1" ht="48" customHeight="1" x14ac:dyDescent="0.25">
      <c r="A8"/>
      <c r="B8"/>
      <c r="C8" s="249" t="s">
        <v>218</v>
      </c>
      <c r="D8" s="250"/>
      <c r="E8" s="250"/>
      <c r="F8" s="250"/>
      <c r="G8" s="251"/>
      <c r="M8"/>
    </row>
    <row r="9" spans="1:13" s="84" customFormat="1" ht="18" customHeight="1" thickBot="1" x14ac:dyDescent="0.3">
      <c r="A9"/>
      <c r="B9"/>
      <c r="C9" s="252"/>
      <c r="D9" s="253"/>
      <c r="E9" s="253"/>
      <c r="F9" s="253"/>
      <c r="G9" s="254"/>
      <c r="M9"/>
    </row>
    <row r="10" spans="1:13" s="84" customFormat="1" ht="112.5" customHeight="1" thickBot="1" x14ac:dyDescent="0.3">
      <c r="A10"/>
      <c r="B10"/>
      <c r="C10" s="24" t="s">
        <v>11</v>
      </c>
      <c r="D10" s="255" t="s">
        <v>219</v>
      </c>
      <c r="E10" s="256"/>
      <c r="F10" s="256"/>
      <c r="G10" s="257"/>
      <c r="M10"/>
    </row>
    <row r="11" spans="1:13" s="84" customFormat="1" ht="23.25" customHeight="1" x14ac:dyDescent="0.25">
      <c r="A11"/>
      <c r="B11"/>
      <c r="C11" s="139" t="s">
        <v>12</v>
      </c>
      <c r="D11" s="2">
        <v>2018</v>
      </c>
      <c r="E11" s="2">
        <v>2019</v>
      </c>
      <c r="F11" s="2">
        <v>2020</v>
      </c>
      <c r="G11" s="2">
        <v>2021</v>
      </c>
      <c r="M11"/>
    </row>
    <row r="12" spans="1:13" s="84" customFormat="1" ht="15.75" thickBot="1" x14ac:dyDescent="0.3">
      <c r="A12"/>
      <c r="B12"/>
      <c r="C12" s="140"/>
      <c r="D12" s="3" t="s">
        <v>6</v>
      </c>
      <c r="E12" s="3" t="s">
        <v>7</v>
      </c>
      <c r="F12" s="3" t="s">
        <v>7</v>
      </c>
      <c r="G12" s="3" t="s">
        <v>7</v>
      </c>
      <c r="M12"/>
    </row>
    <row r="13" spans="1:13" s="84" customFormat="1" ht="57" thickBot="1" x14ac:dyDescent="0.3">
      <c r="A13"/>
      <c r="B13"/>
      <c r="C13" s="4" t="s">
        <v>220</v>
      </c>
      <c r="D13" s="3" t="s">
        <v>348</v>
      </c>
      <c r="E13" s="3" t="s">
        <v>221</v>
      </c>
      <c r="F13" s="85">
        <v>0</v>
      </c>
      <c r="G13" s="8">
        <v>0</v>
      </c>
      <c r="M13"/>
    </row>
    <row r="14" spans="1:13" s="84" customFormat="1" ht="45.75" thickBot="1" x14ac:dyDescent="0.3">
      <c r="A14"/>
      <c r="B14"/>
      <c r="C14" s="56" t="s">
        <v>222</v>
      </c>
      <c r="D14" s="8">
        <v>0</v>
      </c>
      <c r="E14" s="85" t="s">
        <v>223</v>
      </c>
      <c r="F14" s="85">
        <v>0</v>
      </c>
      <c r="G14" s="8">
        <v>0</v>
      </c>
      <c r="M14"/>
    </row>
    <row r="15" spans="1:13" s="84" customFormat="1" ht="34.5" thickBot="1" x14ac:dyDescent="0.3">
      <c r="A15"/>
      <c r="B15"/>
      <c r="C15" s="56" t="s">
        <v>224</v>
      </c>
      <c r="D15" s="85" t="s">
        <v>225</v>
      </c>
      <c r="E15" s="85" t="s">
        <v>226</v>
      </c>
      <c r="F15" s="85">
        <v>0</v>
      </c>
      <c r="G15" s="8">
        <v>0</v>
      </c>
      <c r="M15"/>
    </row>
    <row r="16" spans="1:13" s="84" customFormat="1" ht="24" customHeight="1" thickBot="1" x14ac:dyDescent="0.3">
      <c r="A16"/>
      <c r="B16"/>
      <c r="C16" s="53" t="s">
        <v>227</v>
      </c>
      <c r="D16" s="85" t="s">
        <v>228</v>
      </c>
      <c r="E16" s="85" t="s">
        <v>229</v>
      </c>
      <c r="F16" s="85" t="s">
        <v>230</v>
      </c>
      <c r="G16" s="85" t="s">
        <v>231</v>
      </c>
      <c r="M16"/>
    </row>
    <row r="17" spans="1:13" s="84" customFormat="1" ht="94.5" customHeight="1" thickBot="1" x14ac:dyDescent="0.3">
      <c r="A17"/>
      <c r="B17"/>
      <c r="C17" s="18" t="s">
        <v>13</v>
      </c>
      <c r="D17" s="258" t="s">
        <v>232</v>
      </c>
      <c r="E17" s="166"/>
      <c r="F17" s="166"/>
      <c r="G17" s="167"/>
      <c r="M17"/>
    </row>
    <row r="18" spans="1:13" s="84" customFormat="1" ht="15" customHeight="1" thickBot="1" x14ac:dyDescent="0.3">
      <c r="A18"/>
      <c r="B18"/>
      <c r="C18" s="147" t="s">
        <v>14</v>
      </c>
      <c r="D18" s="238"/>
      <c r="E18" s="238"/>
      <c r="F18" s="238"/>
      <c r="G18" s="239"/>
      <c r="M18"/>
    </row>
    <row r="19" spans="1:13" s="84" customFormat="1" ht="34.5" customHeight="1" thickBot="1" x14ac:dyDescent="0.3">
      <c r="A19"/>
      <c r="B19"/>
      <c r="C19" s="86" t="s">
        <v>233</v>
      </c>
      <c r="D19" s="87" t="s">
        <v>234</v>
      </c>
      <c r="E19" s="87" t="s">
        <v>234</v>
      </c>
      <c r="F19" s="87" t="s">
        <v>234</v>
      </c>
      <c r="G19" s="87" t="s">
        <v>234</v>
      </c>
      <c r="M19"/>
    </row>
    <row r="20" spans="1:13" s="84" customFormat="1" ht="51" customHeight="1" thickBot="1" x14ac:dyDescent="0.3">
      <c r="A20"/>
      <c r="B20"/>
      <c r="C20" s="86" t="s">
        <v>235</v>
      </c>
      <c r="D20" s="54" t="s">
        <v>236</v>
      </c>
      <c r="E20" s="54" t="s">
        <v>236</v>
      </c>
      <c r="F20" s="54" t="s">
        <v>236</v>
      </c>
      <c r="G20" s="54" t="s">
        <v>236</v>
      </c>
      <c r="M20"/>
    </row>
    <row r="21" spans="1:13" s="84" customFormat="1" ht="32.25" customHeight="1" thickBot="1" x14ac:dyDescent="0.3">
      <c r="A21"/>
      <c r="B21"/>
      <c r="C21" s="88" t="s">
        <v>237</v>
      </c>
      <c r="D21" s="54" t="s">
        <v>238</v>
      </c>
      <c r="E21" s="54" t="s">
        <v>238</v>
      </c>
      <c r="F21" s="54" t="s">
        <v>238</v>
      </c>
      <c r="G21" s="54" t="s">
        <v>238</v>
      </c>
      <c r="M21"/>
    </row>
    <row r="22" spans="1:13" s="84" customFormat="1" ht="31.5" customHeight="1" thickBot="1" x14ac:dyDescent="0.3">
      <c r="A22"/>
      <c r="B22"/>
      <c r="C22" s="53" t="s">
        <v>239</v>
      </c>
      <c r="D22" s="89">
        <v>0.8</v>
      </c>
      <c r="E22" s="89">
        <v>0.82</v>
      </c>
      <c r="F22" s="89">
        <v>0.85</v>
      </c>
      <c r="G22" s="89">
        <v>0.9</v>
      </c>
      <c r="M22"/>
    </row>
    <row r="23" spans="1:13" s="84" customFormat="1" ht="15" customHeight="1" thickBot="1" x14ac:dyDescent="0.3">
      <c r="A23"/>
      <c r="B23"/>
      <c r="C23" s="259" t="s">
        <v>52</v>
      </c>
      <c r="D23" s="260"/>
      <c r="E23" s="260"/>
      <c r="F23" s="260"/>
      <c r="G23" s="261"/>
      <c r="M23"/>
    </row>
    <row r="24" spans="1:13" s="84" customFormat="1" ht="15" customHeight="1" thickBot="1" x14ac:dyDescent="0.3">
      <c r="A24"/>
      <c r="B24"/>
      <c r="C24" s="156" t="s">
        <v>71</v>
      </c>
      <c r="D24" s="157"/>
      <c r="E24" s="157"/>
      <c r="F24" s="157"/>
      <c r="G24" s="158"/>
      <c r="M24"/>
    </row>
    <row r="25" spans="1:13" s="84" customFormat="1" ht="15" customHeight="1" thickBot="1" x14ac:dyDescent="0.3">
      <c r="A25"/>
      <c r="B25"/>
      <c r="C25" s="29" t="s">
        <v>38</v>
      </c>
      <c r="D25" s="144" t="s">
        <v>240</v>
      </c>
      <c r="E25" s="145"/>
      <c r="F25" s="145"/>
      <c r="G25" s="146"/>
      <c r="M25"/>
    </row>
    <row r="26" spans="1:13" s="84" customFormat="1" ht="68.25" customHeight="1" thickBot="1" x14ac:dyDescent="0.3">
      <c r="A26"/>
      <c r="B26"/>
      <c r="C26" s="4" t="s">
        <v>10</v>
      </c>
      <c r="D26" s="147" t="s">
        <v>241</v>
      </c>
      <c r="E26" s="148"/>
      <c r="F26" s="148"/>
      <c r="G26" s="149"/>
      <c r="M26"/>
    </row>
    <row r="27" spans="1:13" s="84" customFormat="1" ht="15" customHeight="1" thickBot="1" x14ac:dyDescent="0.3">
      <c r="A27"/>
      <c r="B27"/>
      <c r="C27" s="4" t="s">
        <v>15</v>
      </c>
      <c r="D27" s="150" t="s">
        <v>242</v>
      </c>
      <c r="E27" s="151"/>
      <c r="F27" s="151"/>
      <c r="G27" s="152"/>
      <c r="M27"/>
    </row>
    <row r="28" spans="1:13" s="84" customFormat="1" ht="15" customHeight="1" x14ac:dyDescent="0.25">
      <c r="A28"/>
      <c r="B28"/>
      <c r="C28" s="139"/>
      <c r="D28" s="27">
        <v>2018</v>
      </c>
      <c r="E28" s="27">
        <v>2019</v>
      </c>
      <c r="F28" s="27">
        <v>2020</v>
      </c>
      <c r="G28" s="27">
        <v>2021</v>
      </c>
      <c r="M28"/>
    </row>
    <row r="29" spans="1:13" s="84" customFormat="1" ht="15" customHeight="1" thickBot="1" x14ac:dyDescent="0.3">
      <c r="A29"/>
      <c r="B29"/>
      <c r="C29" s="140"/>
      <c r="D29" s="28" t="s">
        <v>6</v>
      </c>
      <c r="E29" s="28" t="s">
        <v>7</v>
      </c>
      <c r="F29" s="28" t="s">
        <v>7</v>
      </c>
      <c r="G29" s="28" t="s">
        <v>7</v>
      </c>
      <c r="M29"/>
    </row>
    <row r="30" spans="1:13" s="84" customFormat="1" ht="15" customHeight="1" thickBot="1" x14ac:dyDescent="0.3">
      <c r="A30"/>
      <c r="B30"/>
      <c r="C30" s="4" t="s">
        <v>9</v>
      </c>
      <c r="D30" s="54">
        <v>12500</v>
      </c>
      <c r="E30" s="54">
        <v>12500</v>
      </c>
      <c r="F30" s="54">
        <v>12500</v>
      </c>
      <c r="G30" s="54">
        <v>12500</v>
      </c>
      <c r="M30"/>
    </row>
    <row r="31" spans="1:13" s="84" customFormat="1" ht="15" customHeight="1" thickBot="1" x14ac:dyDescent="0.3">
      <c r="A31"/>
      <c r="B31"/>
      <c r="C31" s="4" t="s">
        <v>16</v>
      </c>
      <c r="D31" s="6">
        <v>86846</v>
      </c>
      <c r="E31" s="6">
        <v>86846</v>
      </c>
      <c r="F31" s="6">
        <v>86846</v>
      </c>
      <c r="G31" s="6">
        <v>86846</v>
      </c>
      <c r="H31" s="84">
        <f>48250*108*12/3</f>
        <v>20844000</v>
      </c>
      <c r="M31"/>
    </row>
    <row r="32" spans="1:13" s="84" customFormat="1" ht="15" customHeight="1" thickBot="1" x14ac:dyDescent="0.3">
      <c r="A32"/>
      <c r="B32"/>
      <c r="C32" s="4" t="s">
        <v>24</v>
      </c>
      <c r="D32" s="6">
        <f>D31/D30</f>
        <v>6.9476800000000001</v>
      </c>
      <c r="E32" s="6">
        <f t="shared" ref="E32:G32" si="0">E31/E30</f>
        <v>6.9476800000000001</v>
      </c>
      <c r="F32" s="6">
        <f t="shared" si="0"/>
        <v>6.9476800000000001</v>
      </c>
      <c r="G32" s="6">
        <f t="shared" si="0"/>
        <v>6.9476800000000001</v>
      </c>
      <c r="H32" s="90">
        <f>D39+D42+D45</f>
        <v>86846</v>
      </c>
      <c r="M32"/>
    </row>
    <row r="33" spans="1:13" s="84" customFormat="1" ht="15" customHeight="1" thickBot="1" x14ac:dyDescent="0.3">
      <c r="A33"/>
      <c r="B33"/>
      <c r="C33" s="4" t="s">
        <v>17</v>
      </c>
      <c r="D33" s="74" t="s">
        <v>23</v>
      </c>
      <c r="E33" s="7">
        <f>E30/D30-1</f>
        <v>0</v>
      </c>
      <c r="F33" s="7">
        <f t="shared" ref="F33:G35" si="1">F30/E30-1</f>
        <v>0</v>
      </c>
      <c r="G33" s="7">
        <f t="shared" si="1"/>
        <v>0</v>
      </c>
      <c r="M33"/>
    </row>
    <row r="34" spans="1:13" s="84" customFormat="1" ht="15" customHeight="1" thickBot="1" x14ac:dyDescent="0.3">
      <c r="A34"/>
      <c r="B34"/>
      <c r="C34" s="4" t="s">
        <v>18</v>
      </c>
      <c r="D34" s="74" t="s">
        <v>23</v>
      </c>
      <c r="E34" s="7">
        <f>E31/D31-1</f>
        <v>0</v>
      </c>
      <c r="F34" s="7">
        <f t="shared" si="1"/>
        <v>0</v>
      </c>
      <c r="G34" s="7">
        <f t="shared" si="1"/>
        <v>0</v>
      </c>
      <c r="M34"/>
    </row>
    <row r="35" spans="1:13" s="84" customFormat="1" ht="15" customHeight="1" thickBot="1" x14ac:dyDescent="0.3">
      <c r="A35"/>
      <c r="B35"/>
      <c r="C35" s="4" t="s">
        <v>19</v>
      </c>
      <c r="D35" s="74" t="s">
        <v>23</v>
      </c>
      <c r="E35" s="7">
        <f>E32/D32-1</f>
        <v>0</v>
      </c>
      <c r="F35" s="7">
        <f t="shared" si="1"/>
        <v>0</v>
      </c>
      <c r="G35" s="7">
        <f t="shared" si="1"/>
        <v>0</v>
      </c>
      <c r="M35"/>
    </row>
    <row r="36" spans="1:13" s="84" customFormat="1" ht="15" customHeight="1" thickBot="1" x14ac:dyDescent="0.3">
      <c r="A36"/>
      <c r="B36"/>
      <c r="C36" s="153" t="s">
        <v>54</v>
      </c>
      <c r="D36" s="154"/>
      <c r="E36" s="154"/>
      <c r="F36" s="154"/>
      <c r="G36" s="155"/>
      <c r="M36"/>
    </row>
    <row r="37" spans="1:13" s="84" customFormat="1" ht="15" customHeight="1" x14ac:dyDescent="0.25">
      <c r="A37"/>
      <c r="B37"/>
      <c r="C37" s="139"/>
      <c r="D37" s="27">
        <v>2018</v>
      </c>
      <c r="E37" s="27">
        <v>2019</v>
      </c>
      <c r="F37" s="27">
        <v>2020</v>
      </c>
      <c r="G37" s="27">
        <v>2021</v>
      </c>
      <c r="M37"/>
    </row>
    <row r="38" spans="1:13" s="84" customFormat="1" ht="15" customHeight="1" thickBot="1" x14ac:dyDescent="0.3">
      <c r="A38"/>
      <c r="B38"/>
      <c r="C38" s="140"/>
      <c r="D38" s="28" t="s">
        <v>6</v>
      </c>
      <c r="E38" s="28" t="s">
        <v>7</v>
      </c>
      <c r="F38" s="28" t="s">
        <v>7</v>
      </c>
      <c r="G38" s="28" t="s">
        <v>7</v>
      </c>
      <c r="M38"/>
    </row>
    <row r="39" spans="1:13" s="84" customFormat="1" ht="15" customHeight="1" thickBot="1" x14ac:dyDescent="0.3">
      <c r="A39"/>
      <c r="B39"/>
      <c r="C39" s="1" t="s">
        <v>0</v>
      </c>
      <c r="D39" s="9">
        <v>67392</v>
      </c>
      <c r="E39" s="9">
        <v>67392</v>
      </c>
      <c r="F39" s="9">
        <v>67392</v>
      </c>
      <c r="G39" s="9">
        <v>67392</v>
      </c>
      <c r="H39" s="90">
        <f>G39+G42+G45</f>
        <v>86846</v>
      </c>
      <c r="M39"/>
    </row>
    <row r="40" spans="1:13" s="84" customFormat="1" ht="20.25" customHeight="1" thickBot="1" x14ac:dyDescent="0.3">
      <c r="A40"/>
      <c r="B40"/>
      <c r="C40" s="11" t="s">
        <v>43</v>
      </c>
      <c r="D40" s="12"/>
      <c r="E40" s="31"/>
      <c r="F40" s="31"/>
      <c r="G40" s="31"/>
      <c r="H40" s="90">
        <f>E39+E42+E45</f>
        <v>86846</v>
      </c>
      <c r="M40"/>
    </row>
    <row r="41" spans="1:13" s="84" customFormat="1" ht="19.5" customHeight="1" thickBot="1" x14ac:dyDescent="0.3">
      <c r="A41"/>
      <c r="B41"/>
      <c r="C41" s="11" t="s">
        <v>72</v>
      </c>
      <c r="D41" s="12"/>
      <c r="E41" s="13"/>
      <c r="F41" s="13"/>
      <c r="G41" s="13"/>
      <c r="M41"/>
    </row>
    <row r="42" spans="1:13" s="84" customFormat="1" ht="21.75" customHeight="1" thickBot="1" x14ac:dyDescent="0.3">
      <c r="A42"/>
      <c r="B42"/>
      <c r="C42" s="1" t="s">
        <v>41</v>
      </c>
      <c r="D42" s="9">
        <v>11254</v>
      </c>
      <c r="E42" s="9">
        <v>11254</v>
      </c>
      <c r="F42" s="9">
        <v>11254</v>
      </c>
      <c r="G42" s="9">
        <v>11254</v>
      </c>
      <c r="M42"/>
    </row>
    <row r="43" spans="1:13" s="84" customFormat="1" ht="15" customHeight="1" thickBot="1" x14ac:dyDescent="0.3">
      <c r="A43"/>
      <c r="B43"/>
      <c r="C43" s="11" t="s">
        <v>44</v>
      </c>
      <c r="D43" s="12"/>
      <c r="E43" s="9"/>
      <c r="F43" s="9"/>
      <c r="G43" s="9"/>
      <c r="M43"/>
    </row>
    <row r="44" spans="1:13" s="84" customFormat="1" ht="15" customHeight="1" thickBot="1" x14ac:dyDescent="0.3">
      <c r="A44"/>
      <c r="B44"/>
      <c r="C44" s="11" t="s">
        <v>73</v>
      </c>
      <c r="D44" s="12"/>
      <c r="E44" s="9"/>
      <c r="F44" s="9"/>
      <c r="G44" s="9"/>
      <c r="M44"/>
    </row>
    <row r="45" spans="1:13" s="84" customFormat="1" ht="24" customHeight="1" thickBot="1" x14ac:dyDescent="0.3">
      <c r="A45"/>
      <c r="B45"/>
      <c r="C45" s="1" t="s">
        <v>1</v>
      </c>
      <c r="D45" s="52">
        <v>8200</v>
      </c>
      <c r="E45" s="52">
        <v>8200</v>
      </c>
      <c r="F45" s="52">
        <v>8200</v>
      </c>
      <c r="G45" s="52">
        <v>8200</v>
      </c>
      <c r="H45" s="84" t="s">
        <v>243</v>
      </c>
      <c r="I45" s="84">
        <f>38*20*12*185</f>
        <v>1687200</v>
      </c>
      <c r="M45"/>
    </row>
    <row r="46" spans="1:13" s="84" customFormat="1" ht="19.5" customHeight="1" thickBot="1" x14ac:dyDescent="0.3">
      <c r="A46"/>
      <c r="B46"/>
      <c r="C46" s="11" t="s">
        <v>46</v>
      </c>
      <c r="D46" s="12"/>
      <c r="E46" s="9"/>
      <c r="F46" s="9"/>
      <c r="G46" s="9"/>
      <c r="H46" s="84" t="s">
        <v>244</v>
      </c>
      <c r="I46" s="84">
        <f>4*200*12*185</f>
        <v>1776000</v>
      </c>
      <c r="M46"/>
    </row>
    <row r="47" spans="1:13" s="84" customFormat="1" ht="21" customHeight="1" thickBot="1" x14ac:dyDescent="0.3">
      <c r="A47"/>
      <c r="B47"/>
      <c r="C47" s="11" t="s">
        <v>74</v>
      </c>
      <c r="D47" s="12"/>
      <c r="E47" s="9"/>
      <c r="F47" s="9"/>
      <c r="G47" s="9"/>
      <c r="H47" s="84" t="s">
        <v>245</v>
      </c>
      <c r="I47" s="84">
        <f>2*7*12*5500</f>
        <v>924000</v>
      </c>
      <c r="M47"/>
    </row>
    <row r="48" spans="1:13" s="84" customFormat="1" ht="15" customHeight="1" thickBot="1" x14ac:dyDescent="0.3">
      <c r="A48"/>
      <c r="B48"/>
      <c r="C48" s="1" t="s">
        <v>2</v>
      </c>
      <c r="D48" s="12"/>
      <c r="E48" s="9"/>
      <c r="F48" s="9"/>
      <c r="G48" s="9"/>
      <c r="I48" s="84">
        <f>SUM(I45:I47)</f>
        <v>4387200</v>
      </c>
      <c r="M48"/>
    </row>
    <row r="49" spans="1:13" s="84" customFormat="1" ht="15" customHeight="1" thickBot="1" x14ac:dyDescent="0.3">
      <c r="A49"/>
      <c r="B49"/>
      <c r="C49" s="11" t="s">
        <v>47</v>
      </c>
      <c r="D49" s="12"/>
      <c r="E49" s="9"/>
      <c r="F49" s="9"/>
      <c r="G49" s="9"/>
      <c r="M49"/>
    </row>
    <row r="50" spans="1:13" s="84" customFormat="1" ht="15" customHeight="1" thickBot="1" x14ac:dyDescent="0.3">
      <c r="A50"/>
      <c r="B50"/>
      <c r="C50" s="11" t="s">
        <v>75</v>
      </c>
      <c r="D50" s="12"/>
      <c r="E50" s="9"/>
      <c r="F50" s="9"/>
      <c r="G50" s="9"/>
      <c r="M50"/>
    </row>
    <row r="51" spans="1:13" s="84" customFormat="1" ht="15" customHeight="1" thickBot="1" x14ac:dyDescent="0.3">
      <c r="A51"/>
      <c r="B51"/>
      <c r="C51" s="1" t="s">
        <v>29</v>
      </c>
      <c r="D51" s="12"/>
      <c r="E51" s="9"/>
      <c r="F51" s="9"/>
      <c r="G51" s="9"/>
      <c r="M51"/>
    </row>
    <row r="52" spans="1:13" s="84" customFormat="1" ht="15" customHeight="1" thickBot="1" x14ac:dyDescent="0.3">
      <c r="A52"/>
      <c r="B52"/>
      <c r="C52" s="11" t="s">
        <v>48</v>
      </c>
      <c r="D52" s="12"/>
      <c r="E52" s="9"/>
      <c r="F52" s="9"/>
      <c r="G52" s="9"/>
      <c r="M52"/>
    </row>
    <row r="53" spans="1:13" s="84" customFormat="1" ht="15" customHeight="1" thickBot="1" x14ac:dyDescent="0.3">
      <c r="A53"/>
      <c r="B53"/>
      <c r="C53" s="11" t="s">
        <v>76</v>
      </c>
      <c r="D53" s="12"/>
      <c r="E53" s="9"/>
      <c r="F53" s="9"/>
      <c r="G53" s="9"/>
      <c r="M53"/>
    </row>
    <row r="54" spans="1:13" s="84" customFormat="1" ht="15" customHeight="1" thickBot="1" x14ac:dyDescent="0.3">
      <c r="A54"/>
      <c r="B54"/>
      <c r="C54" s="1" t="s">
        <v>31</v>
      </c>
      <c r="D54" s="12"/>
      <c r="E54" s="9"/>
      <c r="F54" s="9"/>
      <c r="G54" s="9"/>
      <c r="M54"/>
    </row>
    <row r="55" spans="1:13" s="84" customFormat="1" ht="15" customHeight="1" thickBot="1" x14ac:dyDescent="0.3">
      <c r="A55"/>
      <c r="B55"/>
      <c r="C55" s="11" t="s">
        <v>49</v>
      </c>
      <c r="D55" s="12"/>
      <c r="E55" s="9"/>
      <c r="F55" s="9"/>
      <c r="G55" s="9"/>
      <c r="M55"/>
    </row>
    <row r="56" spans="1:13" s="84" customFormat="1" ht="15" customHeight="1" thickBot="1" x14ac:dyDescent="0.3">
      <c r="A56"/>
      <c r="B56"/>
      <c r="C56" s="11" t="s">
        <v>77</v>
      </c>
      <c r="D56" s="12"/>
      <c r="E56" s="9"/>
      <c r="F56" s="9"/>
      <c r="G56" s="9"/>
      <c r="M56"/>
    </row>
    <row r="57" spans="1:13" s="84" customFormat="1" ht="15" customHeight="1" thickBot="1" x14ac:dyDescent="0.3">
      <c r="A57"/>
      <c r="B57"/>
      <c r="C57" s="1" t="s">
        <v>3</v>
      </c>
      <c r="D57" s="12"/>
      <c r="E57" s="9"/>
      <c r="F57" s="9"/>
      <c r="G57" s="9"/>
      <c r="M57"/>
    </row>
    <row r="58" spans="1:13" s="84" customFormat="1" ht="15" customHeight="1" thickBot="1" x14ac:dyDescent="0.3">
      <c r="A58"/>
      <c r="B58"/>
      <c r="C58" s="11" t="s">
        <v>50</v>
      </c>
      <c r="D58" s="12"/>
      <c r="E58" s="9"/>
      <c r="F58" s="9"/>
      <c r="G58" s="9"/>
      <c r="M58"/>
    </row>
    <row r="59" spans="1:13" s="84" customFormat="1" ht="22.5" customHeight="1" thickBot="1" x14ac:dyDescent="0.3">
      <c r="A59"/>
      <c r="B59"/>
      <c r="C59" s="11" t="s">
        <v>78</v>
      </c>
      <c r="D59" s="12"/>
      <c r="E59" s="9"/>
      <c r="F59" s="9"/>
      <c r="G59" s="9"/>
      <c r="M59"/>
    </row>
    <row r="60" spans="1:13" s="84" customFormat="1" ht="15" customHeight="1" thickBot="1" x14ac:dyDescent="0.3">
      <c r="A60"/>
      <c r="B60"/>
      <c r="C60" s="30" t="s">
        <v>53</v>
      </c>
      <c r="D60" s="12">
        <f>D39+D42+D45</f>
        <v>86846</v>
      </c>
      <c r="E60" s="12">
        <f t="shared" ref="E60:G60" si="2">E57+E54+E51+E48+E45+E42+E39</f>
        <v>86846</v>
      </c>
      <c r="F60" s="12">
        <f t="shared" si="2"/>
        <v>86846</v>
      </c>
      <c r="G60" s="12">
        <f t="shared" si="2"/>
        <v>86846</v>
      </c>
      <c r="M60"/>
    </row>
    <row r="61" spans="1:13" s="84" customFormat="1" ht="15" customHeight="1" x14ac:dyDescent="0.25">
      <c r="A61"/>
      <c r="B61"/>
      <c r="C61" s="168" t="s">
        <v>80</v>
      </c>
      <c r="D61" s="171"/>
      <c r="E61" s="172"/>
      <c r="F61" s="172"/>
      <c r="G61" s="173"/>
      <c r="M61"/>
    </row>
    <row r="62" spans="1:13" s="84" customFormat="1" ht="15" customHeight="1" x14ac:dyDescent="0.25">
      <c r="A62"/>
      <c r="B62"/>
      <c r="C62" s="169"/>
      <c r="D62" s="174"/>
      <c r="E62" s="175"/>
      <c r="F62" s="175"/>
      <c r="G62" s="176"/>
      <c r="M62"/>
    </row>
    <row r="63" spans="1:13" s="84" customFormat="1" ht="15" customHeight="1" thickBot="1" x14ac:dyDescent="0.3">
      <c r="A63"/>
      <c r="B63"/>
      <c r="C63" s="170"/>
      <c r="D63" s="177"/>
      <c r="E63" s="178"/>
      <c r="F63" s="178"/>
      <c r="G63" s="179"/>
      <c r="M63"/>
    </row>
    <row r="64" spans="1:13" s="84" customFormat="1" ht="15" customHeight="1" thickBot="1" x14ac:dyDescent="0.3">
      <c r="A64"/>
      <c r="B64"/>
      <c r="C64" s="33" t="s">
        <v>55</v>
      </c>
      <c r="D64" s="34">
        <f>IF(D60-D31=0,0,"Error")</f>
        <v>0</v>
      </c>
      <c r="E64" s="34">
        <f>IF(E60-E31=0,0,"Error")</f>
        <v>0</v>
      </c>
      <c r="F64" s="34">
        <f>IF(F60-F31=0,0,"Error")</f>
        <v>0</v>
      </c>
      <c r="G64" s="34">
        <f>IF(G60-G31=0,0,"Error")</f>
        <v>0</v>
      </c>
      <c r="M64"/>
    </row>
    <row r="65" spans="1:13" s="84" customFormat="1" ht="23.25" customHeight="1" thickBot="1" x14ac:dyDescent="0.3">
      <c r="A65"/>
      <c r="B65"/>
      <c r="C65" s="29" t="s">
        <v>165</v>
      </c>
      <c r="D65" s="144" t="s">
        <v>246</v>
      </c>
      <c r="E65" s="145"/>
      <c r="F65" s="145"/>
      <c r="G65" s="146"/>
      <c r="M65"/>
    </row>
    <row r="66" spans="1:13" s="84" customFormat="1" ht="51" customHeight="1" thickBot="1" x14ac:dyDescent="0.3">
      <c r="A66"/>
      <c r="B66"/>
      <c r="C66" s="4" t="s">
        <v>10</v>
      </c>
      <c r="D66" s="147" t="s">
        <v>247</v>
      </c>
      <c r="E66" s="148"/>
      <c r="F66" s="148"/>
      <c r="G66" s="149"/>
      <c r="M66"/>
    </row>
    <row r="67" spans="1:13" s="84" customFormat="1" ht="15" customHeight="1" thickBot="1" x14ac:dyDescent="0.3">
      <c r="A67"/>
      <c r="B67"/>
      <c r="C67" s="4" t="s">
        <v>15</v>
      </c>
      <c r="D67" s="150" t="s">
        <v>242</v>
      </c>
      <c r="E67" s="151"/>
      <c r="F67" s="151"/>
      <c r="G67" s="152"/>
      <c r="M67"/>
    </row>
    <row r="68" spans="1:13" s="84" customFormat="1" ht="15" customHeight="1" x14ac:dyDescent="0.25">
      <c r="A68"/>
      <c r="B68"/>
      <c r="C68" s="139"/>
      <c r="D68" s="27">
        <v>2018</v>
      </c>
      <c r="E68" s="27">
        <v>2019</v>
      </c>
      <c r="F68" s="27">
        <v>2020</v>
      </c>
      <c r="G68" s="27">
        <v>2021</v>
      </c>
      <c r="M68"/>
    </row>
    <row r="69" spans="1:13" s="84" customFormat="1" ht="15" customHeight="1" thickBot="1" x14ac:dyDescent="0.3">
      <c r="A69"/>
      <c r="B69"/>
      <c r="C69" s="140"/>
      <c r="D69" s="28" t="s">
        <v>6</v>
      </c>
      <c r="E69" s="28" t="s">
        <v>7</v>
      </c>
      <c r="F69" s="28" t="s">
        <v>7</v>
      </c>
      <c r="G69" s="28" t="s">
        <v>7</v>
      </c>
      <c r="M69"/>
    </row>
    <row r="70" spans="1:13" s="84" customFormat="1" ht="15" customHeight="1" thickBot="1" x14ac:dyDescent="0.3">
      <c r="A70"/>
      <c r="B70"/>
      <c r="C70" s="4" t="s">
        <v>9</v>
      </c>
      <c r="D70" s="91">
        <v>290</v>
      </c>
      <c r="E70" s="91">
        <v>290</v>
      </c>
      <c r="F70" s="91">
        <v>290</v>
      </c>
      <c r="G70" s="91">
        <v>290</v>
      </c>
      <c r="M70"/>
    </row>
    <row r="71" spans="1:13" s="84" customFormat="1" ht="15" customHeight="1" thickBot="1" x14ac:dyDescent="0.3">
      <c r="A71"/>
      <c r="B71"/>
      <c r="C71" s="4" t="s">
        <v>16</v>
      </c>
      <c r="D71" s="6">
        <v>47713</v>
      </c>
      <c r="E71" s="6">
        <v>47713</v>
      </c>
      <c r="F71" s="6">
        <v>47713</v>
      </c>
      <c r="G71" s="6">
        <v>47713</v>
      </c>
      <c r="H71" s="90">
        <f>D79+D82+D85</f>
        <v>47713</v>
      </c>
      <c r="M71"/>
    </row>
    <row r="72" spans="1:13" s="84" customFormat="1" ht="15" customHeight="1" thickBot="1" x14ac:dyDescent="0.3">
      <c r="A72"/>
      <c r="B72"/>
      <c r="C72" s="4" t="s">
        <v>24</v>
      </c>
      <c r="D72" s="6">
        <f>D71/D70</f>
        <v>164.52758620689656</v>
      </c>
      <c r="E72" s="6">
        <f t="shared" ref="E72:G72" si="3">E71/E70</f>
        <v>164.52758620689656</v>
      </c>
      <c r="F72" s="6">
        <f t="shared" si="3"/>
        <v>164.52758620689656</v>
      </c>
      <c r="G72" s="6">
        <f t="shared" si="3"/>
        <v>164.52758620689656</v>
      </c>
      <c r="M72"/>
    </row>
    <row r="73" spans="1:13" s="84" customFormat="1" ht="15" customHeight="1" thickBot="1" x14ac:dyDescent="0.3">
      <c r="A73"/>
      <c r="B73"/>
      <c r="C73" s="4" t="s">
        <v>17</v>
      </c>
      <c r="D73" s="74" t="s">
        <v>23</v>
      </c>
      <c r="E73" s="7">
        <f>E70/D70-1</f>
        <v>0</v>
      </c>
      <c r="F73" s="7">
        <f t="shared" ref="F73:G75" si="4">F70/E70-1</f>
        <v>0</v>
      </c>
      <c r="G73" s="7">
        <f t="shared" si="4"/>
        <v>0</v>
      </c>
      <c r="M73"/>
    </row>
    <row r="74" spans="1:13" s="84" customFormat="1" ht="15" customHeight="1" thickBot="1" x14ac:dyDescent="0.3">
      <c r="A74"/>
      <c r="B74"/>
      <c r="C74" s="4" t="s">
        <v>18</v>
      </c>
      <c r="D74" s="74" t="s">
        <v>23</v>
      </c>
      <c r="E74" s="7">
        <f>E71/D71-1</f>
        <v>0</v>
      </c>
      <c r="F74" s="7">
        <f t="shared" si="4"/>
        <v>0</v>
      </c>
      <c r="G74" s="7">
        <f t="shared" si="4"/>
        <v>0</v>
      </c>
      <c r="M74"/>
    </row>
    <row r="75" spans="1:13" s="84" customFormat="1" ht="15" customHeight="1" thickBot="1" x14ac:dyDescent="0.3">
      <c r="A75"/>
      <c r="B75"/>
      <c r="C75" s="4" t="s">
        <v>19</v>
      </c>
      <c r="D75" s="74" t="s">
        <v>23</v>
      </c>
      <c r="E75" s="7">
        <f>E72/D72-1</f>
        <v>0</v>
      </c>
      <c r="F75" s="7">
        <f t="shared" si="4"/>
        <v>0</v>
      </c>
      <c r="G75" s="7">
        <f t="shared" si="4"/>
        <v>0</v>
      </c>
      <c r="M75"/>
    </row>
    <row r="76" spans="1:13" s="84" customFormat="1" ht="15" customHeight="1" thickBot="1" x14ac:dyDescent="0.3">
      <c r="A76"/>
      <c r="B76"/>
      <c r="C76" s="153" t="s">
        <v>54</v>
      </c>
      <c r="D76" s="154"/>
      <c r="E76" s="154"/>
      <c r="F76" s="154"/>
      <c r="G76" s="155"/>
      <c r="M76"/>
    </row>
    <row r="77" spans="1:13" s="84" customFormat="1" ht="15" customHeight="1" x14ac:dyDescent="0.25">
      <c r="A77"/>
      <c r="B77"/>
      <c r="C77" s="139"/>
      <c r="D77" s="27">
        <v>2018</v>
      </c>
      <c r="E77" s="27">
        <v>2019</v>
      </c>
      <c r="F77" s="27">
        <v>2020</v>
      </c>
      <c r="G77" s="27">
        <v>2021</v>
      </c>
      <c r="M77"/>
    </row>
    <row r="78" spans="1:13" s="84" customFormat="1" ht="15" customHeight="1" thickBot="1" x14ac:dyDescent="0.3">
      <c r="A78"/>
      <c r="B78"/>
      <c r="C78" s="140"/>
      <c r="D78" s="28" t="s">
        <v>6</v>
      </c>
      <c r="E78" s="28" t="s">
        <v>7</v>
      </c>
      <c r="F78" s="28" t="s">
        <v>7</v>
      </c>
      <c r="G78" s="28" t="s">
        <v>7</v>
      </c>
      <c r="M78"/>
    </row>
    <row r="79" spans="1:13" s="84" customFormat="1" ht="15" customHeight="1" thickBot="1" x14ac:dyDescent="0.3">
      <c r="A79"/>
      <c r="B79"/>
      <c r="C79" s="1" t="s">
        <v>0</v>
      </c>
      <c r="D79" s="9">
        <v>39600</v>
      </c>
      <c r="E79" s="9">
        <v>39600</v>
      </c>
      <c r="F79" s="9">
        <v>39600</v>
      </c>
      <c r="G79" s="9">
        <v>39600</v>
      </c>
      <c r="H79" s="92">
        <v>54240</v>
      </c>
      <c r="M79"/>
    </row>
    <row r="80" spans="1:13" s="84" customFormat="1" ht="15" customHeight="1" thickBot="1" x14ac:dyDescent="0.3">
      <c r="A80"/>
      <c r="B80"/>
      <c r="C80" s="11" t="s">
        <v>43</v>
      </c>
      <c r="D80" s="12"/>
      <c r="E80" s="12"/>
      <c r="F80" s="12"/>
      <c r="G80" s="12"/>
      <c r="H80" s="84">
        <f>54240*16.7%</f>
        <v>9058.0799999999981</v>
      </c>
      <c r="I80" s="84">
        <f>2*H80*12</f>
        <v>217393.91999999995</v>
      </c>
      <c r="M80"/>
    </row>
    <row r="81" spans="1:13" s="84" customFormat="1" ht="15" customHeight="1" thickBot="1" x14ac:dyDescent="0.3">
      <c r="A81"/>
      <c r="B81"/>
      <c r="C81" s="11" t="s">
        <v>72</v>
      </c>
      <c r="D81" s="12"/>
      <c r="E81" s="12"/>
      <c r="F81" s="12"/>
      <c r="G81" s="12"/>
      <c r="M81"/>
    </row>
    <row r="82" spans="1:13" s="84" customFormat="1" ht="15" customHeight="1" thickBot="1" x14ac:dyDescent="0.3">
      <c r="A82"/>
      <c r="B82"/>
      <c r="C82" s="1" t="s">
        <v>41</v>
      </c>
      <c r="D82" s="9">
        <v>6613</v>
      </c>
      <c r="E82" s="9">
        <v>6613</v>
      </c>
      <c r="F82" s="9">
        <v>6613</v>
      </c>
      <c r="G82" s="9">
        <v>6613</v>
      </c>
      <c r="H82" s="90">
        <f>H79-H80</f>
        <v>45181.919999999998</v>
      </c>
      <c r="I82" s="84">
        <f>2*H82*12</f>
        <v>1084366.08</v>
      </c>
      <c r="M82"/>
    </row>
    <row r="83" spans="1:13" s="84" customFormat="1" ht="15" customHeight="1" thickBot="1" x14ac:dyDescent="0.3">
      <c r="A83"/>
      <c r="B83"/>
      <c r="C83" s="11" t="s">
        <v>44</v>
      </c>
      <c r="D83" s="12"/>
      <c r="E83" s="12"/>
      <c r="F83" s="12"/>
      <c r="G83" s="12"/>
      <c r="M83"/>
    </row>
    <row r="84" spans="1:13" s="84" customFormat="1" ht="15" customHeight="1" thickBot="1" x14ac:dyDescent="0.3">
      <c r="A84"/>
      <c r="B84"/>
      <c r="C84" s="11" t="s">
        <v>73</v>
      </c>
      <c r="D84" s="12"/>
      <c r="E84" s="12"/>
      <c r="F84" s="12"/>
      <c r="G84" s="12"/>
      <c r="M84"/>
    </row>
    <row r="85" spans="1:13" s="84" customFormat="1" ht="15" customHeight="1" thickBot="1" x14ac:dyDescent="0.3">
      <c r="A85"/>
      <c r="B85"/>
      <c r="C85" s="1" t="s">
        <v>1</v>
      </c>
      <c r="D85" s="52">
        <v>1500</v>
      </c>
      <c r="E85" s="52">
        <v>1500</v>
      </c>
      <c r="F85" s="52">
        <v>1500</v>
      </c>
      <c r="G85" s="52">
        <v>1500</v>
      </c>
      <c r="M85"/>
    </row>
    <row r="86" spans="1:13" s="84" customFormat="1" ht="15" customHeight="1" thickBot="1" x14ac:dyDescent="0.3">
      <c r="A86"/>
      <c r="B86"/>
      <c r="C86" s="11" t="s">
        <v>46</v>
      </c>
      <c r="D86" s="12"/>
      <c r="E86" s="9"/>
      <c r="F86" s="9"/>
      <c r="G86" s="9"/>
      <c r="M86"/>
    </row>
    <row r="87" spans="1:13" s="84" customFormat="1" ht="15" customHeight="1" thickBot="1" x14ac:dyDescent="0.3">
      <c r="A87"/>
      <c r="B87"/>
      <c r="C87" s="11" t="s">
        <v>74</v>
      </c>
      <c r="D87" s="12"/>
      <c r="E87" s="9"/>
      <c r="F87" s="9"/>
      <c r="G87" s="9"/>
      <c r="M87"/>
    </row>
    <row r="88" spans="1:13" s="84" customFormat="1" ht="15" customHeight="1" thickBot="1" x14ac:dyDescent="0.3">
      <c r="A88"/>
      <c r="B88"/>
      <c r="C88" s="1" t="s">
        <v>2</v>
      </c>
      <c r="D88" s="12"/>
      <c r="E88" s="9"/>
      <c r="F88" s="9"/>
      <c r="G88" s="9"/>
      <c r="M88"/>
    </row>
    <row r="89" spans="1:13" s="84" customFormat="1" ht="15" customHeight="1" thickBot="1" x14ac:dyDescent="0.3">
      <c r="A89"/>
      <c r="B89"/>
      <c r="C89" s="11" t="s">
        <v>47</v>
      </c>
      <c r="D89" s="12"/>
      <c r="E89" s="9"/>
      <c r="F89" s="9"/>
      <c r="G89" s="9"/>
      <c r="M89"/>
    </row>
    <row r="90" spans="1:13" s="84" customFormat="1" ht="15" customHeight="1" thickBot="1" x14ac:dyDescent="0.3">
      <c r="A90"/>
      <c r="B90"/>
      <c r="C90" s="11" t="s">
        <v>75</v>
      </c>
      <c r="D90" s="12"/>
      <c r="E90" s="9"/>
      <c r="F90" s="9"/>
      <c r="G90" s="9"/>
      <c r="M90"/>
    </row>
    <row r="91" spans="1:13" s="84" customFormat="1" ht="15" customHeight="1" thickBot="1" x14ac:dyDescent="0.3">
      <c r="A91"/>
      <c r="B91"/>
      <c r="C91" s="1" t="s">
        <v>29</v>
      </c>
      <c r="D91" s="12"/>
      <c r="E91" s="9"/>
      <c r="F91" s="9"/>
      <c r="G91" s="9"/>
      <c r="M91"/>
    </row>
    <row r="92" spans="1:13" s="84" customFormat="1" ht="15" customHeight="1" thickBot="1" x14ac:dyDescent="0.3">
      <c r="A92"/>
      <c r="B92"/>
      <c r="C92" s="11" t="s">
        <v>48</v>
      </c>
      <c r="D92" s="12"/>
      <c r="E92" s="9"/>
      <c r="F92" s="9"/>
      <c r="G92" s="9"/>
      <c r="M92"/>
    </row>
    <row r="93" spans="1:13" s="84" customFormat="1" ht="15" customHeight="1" thickBot="1" x14ac:dyDescent="0.3">
      <c r="A93"/>
      <c r="B93"/>
      <c r="C93" s="11" t="s">
        <v>76</v>
      </c>
      <c r="D93" s="12"/>
      <c r="E93" s="9"/>
      <c r="F93" s="9"/>
      <c r="G93" s="9"/>
      <c r="M93"/>
    </row>
    <row r="94" spans="1:13" s="84" customFormat="1" ht="15" customHeight="1" thickBot="1" x14ac:dyDescent="0.3">
      <c r="A94"/>
      <c r="B94"/>
      <c r="C94" s="1" t="s">
        <v>31</v>
      </c>
      <c r="D94" s="12"/>
      <c r="E94" s="9"/>
      <c r="F94" s="9"/>
      <c r="G94" s="9"/>
      <c r="M94"/>
    </row>
    <row r="95" spans="1:13" s="84" customFormat="1" ht="15" customHeight="1" thickBot="1" x14ac:dyDescent="0.3">
      <c r="A95"/>
      <c r="B95"/>
      <c r="C95" s="11" t="s">
        <v>49</v>
      </c>
      <c r="D95" s="12"/>
      <c r="E95" s="9"/>
      <c r="F95" s="9"/>
      <c r="G95" s="9"/>
      <c r="M95"/>
    </row>
    <row r="96" spans="1:13" s="84" customFormat="1" ht="15" customHeight="1" thickBot="1" x14ac:dyDescent="0.3">
      <c r="A96"/>
      <c r="B96"/>
      <c r="C96" s="11" t="s">
        <v>77</v>
      </c>
      <c r="D96" s="12"/>
      <c r="E96" s="9"/>
      <c r="F96" s="9"/>
      <c r="G96" s="9"/>
      <c r="M96"/>
    </row>
    <row r="97" spans="1:13" s="84" customFormat="1" ht="15" customHeight="1" thickBot="1" x14ac:dyDescent="0.3">
      <c r="A97"/>
      <c r="B97"/>
      <c r="C97" s="1" t="s">
        <v>3</v>
      </c>
      <c r="D97" s="12"/>
      <c r="E97" s="9"/>
      <c r="F97" s="9"/>
      <c r="G97" s="9"/>
      <c r="M97"/>
    </row>
    <row r="98" spans="1:13" s="84" customFormat="1" ht="15" customHeight="1" thickBot="1" x14ac:dyDescent="0.3">
      <c r="A98"/>
      <c r="B98"/>
      <c r="C98" s="11" t="s">
        <v>50</v>
      </c>
      <c r="D98" s="12"/>
      <c r="E98" s="9"/>
      <c r="F98" s="9"/>
      <c r="G98" s="9"/>
      <c r="M98"/>
    </row>
    <row r="99" spans="1:13" s="84" customFormat="1" ht="15" customHeight="1" thickBot="1" x14ac:dyDescent="0.3">
      <c r="A99"/>
      <c r="B99"/>
      <c r="C99" s="11" t="s">
        <v>78</v>
      </c>
      <c r="D99" s="12"/>
      <c r="E99" s="9"/>
      <c r="F99" s="9"/>
      <c r="G99" s="9"/>
      <c r="M99"/>
    </row>
    <row r="100" spans="1:13" s="84" customFormat="1" ht="15" customHeight="1" thickBot="1" x14ac:dyDescent="0.3">
      <c r="A100"/>
      <c r="B100"/>
      <c r="C100" s="30" t="s">
        <v>53</v>
      </c>
      <c r="D100" s="12">
        <f>D97+D94+D91+D88+D85+D82+D79</f>
        <v>47713</v>
      </c>
      <c r="E100" s="12">
        <f t="shared" ref="E100:G100" si="5">E97+E94+E91+E88+E85+E82+E79</f>
        <v>47713</v>
      </c>
      <c r="F100" s="12">
        <f t="shared" si="5"/>
        <v>47713</v>
      </c>
      <c r="G100" s="12">
        <f t="shared" si="5"/>
        <v>47713</v>
      </c>
      <c r="M100"/>
    </row>
    <row r="101" spans="1:13" s="84" customFormat="1" ht="15" customHeight="1" x14ac:dyDescent="0.25">
      <c r="A101"/>
      <c r="B101"/>
      <c r="C101" s="168" t="s">
        <v>80</v>
      </c>
      <c r="D101" s="171"/>
      <c r="E101" s="172"/>
      <c r="F101" s="172"/>
      <c r="G101" s="173"/>
      <c r="M101"/>
    </row>
    <row r="102" spans="1:13" s="84" customFormat="1" ht="15" customHeight="1" x14ac:dyDescent="0.25">
      <c r="A102"/>
      <c r="B102"/>
      <c r="C102" s="169"/>
      <c r="D102" s="174"/>
      <c r="E102" s="175"/>
      <c r="F102" s="175"/>
      <c r="G102" s="176"/>
      <c r="M102"/>
    </row>
    <row r="103" spans="1:13" s="84" customFormat="1" ht="15" customHeight="1" thickBot="1" x14ac:dyDescent="0.3">
      <c r="A103"/>
      <c r="B103"/>
      <c r="C103" s="170"/>
      <c r="D103" s="177"/>
      <c r="E103" s="178"/>
      <c r="F103" s="178"/>
      <c r="G103" s="179"/>
      <c r="M103"/>
    </row>
    <row r="104" spans="1:13" s="84" customFormat="1" ht="15" customHeight="1" thickBot="1" x14ac:dyDescent="0.3">
      <c r="A104"/>
      <c r="B104"/>
      <c r="C104" s="33" t="s">
        <v>55</v>
      </c>
      <c r="D104" s="34">
        <f>IF(D100-D71=0,0,"Error")</f>
        <v>0</v>
      </c>
      <c r="E104" s="34">
        <f>IF(E100-E71=0,0,"Error")</f>
        <v>0</v>
      </c>
      <c r="F104" s="34">
        <f>IF(F100-F71=0,0,"Error")</f>
        <v>0</v>
      </c>
      <c r="G104" s="34">
        <f>IF(G100-G71=0,0,"Error")</f>
        <v>0</v>
      </c>
      <c r="M104"/>
    </row>
    <row r="105" spans="1:13" s="84" customFormat="1" ht="15" customHeight="1" thickBot="1" x14ac:dyDescent="0.3">
      <c r="A105"/>
      <c r="B105"/>
      <c r="C105" s="29" t="s">
        <v>248</v>
      </c>
      <c r="D105" s="150" t="s">
        <v>249</v>
      </c>
      <c r="E105" s="151"/>
      <c r="F105" s="151"/>
      <c r="G105" s="152"/>
      <c r="M105"/>
    </row>
    <row r="106" spans="1:13" s="84" customFormat="1" ht="53.25" customHeight="1" thickBot="1" x14ac:dyDescent="0.3">
      <c r="A106"/>
      <c r="B106"/>
      <c r="C106" s="4" t="s">
        <v>10</v>
      </c>
      <c r="D106" s="147" t="s">
        <v>250</v>
      </c>
      <c r="E106" s="148"/>
      <c r="F106" s="148"/>
      <c r="G106" s="149"/>
      <c r="M106"/>
    </row>
    <row r="107" spans="1:13" s="84" customFormat="1" ht="15" customHeight="1" thickBot="1" x14ac:dyDescent="0.3">
      <c r="A107"/>
      <c r="B107"/>
      <c r="C107" s="4" t="s">
        <v>15</v>
      </c>
      <c r="D107" s="150" t="s">
        <v>242</v>
      </c>
      <c r="E107" s="151"/>
      <c r="F107" s="151"/>
      <c r="G107" s="152"/>
      <c r="M107"/>
    </row>
    <row r="108" spans="1:13" s="84" customFormat="1" ht="15" customHeight="1" x14ac:dyDescent="0.25">
      <c r="A108"/>
      <c r="B108"/>
      <c r="C108" s="139"/>
      <c r="D108" s="27">
        <v>2018</v>
      </c>
      <c r="E108" s="27">
        <v>2019</v>
      </c>
      <c r="F108" s="27">
        <v>2020</v>
      </c>
      <c r="G108" s="27">
        <v>2021</v>
      </c>
      <c r="M108"/>
    </row>
    <row r="109" spans="1:13" s="84" customFormat="1" ht="15" customHeight="1" thickBot="1" x14ac:dyDescent="0.3">
      <c r="A109"/>
      <c r="B109"/>
      <c r="C109" s="140"/>
      <c r="D109" s="28" t="s">
        <v>6</v>
      </c>
      <c r="E109" s="28" t="s">
        <v>7</v>
      </c>
      <c r="F109" s="28" t="s">
        <v>7</v>
      </c>
      <c r="G109" s="28" t="s">
        <v>7</v>
      </c>
      <c r="M109"/>
    </row>
    <row r="110" spans="1:13" s="84" customFormat="1" ht="15" customHeight="1" thickBot="1" x14ac:dyDescent="0.3">
      <c r="A110"/>
      <c r="B110"/>
      <c r="C110" s="4" t="s">
        <v>9</v>
      </c>
      <c r="D110" s="91">
        <v>22</v>
      </c>
      <c r="E110" s="91">
        <v>22</v>
      </c>
      <c r="F110" s="91">
        <v>22</v>
      </c>
      <c r="G110" s="91">
        <v>22</v>
      </c>
      <c r="M110"/>
    </row>
    <row r="111" spans="1:13" s="84" customFormat="1" ht="15" customHeight="1" thickBot="1" x14ac:dyDescent="0.3">
      <c r="A111"/>
      <c r="B111"/>
      <c r="C111" s="4" t="s">
        <v>16</v>
      </c>
      <c r="D111" s="6">
        <v>54481</v>
      </c>
      <c r="E111" s="6">
        <v>54481</v>
      </c>
      <c r="F111" s="6">
        <v>54481</v>
      </c>
      <c r="G111" s="6">
        <v>54481</v>
      </c>
      <c r="H111" s="90">
        <f>D119+D122+D125</f>
        <v>54481</v>
      </c>
      <c r="M111"/>
    </row>
    <row r="112" spans="1:13" s="84" customFormat="1" ht="15" customHeight="1" thickBot="1" x14ac:dyDescent="0.3">
      <c r="A112"/>
      <c r="B112"/>
      <c r="C112" s="4" t="s">
        <v>24</v>
      </c>
      <c r="D112" s="6">
        <f>D111/D110</f>
        <v>2476.409090909091</v>
      </c>
      <c r="E112" s="6">
        <f t="shared" ref="E112:G112" si="6">E111/E110</f>
        <v>2476.409090909091</v>
      </c>
      <c r="F112" s="6">
        <f t="shared" si="6"/>
        <v>2476.409090909091</v>
      </c>
      <c r="G112" s="6">
        <f t="shared" si="6"/>
        <v>2476.409090909091</v>
      </c>
      <c r="H112" s="90">
        <f>E119+E122+E125</f>
        <v>54481</v>
      </c>
      <c r="M112"/>
    </row>
    <row r="113" spans="1:13" s="84" customFormat="1" ht="15" customHeight="1" thickBot="1" x14ac:dyDescent="0.3">
      <c r="A113"/>
      <c r="B113"/>
      <c r="C113" s="4" t="s">
        <v>17</v>
      </c>
      <c r="D113" s="74" t="s">
        <v>23</v>
      </c>
      <c r="E113" s="7">
        <f>E110/D110-1</f>
        <v>0</v>
      </c>
      <c r="F113" s="7">
        <f t="shared" ref="F113:G115" si="7">F110/E110-1</f>
        <v>0</v>
      </c>
      <c r="G113" s="7">
        <f t="shared" si="7"/>
        <v>0</v>
      </c>
      <c r="H113" s="90">
        <f>F119+F122+F125</f>
        <v>54481</v>
      </c>
      <c r="M113"/>
    </row>
    <row r="114" spans="1:13" s="84" customFormat="1" ht="15" customHeight="1" thickBot="1" x14ac:dyDescent="0.3">
      <c r="A114"/>
      <c r="B114"/>
      <c r="C114" s="4" t="s">
        <v>18</v>
      </c>
      <c r="D114" s="74" t="s">
        <v>23</v>
      </c>
      <c r="E114" s="7">
        <f>E111/D111-1</f>
        <v>0</v>
      </c>
      <c r="F114" s="7">
        <f t="shared" si="7"/>
        <v>0</v>
      </c>
      <c r="G114" s="7">
        <f t="shared" si="7"/>
        <v>0</v>
      </c>
      <c r="M114"/>
    </row>
    <row r="115" spans="1:13" s="84" customFormat="1" ht="15" customHeight="1" thickBot="1" x14ac:dyDescent="0.3">
      <c r="A115"/>
      <c r="B115"/>
      <c r="C115" s="4" t="s">
        <v>19</v>
      </c>
      <c r="D115" s="74" t="s">
        <v>23</v>
      </c>
      <c r="E115" s="7">
        <f>E112/D112-1</f>
        <v>0</v>
      </c>
      <c r="F115" s="7">
        <f t="shared" si="7"/>
        <v>0</v>
      </c>
      <c r="G115" s="7">
        <f t="shared" si="7"/>
        <v>0</v>
      </c>
      <c r="M115"/>
    </row>
    <row r="116" spans="1:13" s="84" customFormat="1" ht="15" customHeight="1" thickBot="1" x14ac:dyDescent="0.3">
      <c r="A116"/>
      <c r="B116"/>
      <c r="C116" s="153" t="s">
        <v>54</v>
      </c>
      <c r="D116" s="154"/>
      <c r="E116" s="154"/>
      <c r="F116" s="154"/>
      <c r="G116" s="155"/>
      <c r="M116"/>
    </row>
    <row r="117" spans="1:13" s="84" customFormat="1" ht="15" customHeight="1" x14ac:dyDescent="0.25">
      <c r="A117"/>
      <c r="B117"/>
      <c r="C117" s="139"/>
      <c r="D117" s="27">
        <v>2018</v>
      </c>
      <c r="E117" s="27">
        <v>2019</v>
      </c>
      <c r="F117" s="27">
        <v>2020</v>
      </c>
      <c r="G117" s="27">
        <v>2021</v>
      </c>
      <c r="M117"/>
    </row>
    <row r="118" spans="1:13" s="84" customFormat="1" ht="15" customHeight="1" thickBot="1" x14ac:dyDescent="0.3">
      <c r="A118"/>
      <c r="B118"/>
      <c r="C118" s="140"/>
      <c r="D118" s="28" t="s">
        <v>6</v>
      </c>
      <c r="E118" s="28" t="s">
        <v>7</v>
      </c>
      <c r="F118" s="28" t="s">
        <v>7</v>
      </c>
      <c r="G118" s="28" t="s">
        <v>7</v>
      </c>
      <c r="M118"/>
    </row>
    <row r="119" spans="1:13" s="84" customFormat="1" ht="15" customHeight="1" thickBot="1" x14ac:dyDescent="0.3">
      <c r="A119"/>
      <c r="B119"/>
      <c r="C119" s="1" t="s">
        <v>0</v>
      </c>
      <c r="D119" s="9">
        <v>45400</v>
      </c>
      <c r="E119" s="9">
        <v>45400</v>
      </c>
      <c r="F119" s="9">
        <v>45400</v>
      </c>
      <c r="G119" s="9">
        <v>45400</v>
      </c>
      <c r="M119"/>
    </row>
    <row r="120" spans="1:13" s="84" customFormat="1" ht="15" customHeight="1" thickBot="1" x14ac:dyDescent="0.3">
      <c r="A120"/>
      <c r="B120"/>
      <c r="C120" s="11" t="s">
        <v>43</v>
      </c>
      <c r="D120" s="12"/>
      <c r="E120" s="12"/>
      <c r="F120" s="12"/>
      <c r="G120" s="12"/>
      <c r="M120"/>
    </row>
    <row r="121" spans="1:13" s="84" customFormat="1" ht="15" customHeight="1" thickBot="1" x14ac:dyDescent="0.3">
      <c r="A121"/>
      <c r="B121"/>
      <c r="C121" s="11" t="s">
        <v>72</v>
      </c>
      <c r="D121" s="12"/>
      <c r="E121" s="12"/>
      <c r="F121" s="12"/>
      <c r="G121" s="12"/>
      <c r="M121"/>
    </row>
    <row r="122" spans="1:13" s="84" customFormat="1" ht="15" customHeight="1" thickBot="1" x14ac:dyDescent="0.3">
      <c r="A122"/>
      <c r="B122"/>
      <c r="C122" s="1" t="s">
        <v>41</v>
      </c>
      <c r="D122" s="9">
        <v>7581</v>
      </c>
      <c r="E122" s="9">
        <v>7581</v>
      </c>
      <c r="F122" s="9">
        <v>7581</v>
      </c>
      <c r="G122" s="9">
        <v>7581</v>
      </c>
      <c r="M122"/>
    </row>
    <row r="123" spans="1:13" s="84" customFormat="1" ht="15" customHeight="1" thickBot="1" x14ac:dyDescent="0.3">
      <c r="A123"/>
      <c r="B123"/>
      <c r="C123" s="11" t="s">
        <v>44</v>
      </c>
      <c r="D123" s="12"/>
      <c r="E123" s="12"/>
      <c r="F123" s="12"/>
      <c r="G123" s="12"/>
      <c r="M123"/>
    </row>
    <row r="124" spans="1:13" s="84" customFormat="1" ht="15" customHeight="1" thickBot="1" x14ac:dyDescent="0.3">
      <c r="A124"/>
      <c r="B124"/>
      <c r="C124" s="11" t="s">
        <v>73</v>
      </c>
      <c r="D124" s="12"/>
      <c r="E124" s="12"/>
      <c r="F124" s="12"/>
      <c r="G124" s="12"/>
      <c r="M124"/>
    </row>
    <row r="125" spans="1:13" s="84" customFormat="1" ht="15" customHeight="1" thickBot="1" x14ac:dyDescent="0.3">
      <c r="A125"/>
      <c r="B125"/>
      <c r="C125" s="1" t="s">
        <v>1</v>
      </c>
      <c r="D125" s="12">
        <v>1500</v>
      </c>
      <c r="E125" s="12">
        <v>1500</v>
      </c>
      <c r="F125" s="12">
        <v>1500</v>
      </c>
      <c r="G125" s="12">
        <v>1500</v>
      </c>
      <c r="M125"/>
    </row>
    <row r="126" spans="1:13" s="84" customFormat="1" ht="15" customHeight="1" thickBot="1" x14ac:dyDescent="0.3">
      <c r="A126"/>
      <c r="B126"/>
      <c r="C126" s="11" t="s">
        <v>46</v>
      </c>
      <c r="D126" s="12"/>
      <c r="E126" s="9"/>
      <c r="F126" s="9"/>
      <c r="G126" s="9"/>
      <c r="M126"/>
    </row>
    <row r="127" spans="1:13" s="84" customFormat="1" ht="15" customHeight="1" thickBot="1" x14ac:dyDescent="0.3">
      <c r="A127"/>
      <c r="B127"/>
      <c r="C127" s="11" t="s">
        <v>74</v>
      </c>
      <c r="D127" s="12"/>
      <c r="E127" s="9"/>
      <c r="F127" s="9"/>
      <c r="G127" s="9"/>
      <c r="M127"/>
    </row>
    <row r="128" spans="1:13" s="84" customFormat="1" ht="15" customHeight="1" thickBot="1" x14ac:dyDescent="0.3">
      <c r="A128"/>
      <c r="B128"/>
      <c r="C128" s="1" t="s">
        <v>2</v>
      </c>
      <c r="D128" s="12"/>
      <c r="E128" s="9"/>
      <c r="F128" s="9"/>
      <c r="G128" s="9"/>
      <c r="M128"/>
    </row>
    <row r="129" spans="1:13" s="84" customFormat="1" ht="15" customHeight="1" thickBot="1" x14ac:dyDescent="0.3">
      <c r="A129"/>
      <c r="B129"/>
      <c r="C129" s="11" t="s">
        <v>47</v>
      </c>
      <c r="D129" s="12"/>
      <c r="E129" s="9"/>
      <c r="F129" s="9"/>
      <c r="G129" s="9"/>
      <c r="M129"/>
    </row>
    <row r="130" spans="1:13" s="84" customFormat="1" ht="15" customHeight="1" thickBot="1" x14ac:dyDescent="0.3">
      <c r="A130"/>
      <c r="B130"/>
      <c r="C130" s="11" t="s">
        <v>75</v>
      </c>
      <c r="D130" s="12"/>
      <c r="E130" s="9"/>
      <c r="F130" s="9"/>
      <c r="G130" s="9"/>
      <c r="M130"/>
    </row>
    <row r="131" spans="1:13" s="84" customFormat="1" ht="15" customHeight="1" thickBot="1" x14ac:dyDescent="0.3">
      <c r="A131"/>
      <c r="B131"/>
      <c r="C131" s="1" t="s">
        <v>29</v>
      </c>
      <c r="D131" s="12"/>
      <c r="E131" s="9"/>
      <c r="F131" s="9"/>
      <c r="G131" s="9"/>
      <c r="M131"/>
    </row>
    <row r="132" spans="1:13" s="84" customFormat="1" ht="15" customHeight="1" thickBot="1" x14ac:dyDescent="0.3">
      <c r="A132"/>
      <c r="B132"/>
      <c r="C132" s="11" t="s">
        <v>48</v>
      </c>
      <c r="D132" s="12"/>
      <c r="E132" s="9"/>
      <c r="F132" s="9"/>
      <c r="G132" s="9"/>
      <c r="M132"/>
    </row>
    <row r="133" spans="1:13" s="84" customFormat="1" ht="15" customHeight="1" thickBot="1" x14ac:dyDescent="0.3">
      <c r="A133"/>
      <c r="B133"/>
      <c r="C133" s="11" t="s">
        <v>76</v>
      </c>
      <c r="D133" s="12"/>
      <c r="E133" s="9"/>
      <c r="F133" s="9"/>
      <c r="G133" s="9"/>
      <c r="M133"/>
    </row>
    <row r="134" spans="1:13" s="84" customFormat="1" ht="15" customHeight="1" thickBot="1" x14ac:dyDescent="0.3">
      <c r="A134"/>
      <c r="B134"/>
      <c r="C134" s="1" t="s">
        <v>31</v>
      </c>
      <c r="D134" s="12"/>
      <c r="E134" s="9"/>
      <c r="F134" s="9"/>
      <c r="G134" s="9"/>
      <c r="M134"/>
    </row>
    <row r="135" spans="1:13" s="84" customFormat="1" ht="15" customHeight="1" thickBot="1" x14ac:dyDescent="0.3">
      <c r="A135"/>
      <c r="B135"/>
      <c r="C135" s="11" t="s">
        <v>49</v>
      </c>
      <c r="D135" s="12"/>
      <c r="E135" s="9"/>
      <c r="F135" s="9"/>
      <c r="G135" s="9"/>
      <c r="M135"/>
    </row>
    <row r="136" spans="1:13" s="84" customFormat="1" ht="15" customHeight="1" thickBot="1" x14ac:dyDescent="0.3">
      <c r="A136"/>
      <c r="B136"/>
      <c r="C136" s="11" t="s">
        <v>77</v>
      </c>
      <c r="D136" s="12"/>
      <c r="E136" s="9"/>
      <c r="F136" s="9"/>
      <c r="G136" s="9"/>
      <c r="M136"/>
    </row>
    <row r="137" spans="1:13" s="84" customFormat="1" ht="15" customHeight="1" thickBot="1" x14ac:dyDescent="0.3">
      <c r="A137"/>
      <c r="B137"/>
      <c r="C137" s="1" t="s">
        <v>3</v>
      </c>
      <c r="D137" s="12"/>
      <c r="E137" s="9"/>
      <c r="F137" s="9"/>
      <c r="G137" s="9"/>
      <c r="M137"/>
    </row>
    <row r="138" spans="1:13" s="84" customFormat="1" ht="15" customHeight="1" thickBot="1" x14ac:dyDescent="0.3">
      <c r="A138"/>
      <c r="B138"/>
      <c r="C138" s="11" t="s">
        <v>50</v>
      </c>
      <c r="D138" s="12"/>
      <c r="E138" s="9"/>
      <c r="F138" s="9"/>
      <c r="G138" s="9"/>
      <c r="M138"/>
    </row>
    <row r="139" spans="1:13" s="84" customFormat="1" ht="15" customHeight="1" thickBot="1" x14ac:dyDescent="0.3">
      <c r="A139"/>
      <c r="B139"/>
      <c r="C139" s="11" t="s">
        <v>78</v>
      </c>
      <c r="D139" s="12"/>
      <c r="E139" s="9"/>
      <c r="F139" s="9"/>
      <c r="G139" s="9"/>
      <c r="M139"/>
    </row>
    <row r="140" spans="1:13" s="84" customFormat="1" ht="15" customHeight="1" thickBot="1" x14ac:dyDescent="0.3">
      <c r="A140"/>
      <c r="B140"/>
      <c r="C140" s="30" t="s">
        <v>53</v>
      </c>
      <c r="D140" s="12">
        <f>D137+D134+D131+D128+D125+D122+D119</f>
        <v>54481</v>
      </c>
      <c r="E140" s="12">
        <f t="shared" ref="E140:G140" si="8">E137+E134+E131+E128+E125+E122+E119</f>
        <v>54481</v>
      </c>
      <c r="F140" s="12">
        <f t="shared" si="8"/>
        <v>54481</v>
      </c>
      <c r="G140" s="12">
        <f t="shared" si="8"/>
        <v>54481</v>
      </c>
      <c r="M140"/>
    </row>
    <row r="141" spans="1:13" s="84" customFormat="1" ht="15" customHeight="1" x14ac:dyDescent="0.25">
      <c r="A141"/>
      <c r="B141"/>
      <c r="C141" s="168" t="s">
        <v>80</v>
      </c>
      <c r="D141" s="171"/>
      <c r="E141" s="172"/>
      <c r="F141" s="172"/>
      <c r="G141" s="173"/>
      <c r="M141"/>
    </row>
    <row r="142" spans="1:13" s="84" customFormat="1" ht="15" customHeight="1" x14ac:dyDescent="0.25">
      <c r="A142"/>
      <c r="B142"/>
      <c r="C142" s="169"/>
      <c r="D142" s="174"/>
      <c r="E142" s="175"/>
      <c r="F142" s="175"/>
      <c r="G142" s="176"/>
      <c r="M142"/>
    </row>
    <row r="143" spans="1:13" s="84" customFormat="1" ht="15" customHeight="1" thickBot="1" x14ac:dyDescent="0.3">
      <c r="A143"/>
      <c r="B143"/>
      <c r="C143" s="170"/>
      <c r="D143" s="177"/>
      <c r="E143" s="178"/>
      <c r="F143" s="178"/>
      <c r="G143" s="179"/>
      <c r="M143"/>
    </row>
    <row r="144" spans="1:13" ht="15" customHeight="1" thickBot="1" x14ac:dyDescent="0.3">
      <c r="C144" s="33" t="s">
        <v>55</v>
      </c>
      <c r="D144" s="34">
        <f>IF(D140-D111=0,0,"Error")</f>
        <v>0</v>
      </c>
      <c r="E144" s="34">
        <f>IF(E140-E111=0,0,"Error")</f>
        <v>0</v>
      </c>
      <c r="F144" s="34">
        <f>IF(F140-F111=0,0,"Error")</f>
        <v>0</v>
      </c>
      <c r="G144" s="34">
        <f>IF(G140-G111=0,0,"Error")</f>
        <v>0</v>
      </c>
    </row>
    <row r="145" spans="3:7" ht="39" customHeight="1" thickBot="1" x14ac:dyDescent="0.3">
      <c r="C145" s="29" t="s">
        <v>251</v>
      </c>
      <c r="D145" s="147" t="s">
        <v>252</v>
      </c>
      <c r="E145" s="148"/>
      <c r="F145" s="148"/>
      <c r="G145" s="149"/>
    </row>
    <row r="146" spans="3:7" ht="129.75" customHeight="1" thickBot="1" x14ac:dyDescent="0.3">
      <c r="C146" s="4" t="s">
        <v>10</v>
      </c>
      <c r="D146" s="147" t="s">
        <v>253</v>
      </c>
      <c r="E146" s="148"/>
      <c r="F146" s="148"/>
      <c r="G146" s="149"/>
    </row>
    <row r="147" spans="3:7" ht="15" customHeight="1" thickBot="1" x14ac:dyDescent="0.3">
      <c r="C147" s="4" t="s">
        <v>15</v>
      </c>
      <c r="D147" s="150" t="s">
        <v>242</v>
      </c>
      <c r="E147" s="151"/>
      <c r="F147" s="151"/>
      <c r="G147" s="152"/>
    </row>
    <row r="148" spans="3:7" ht="15" customHeight="1" x14ac:dyDescent="0.25">
      <c r="C148" s="139"/>
      <c r="D148" s="27">
        <v>2018</v>
      </c>
      <c r="E148" s="27">
        <v>2019</v>
      </c>
      <c r="F148" s="27">
        <v>2020</v>
      </c>
      <c r="G148" s="27">
        <v>2021</v>
      </c>
    </row>
    <row r="149" spans="3:7" ht="15" customHeight="1" thickBot="1" x14ac:dyDescent="0.3">
      <c r="C149" s="140"/>
      <c r="D149" s="28" t="s">
        <v>6</v>
      </c>
      <c r="E149" s="28" t="s">
        <v>7</v>
      </c>
      <c r="F149" s="28" t="s">
        <v>7</v>
      </c>
      <c r="G149" s="28" t="s">
        <v>7</v>
      </c>
    </row>
    <row r="150" spans="3:7" ht="15" customHeight="1" thickBot="1" x14ac:dyDescent="0.3">
      <c r="C150" s="4" t="s">
        <v>9</v>
      </c>
      <c r="D150" s="91">
        <f>64+82</f>
        <v>146</v>
      </c>
      <c r="E150" s="91">
        <f t="shared" ref="E150:G150" si="9">64+82</f>
        <v>146</v>
      </c>
      <c r="F150" s="91">
        <f t="shared" si="9"/>
        <v>146</v>
      </c>
      <c r="G150" s="91">
        <f t="shared" si="9"/>
        <v>146</v>
      </c>
    </row>
    <row r="151" spans="3:7" ht="15" customHeight="1" thickBot="1" x14ac:dyDescent="0.3">
      <c r="C151" s="4" t="s">
        <v>16</v>
      </c>
      <c r="D151" s="91">
        <v>59183</v>
      </c>
      <c r="E151" s="91">
        <v>59183</v>
      </c>
      <c r="F151" s="91">
        <v>59183</v>
      </c>
      <c r="G151" s="91">
        <v>59183</v>
      </c>
    </row>
    <row r="152" spans="3:7" ht="15" customHeight="1" thickBot="1" x14ac:dyDescent="0.3">
      <c r="C152" s="4" t="s">
        <v>24</v>
      </c>
      <c r="D152" s="6">
        <f>D151/D150</f>
        <v>405.36301369863014</v>
      </c>
      <c r="E152" s="6">
        <f t="shared" ref="E152:G152" si="10">E151/E150</f>
        <v>405.36301369863014</v>
      </c>
      <c r="F152" s="6">
        <f t="shared" si="10"/>
        <v>405.36301369863014</v>
      </c>
      <c r="G152" s="6">
        <f t="shared" si="10"/>
        <v>405.36301369863014</v>
      </c>
    </row>
    <row r="153" spans="3:7" ht="15" customHeight="1" thickBot="1" x14ac:dyDescent="0.3">
      <c r="C153" s="4" t="s">
        <v>17</v>
      </c>
      <c r="D153" s="74" t="s">
        <v>23</v>
      </c>
      <c r="E153" s="7">
        <f>E150/D150-1</f>
        <v>0</v>
      </c>
      <c r="F153" s="7">
        <f t="shared" ref="F153:G155" si="11">F150/E150-1</f>
        <v>0</v>
      </c>
      <c r="G153" s="7">
        <f t="shared" si="11"/>
        <v>0</v>
      </c>
    </row>
    <row r="154" spans="3:7" ht="15" customHeight="1" thickBot="1" x14ac:dyDescent="0.3">
      <c r="C154" s="4" t="s">
        <v>18</v>
      </c>
      <c r="D154" s="74" t="s">
        <v>23</v>
      </c>
      <c r="E154" s="7">
        <f>E151/D151-1</f>
        <v>0</v>
      </c>
      <c r="F154" s="7">
        <f t="shared" si="11"/>
        <v>0</v>
      </c>
      <c r="G154" s="7">
        <f t="shared" si="11"/>
        <v>0</v>
      </c>
    </row>
    <row r="155" spans="3:7" ht="15" customHeight="1" thickBot="1" x14ac:dyDescent="0.3">
      <c r="C155" s="4" t="s">
        <v>19</v>
      </c>
      <c r="D155" s="74" t="s">
        <v>23</v>
      </c>
      <c r="E155" s="7">
        <f>E152/D152-1</f>
        <v>0</v>
      </c>
      <c r="F155" s="7">
        <f t="shared" si="11"/>
        <v>0</v>
      </c>
      <c r="G155" s="7">
        <f t="shared" si="11"/>
        <v>0</v>
      </c>
    </row>
    <row r="156" spans="3:7" ht="15" customHeight="1" thickBot="1" x14ac:dyDescent="0.3">
      <c r="C156" s="153" t="s">
        <v>54</v>
      </c>
      <c r="D156" s="154"/>
      <c r="E156" s="154"/>
      <c r="F156" s="154"/>
      <c r="G156" s="155"/>
    </row>
    <row r="157" spans="3:7" ht="15" customHeight="1" x14ac:dyDescent="0.25">
      <c r="C157" s="139"/>
      <c r="D157" s="27">
        <v>2018</v>
      </c>
      <c r="E157" s="27">
        <v>2019</v>
      </c>
      <c r="F157" s="27">
        <v>2020</v>
      </c>
      <c r="G157" s="27">
        <v>2021</v>
      </c>
    </row>
    <row r="158" spans="3:7" ht="15" customHeight="1" thickBot="1" x14ac:dyDescent="0.3">
      <c r="C158" s="140"/>
      <c r="D158" s="28" t="s">
        <v>6</v>
      </c>
      <c r="E158" s="28" t="s">
        <v>7</v>
      </c>
      <c r="F158" s="28" t="s">
        <v>7</v>
      </c>
      <c r="G158" s="28" t="s">
        <v>7</v>
      </c>
    </row>
    <row r="159" spans="3:7" ht="15" customHeight="1" thickBot="1" x14ac:dyDescent="0.3">
      <c r="C159" s="1" t="s">
        <v>0</v>
      </c>
      <c r="D159" s="9">
        <v>17500</v>
      </c>
      <c r="E159" s="9">
        <v>17500</v>
      </c>
      <c r="F159" s="9">
        <v>17500</v>
      </c>
      <c r="G159" s="9">
        <v>17500</v>
      </c>
    </row>
    <row r="160" spans="3:7" ht="15" customHeight="1" thickBot="1" x14ac:dyDescent="0.3">
      <c r="C160" s="11" t="s">
        <v>43</v>
      </c>
      <c r="D160" s="12"/>
      <c r="E160" s="12"/>
      <c r="F160" s="12"/>
      <c r="G160" s="12"/>
    </row>
    <row r="161" spans="3:8" ht="15" customHeight="1" thickBot="1" x14ac:dyDescent="0.3">
      <c r="C161" s="11" t="s">
        <v>72</v>
      </c>
      <c r="D161" s="12"/>
      <c r="E161" s="12"/>
      <c r="F161" s="12"/>
      <c r="G161" s="12"/>
    </row>
    <row r="162" spans="3:8" ht="15" customHeight="1" thickBot="1" x14ac:dyDescent="0.3">
      <c r="C162" s="1" t="s">
        <v>41</v>
      </c>
      <c r="D162" s="51">
        <v>2923</v>
      </c>
      <c r="E162" s="51">
        <v>2923</v>
      </c>
      <c r="F162" s="51">
        <v>2923</v>
      </c>
      <c r="G162" s="51">
        <v>2923</v>
      </c>
    </row>
    <row r="163" spans="3:8" ht="15" customHeight="1" thickBot="1" x14ac:dyDescent="0.3">
      <c r="C163" s="11" t="s">
        <v>44</v>
      </c>
      <c r="D163" s="52"/>
      <c r="E163" s="12"/>
      <c r="F163" s="12"/>
      <c r="G163" s="12"/>
    </row>
    <row r="164" spans="3:8" ht="15" customHeight="1" thickBot="1" x14ac:dyDescent="0.3">
      <c r="C164" s="11" t="s">
        <v>73</v>
      </c>
      <c r="D164" s="52"/>
      <c r="E164" s="12"/>
      <c r="F164" s="12"/>
      <c r="G164" s="12"/>
    </row>
    <row r="165" spans="3:8" ht="15" customHeight="1" thickBot="1" x14ac:dyDescent="0.3">
      <c r="C165" s="1" t="s">
        <v>1</v>
      </c>
      <c r="D165" s="52">
        <f>33000+5760</f>
        <v>38760</v>
      </c>
      <c r="E165" s="52">
        <f t="shared" ref="E165:G165" si="12">33000+5760</f>
        <v>38760</v>
      </c>
      <c r="F165" s="52">
        <f t="shared" si="12"/>
        <v>38760</v>
      </c>
      <c r="G165" s="52">
        <f t="shared" si="12"/>
        <v>38760</v>
      </c>
      <c r="H165" s="93">
        <v>25000</v>
      </c>
    </row>
    <row r="166" spans="3:8" ht="15" customHeight="1" thickBot="1" x14ac:dyDescent="0.3">
      <c r="C166" s="11" t="s">
        <v>46</v>
      </c>
      <c r="D166" s="12"/>
      <c r="E166" s="9"/>
      <c r="F166" s="9"/>
      <c r="G166" s="9"/>
      <c r="H166" s="84">
        <v>1200</v>
      </c>
    </row>
    <row r="167" spans="3:8" ht="15" customHeight="1" thickBot="1" x14ac:dyDescent="0.3">
      <c r="C167" s="11" t="s">
        <v>74</v>
      </c>
      <c r="D167" s="12"/>
      <c r="E167" s="9"/>
      <c r="F167" s="9"/>
      <c r="G167" s="9"/>
      <c r="H167" s="84">
        <v>2500</v>
      </c>
    </row>
    <row r="168" spans="3:8" ht="15" customHeight="1" thickBot="1" x14ac:dyDescent="0.3">
      <c r="C168" s="1" t="s">
        <v>2</v>
      </c>
      <c r="D168" s="12"/>
      <c r="E168" s="9"/>
      <c r="F168" s="9"/>
      <c r="G168" s="9"/>
      <c r="H168" s="94">
        <v>1200</v>
      </c>
    </row>
    <row r="169" spans="3:8" ht="15" customHeight="1" thickBot="1" x14ac:dyDescent="0.3">
      <c r="C169" s="11" t="s">
        <v>47</v>
      </c>
      <c r="D169" s="12"/>
      <c r="E169" s="9"/>
      <c r="F169" s="9"/>
      <c r="G169" s="9"/>
    </row>
    <row r="170" spans="3:8" ht="15" customHeight="1" thickBot="1" x14ac:dyDescent="0.3">
      <c r="C170" s="11" t="s">
        <v>75</v>
      </c>
      <c r="D170" s="12"/>
      <c r="E170" s="9"/>
      <c r="F170" s="9"/>
      <c r="G170" s="9"/>
    </row>
    <row r="171" spans="3:8" ht="15" customHeight="1" thickBot="1" x14ac:dyDescent="0.3">
      <c r="C171" s="1" t="s">
        <v>29</v>
      </c>
      <c r="D171" s="12"/>
      <c r="E171" s="9"/>
      <c r="F171" s="9"/>
      <c r="G171" s="9"/>
    </row>
    <row r="172" spans="3:8" ht="15" customHeight="1" thickBot="1" x14ac:dyDescent="0.3">
      <c r="C172" s="11" t="s">
        <v>48</v>
      </c>
      <c r="D172" s="12"/>
      <c r="E172" s="9"/>
      <c r="F172" s="9"/>
      <c r="G172" s="9"/>
    </row>
    <row r="173" spans="3:8" ht="15" customHeight="1" thickBot="1" x14ac:dyDescent="0.3">
      <c r="C173" s="11" t="s">
        <v>76</v>
      </c>
      <c r="D173" s="12"/>
      <c r="E173" s="9"/>
      <c r="F173" s="9"/>
      <c r="G173" s="9"/>
    </row>
    <row r="174" spans="3:8" ht="15" customHeight="1" thickBot="1" x14ac:dyDescent="0.3">
      <c r="C174" s="1" t="s">
        <v>31</v>
      </c>
      <c r="D174" s="12"/>
      <c r="E174" s="9"/>
      <c r="F174" s="9"/>
      <c r="G174" s="9"/>
    </row>
    <row r="175" spans="3:8" ht="15" customHeight="1" thickBot="1" x14ac:dyDescent="0.3">
      <c r="C175" s="11" t="s">
        <v>49</v>
      </c>
      <c r="D175" s="12"/>
      <c r="E175" s="9"/>
      <c r="F175" s="9"/>
      <c r="G175" s="9"/>
    </row>
    <row r="176" spans="3:8" ht="15" customHeight="1" thickBot="1" x14ac:dyDescent="0.3">
      <c r="C176" s="11" t="s">
        <v>77</v>
      </c>
      <c r="D176" s="12"/>
      <c r="E176" s="9"/>
      <c r="F176" s="9"/>
      <c r="G176" s="9"/>
    </row>
    <row r="177" spans="3:12" ht="15" customHeight="1" thickBot="1" x14ac:dyDescent="0.3">
      <c r="C177" s="1" t="s">
        <v>3</v>
      </c>
      <c r="D177" s="12"/>
      <c r="E177" s="9"/>
      <c r="F177" s="9"/>
      <c r="G177" s="9"/>
    </row>
    <row r="178" spans="3:12" ht="15" customHeight="1" thickBot="1" x14ac:dyDescent="0.3">
      <c r="C178" s="11" t="s">
        <v>50</v>
      </c>
      <c r="D178" s="12"/>
      <c r="E178" s="9"/>
      <c r="F178" s="9"/>
      <c r="G178" s="9"/>
    </row>
    <row r="179" spans="3:12" ht="15" customHeight="1" thickBot="1" x14ac:dyDescent="0.3">
      <c r="C179" s="11" t="s">
        <v>78</v>
      </c>
      <c r="D179" s="12"/>
      <c r="E179" s="9"/>
      <c r="F179" s="9"/>
      <c r="G179" s="9"/>
    </row>
    <row r="180" spans="3:12" ht="15" customHeight="1" thickBot="1" x14ac:dyDescent="0.3">
      <c r="C180" s="30" t="s">
        <v>53</v>
      </c>
      <c r="D180" s="12">
        <f>D177+D174+D171+D168+D165+D162+D159</f>
        <v>59183</v>
      </c>
      <c r="E180" s="12">
        <f t="shared" ref="E180:G180" si="13">E177+E174+E171+E168+E165+E162+E159</f>
        <v>59183</v>
      </c>
      <c r="F180" s="12">
        <f t="shared" si="13"/>
        <v>59183</v>
      </c>
      <c r="G180" s="12">
        <f t="shared" si="13"/>
        <v>59183</v>
      </c>
    </row>
    <row r="181" spans="3:12" ht="15" customHeight="1" x14ac:dyDescent="0.25">
      <c r="C181" s="168" t="s">
        <v>80</v>
      </c>
      <c r="D181" s="171"/>
      <c r="E181" s="172"/>
      <c r="F181" s="172"/>
      <c r="G181" s="173"/>
    </row>
    <row r="182" spans="3:12" ht="15" customHeight="1" x14ac:dyDescent="0.25">
      <c r="C182" s="169"/>
      <c r="D182" s="174"/>
      <c r="E182" s="175"/>
      <c r="F182" s="175"/>
      <c r="G182" s="176"/>
    </row>
    <row r="183" spans="3:12" ht="36" customHeight="1" thickBot="1" x14ac:dyDescent="0.3">
      <c r="C183" s="170"/>
      <c r="D183" s="177"/>
      <c r="E183" s="178"/>
      <c r="F183" s="178"/>
      <c r="G183" s="179"/>
    </row>
    <row r="184" spans="3:12" ht="23.25" customHeight="1" thickBot="1" x14ac:dyDescent="0.3">
      <c r="C184" s="33" t="s">
        <v>55</v>
      </c>
      <c r="D184" s="34">
        <f>IF(D180-D151=0,0,"Error")</f>
        <v>0</v>
      </c>
      <c r="E184" s="34">
        <f>IF(E180-E151=0,0,"Error")</f>
        <v>0</v>
      </c>
      <c r="F184" s="34">
        <f>IF(F180-F151=0,0,"Error")</f>
        <v>0</v>
      </c>
      <c r="G184" s="34">
        <f>IF(G180-G151=0,0,"Error")</f>
        <v>0</v>
      </c>
      <c r="J184" s="95"/>
      <c r="L184" s="95"/>
    </row>
    <row r="185" spans="3:12" ht="23.25" customHeight="1" thickBot="1" x14ac:dyDescent="0.3">
      <c r="C185" s="29" t="s">
        <v>254</v>
      </c>
      <c r="D185" s="150" t="s">
        <v>255</v>
      </c>
      <c r="E185" s="151"/>
      <c r="F185" s="151"/>
      <c r="G185" s="152"/>
      <c r="J185" s="95"/>
      <c r="L185" s="95"/>
    </row>
    <row r="186" spans="3:12" ht="56.25" customHeight="1" thickBot="1" x14ac:dyDescent="0.3">
      <c r="C186" s="4" t="s">
        <v>10</v>
      </c>
      <c r="D186" s="147" t="s">
        <v>256</v>
      </c>
      <c r="E186" s="148"/>
      <c r="F186" s="148"/>
      <c r="G186" s="149"/>
      <c r="J186" s="95"/>
      <c r="L186" s="95"/>
    </row>
    <row r="187" spans="3:12" ht="23.25" customHeight="1" thickBot="1" x14ac:dyDescent="0.3">
      <c r="C187" s="4" t="s">
        <v>15</v>
      </c>
      <c r="D187" s="150" t="s">
        <v>242</v>
      </c>
      <c r="E187" s="151"/>
      <c r="F187" s="151"/>
      <c r="G187" s="152"/>
      <c r="J187" s="95"/>
      <c r="L187" s="95"/>
    </row>
    <row r="188" spans="3:12" ht="23.25" customHeight="1" x14ac:dyDescent="0.25">
      <c r="C188" s="139"/>
      <c r="D188" s="27">
        <v>2018</v>
      </c>
      <c r="E188" s="27">
        <v>2019</v>
      </c>
      <c r="F188" s="27">
        <v>2020</v>
      </c>
      <c r="G188" s="27">
        <v>2021</v>
      </c>
      <c r="J188" s="95"/>
      <c r="L188" s="95"/>
    </row>
    <row r="189" spans="3:12" ht="23.25" customHeight="1" thickBot="1" x14ac:dyDescent="0.3">
      <c r="C189" s="140"/>
      <c r="D189" s="28" t="s">
        <v>6</v>
      </c>
      <c r="E189" s="28" t="s">
        <v>7</v>
      </c>
      <c r="F189" s="28" t="s">
        <v>7</v>
      </c>
      <c r="G189" s="28" t="s">
        <v>7</v>
      </c>
      <c r="J189" s="95"/>
      <c r="L189" s="95"/>
    </row>
    <row r="190" spans="3:12" ht="23.25" customHeight="1" thickBot="1" x14ac:dyDescent="0.3">
      <c r="C190" s="4" t="s">
        <v>9</v>
      </c>
      <c r="D190" s="91"/>
      <c r="E190" s="91">
        <v>64</v>
      </c>
      <c r="F190" s="91"/>
      <c r="G190" s="91"/>
      <c r="J190" s="95"/>
      <c r="L190" s="95"/>
    </row>
    <row r="191" spans="3:12" ht="23.25" customHeight="1" thickBot="1" x14ac:dyDescent="0.3">
      <c r="C191" s="4" t="s">
        <v>16</v>
      </c>
      <c r="D191" s="6">
        <v>0</v>
      </c>
      <c r="E191" s="96">
        <v>700</v>
      </c>
      <c r="F191" s="96">
        <v>0</v>
      </c>
      <c r="G191" s="96">
        <v>0</v>
      </c>
      <c r="J191" s="95"/>
      <c r="L191" s="95"/>
    </row>
    <row r="192" spans="3:12" ht="23.25" customHeight="1" thickBot="1" x14ac:dyDescent="0.3">
      <c r="C192" s="4" t="s">
        <v>24</v>
      </c>
      <c r="D192" s="6">
        <v>0</v>
      </c>
      <c r="E192" s="6">
        <f t="shared" ref="E192:G192" si="14">E191/E190</f>
        <v>10.9375</v>
      </c>
      <c r="F192" s="6" t="e">
        <f t="shared" si="14"/>
        <v>#DIV/0!</v>
      </c>
      <c r="G192" s="6" t="e">
        <f t="shared" si="14"/>
        <v>#DIV/0!</v>
      </c>
      <c r="J192" s="95"/>
      <c r="L192" s="95"/>
    </row>
    <row r="193" spans="3:12" ht="23.25" customHeight="1" thickBot="1" x14ac:dyDescent="0.3">
      <c r="C193" s="4" t="s">
        <v>17</v>
      </c>
      <c r="D193" s="74" t="s">
        <v>23</v>
      </c>
      <c r="E193" s="7" t="e">
        <f>E190/D190-1</f>
        <v>#DIV/0!</v>
      </c>
      <c r="F193" s="7">
        <f t="shared" ref="F193:G195" si="15">F190/E190-1</f>
        <v>-1</v>
      </c>
      <c r="G193" s="7" t="e">
        <f t="shared" si="15"/>
        <v>#DIV/0!</v>
      </c>
      <c r="J193" s="95"/>
      <c r="L193" s="95"/>
    </row>
    <row r="194" spans="3:12" ht="23.25" customHeight="1" thickBot="1" x14ac:dyDescent="0.3">
      <c r="C194" s="4" t="s">
        <v>18</v>
      </c>
      <c r="D194" s="74" t="s">
        <v>23</v>
      </c>
      <c r="E194" s="7" t="e">
        <f>E191/D191-1</f>
        <v>#DIV/0!</v>
      </c>
      <c r="F194" s="7">
        <f t="shared" si="15"/>
        <v>-1</v>
      </c>
      <c r="G194" s="7" t="e">
        <f t="shared" si="15"/>
        <v>#DIV/0!</v>
      </c>
      <c r="J194" s="95"/>
      <c r="L194" s="95"/>
    </row>
    <row r="195" spans="3:12" ht="23.25" customHeight="1" thickBot="1" x14ac:dyDescent="0.3">
      <c r="C195" s="4" t="s">
        <v>19</v>
      </c>
      <c r="D195" s="74" t="s">
        <v>23</v>
      </c>
      <c r="E195" s="7" t="e">
        <f>E192/D192-1</f>
        <v>#DIV/0!</v>
      </c>
      <c r="F195" s="7" t="e">
        <f t="shared" si="15"/>
        <v>#DIV/0!</v>
      </c>
      <c r="G195" s="7" t="e">
        <f t="shared" si="15"/>
        <v>#DIV/0!</v>
      </c>
      <c r="J195" s="95"/>
      <c r="L195" s="95"/>
    </row>
    <row r="196" spans="3:12" ht="23.25" customHeight="1" thickBot="1" x14ac:dyDescent="0.3">
      <c r="C196" s="153" t="s">
        <v>54</v>
      </c>
      <c r="D196" s="154"/>
      <c r="E196" s="154"/>
      <c r="F196" s="154"/>
      <c r="G196" s="155"/>
      <c r="J196" s="95"/>
      <c r="L196" s="95"/>
    </row>
    <row r="197" spans="3:12" ht="23.25" customHeight="1" x14ac:dyDescent="0.25">
      <c r="C197" s="139"/>
      <c r="D197" s="27">
        <v>2018</v>
      </c>
      <c r="E197" s="27">
        <v>2019</v>
      </c>
      <c r="F197" s="27">
        <v>2020</v>
      </c>
      <c r="G197" s="27">
        <v>2021</v>
      </c>
      <c r="J197" s="95"/>
      <c r="L197" s="95"/>
    </row>
    <row r="198" spans="3:12" ht="23.25" customHeight="1" thickBot="1" x14ac:dyDescent="0.3">
      <c r="C198" s="140"/>
      <c r="D198" s="28" t="s">
        <v>6</v>
      </c>
      <c r="E198" s="28" t="s">
        <v>7</v>
      </c>
      <c r="F198" s="28" t="s">
        <v>7</v>
      </c>
      <c r="G198" s="28" t="s">
        <v>7</v>
      </c>
      <c r="J198" s="95"/>
      <c r="L198" s="95"/>
    </row>
    <row r="199" spans="3:12" ht="23.25" customHeight="1" thickBot="1" x14ac:dyDescent="0.3">
      <c r="C199" s="1" t="s">
        <v>0</v>
      </c>
      <c r="D199" s="9"/>
      <c r="E199" s="9">
        <v>0</v>
      </c>
      <c r="F199" s="9">
        <v>0</v>
      </c>
      <c r="G199" s="9">
        <v>0</v>
      </c>
      <c r="J199" s="95"/>
      <c r="L199" s="95"/>
    </row>
    <row r="200" spans="3:12" ht="23.25" customHeight="1" thickBot="1" x14ac:dyDescent="0.3">
      <c r="C200" s="11" t="s">
        <v>43</v>
      </c>
      <c r="D200" s="12"/>
      <c r="E200" s="12"/>
      <c r="F200" s="12"/>
      <c r="G200" s="12"/>
      <c r="J200" s="95"/>
      <c r="L200" s="95"/>
    </row>
    <row r="201" spans="3:12" ht="23.25" customHeight="1" thickBot="1" x14ac:dyDescent="0.3">
      <c r="C201" s="11" t="s">
        <v>72</v>
      </c>
      <c r="D201" s="12"/>
      <c r="E201" s="12"/>
      <c r="F201" s="12"/>
      <c r="G201" s="12"/>
      <c r="J201" s="95"/>
      <c r="L201" s="95"/>
    </row>
    <row r="202" spans="3:12" ht="23.25" customHeight="1" thickBot="1" x14ac:dyDescent="0.3">
      <c r="C202" s="1" t="s">
        <v>41</v>
      </c>
      <c r="D202" s="51"/>
      <c r="E202" s="9"/>
      <c r="F202" s="9"/>
      <c r="G202" s="9"/>
      <c r="J202" s="95"/>
      <c r="L202" s="95"/>
    </row>
    <row r="203" spans="3:12" ht="23.25" customHeight="1" thickBot="1" x14ac:dyDescent="0.3">
      <c r="C203" s="11" t="s">
        <v>44</v>
      </c>
      <c r="D203" s="52"/>
      <c r="E203" s="12"/>
      <c r="F203" s="12"/>
      <c r="G203" s="12"/>
      <c r="J203" s="95"/>
      <c r="L203" s="95"/>
    </row>
    <row r="204" spans="3:12" ht="23.25" customHeight="1" thickBot="1" x14ac:dyDescent="0.3">
      <c r="C204" s="11" t="s">
        <v>73</v>
      </c>
      <c r="D204" s="52"/>
      <c r="E204" s="12"/>
      <c r="F204" s="12"/>
      <c r="G204" s="12"/>
      <c r="J204" s="95"/>
      <c r="L204" s="95"/>
    </row>
    <row r="205" spans="3:12" ht="23.25" customHeight="1" thickBot="1" x14ac:dyDescent="0.3">
      <c r="C205" s="1" t="s">
        <v>1</v>
      </c>
      <c r="D205" s="52"/>
      <c r="E205" s="52">
        <v>700</v>
      </c>
      <c r="F205" s="52"/>
      <c r="G205" s="52"/>
      <c r="J205" s="95"/>
      <c r="L205" s="95"/>
    </row>
    <row r="206" spans="3:12" ht="23.25" customHeight="1" thickBot="1" x14ac:dyDescent="0.3">
      <c r="C206" s="11" t="s">
        <v>46</v>
      </c>
      <c r="D206" s="12"/>
      <c r="E206" s="9"/>
      <c r="F206" s="9"/>
      <c r="G206" s="9"/>
      <c r="J206" s="95"/>
      <c r="L206" s="95"/>
    </row>
    <row r="207" spans="3:12" ht="23.25" customHeight="1" thickBot="1" x14ac:dyDescent="0.3">
      <c r="C207" s="11" t="s">
        <v>74</v>
      </c>
      <c r="D207" s="12"/>
      <c r="E207" s="9"/>
      <c r="F207" s="9"/>
      <c r="G207" s="9"/>
      <c r="J207" s="95"/>
      <c r="L207" s="95"/>
    </row>
    <row r="208" spans="3:12" ht="23.25" customHeight="1" thickBot="1" x14ac:dyDescent="0.3">
      <c r="C208" s="1" t="s">
        <v>2</v>
      </c>
      <c r="D208" s="12"/>
      <c r="E208" s="9"/>
      <c r="F208" s="9"/>
      <c r="G208" s="9"/>
      <c r="J208" s="95"/>
      <c r="L208" s="95"/>
    </row>
    <row r="209" spans="3:12" ht="23.25" customHeight="1" thickBot="1" x14ac:dyDescent="0.3">
      <c r="C209" s="11" t="s">
        <v>47</v>
      </c>
      <c r="D209" s="12"/>
      <c r="E209" s="9"/>
      <c r="F209" s="9"/>
      <c r="G209" s="9"/>
      <c r="J209" s="95"/>
      <c r="L209" s="95"/>
    </row>
    <row r="210" spans="3:12" ht="23.25" customHeight="1" thickBot="1" x14ac:dyDescent="0.3">
      <c r="C210" s="11" t="s">
        <v>75</v>
      </c>
      <c r="D210" s="12"/>
      <c r="E210" s="9"/>
      <c r="F210" s="9"/>
      <c r="G210" s="9"/>
      <c r="J210" s="95"/>
      <c r="L210" s="95"/>
    </row>
    <row r="211" spans="3:12" ht="23.25" customHeight="1" thickBot="1" x14ac:dyDescent="0.3">
      <c r="C211" s="1" t="s">
        <v>29</v>
      </c>
      <c r="D211" s="12"/>
      <c r="E211" s="9"/>
      <c r="F211" s="9"/>
      <c r="G211" s="9"/>
      <c r="J211" s="95"/>
      <c r="L211" s="95"/>
    </row>
    <row r="212" spans="3:12" ht="23.25" customHeight="1" thickBot="1" x14ac:dyDescent="0.3">
      <c r="C212" s="11" t="s">
        <v>48</v>
      </c>
      <c r="D212" s="12"/>
      <c r="E212" s="9"/>
      <c r="F212" s="9"/>
      <c r="G212" s="9"/>
      <c r="J212" s="95"/>
      <c r="L212" s="95"/>
    </row>
    <row r="213" spans="3:12" ht="23.25" customHeight="1" thickBot="1" x14ac:dyDescent="0.3">
      <c r="C213" s="11" t="s">
        <v>76</v>
      </c>
      <c r="D213" s="12"/>
      <c r="E213" s="9"/>
      <c r="F213" s="9"/>
      <c r="G213" s="9"/>
      <c r="J213" s="95"/>
      <c r="L213" s="95"/>
    </row>
    <row r="214" spans="3:12" ht="23.25" customHeight="1" thickBot="1" x14ac:dyDescent="0.3">
      <c r="C214" s="1" t="s">
        <v>31</v>
      </c>
      <c r="D214" s="12"/>
      <c r="E214" s="9"/>
      <c r="F214" s="9"/>
      <c r="G214" s="9"/>
      <c r="J214" s="95"/>
      <c r="L214" s="95"/>
    </row>
    <row r="215" spans="3:12" ht="23.25" customHeight="1" thickBot="1" x14ac:dyDescent="0.3">
      <c r="C215" s="11" t="s">
        <v>49</v>
      </c>
      <c r="D215" s="12"/>
      <c r="E215" s="9"/>
      <c r="F215" s="9"/>
      <c r="G215" s="9"/>
      <c r="J215" s="95"/>
      <c r="L215" s="95"/>
    </row>
    <row r="216" spans="3:12" ht="23.25" customHeight="1" thickBot="1" x14ac:dyDescent="0.3">
      <c r="C216" s="11" t="s">
        <v>77</v>
      </c>
      <c r="D216" s="12"/>
      <c r="E216" s="9"/>
      <c r="F216" s="9"/>
      <c r="G216" s="9"/>
      <c r="J216" s="95"/>
      <c r="L216" s="95"/>
    </row>
    <row r="217" spans="3:12" ht="23.25" customHeight="1" thickBot="1" x14ac:dyDescent="0.3">
      <c r="C217" s="1" t="s">
        <v>3</v>
      </c>
      <c r="D217" s="12"/>
      <c r="E217" s="9"/>
      <c r="F217" s="9"/>
      <c r="G217" s="9"/>
      <c r="J217" s="95"/>
      <c r="L217" s="95"/>
    </row>
    <row r="218" spans="3:12" ht="23.25" customHeight="1" thickBot="1" x14ac:dyDescent="0.3">
      <c r="C218" s="11" t="s">
        <v>50</v>
      </c>
      <c r="D218" s="12"/>
      <c r="E218" s="9"/>
      <c r="F218" s="9"/>
      <c r="G218" s="9"/>
      <c r="J218" s="95"/>
      <c r="L218" s="95"/>
    </row>
    <row r="219" spans="3:12" ht="23.25" customHeight="1" thickBot="1" x14ac:dyDescent="0.3">
      <c r="C219" s="11" t="s">
        <v>78</v>
      </c>
      <c r="D219" s="12"/>
      <c r="E219" s="9"/>
      <c r="F219" s="9"/>
      <c r="G219" s="9"/>
      <c r="J219" s="95"/>
      <c r="L219" s="95"/>
    </row>
    <row r="220" spans="3:12" ht="23.25" customHeight="1" thickBot="1" x14ac:dyDescent="0.3">
      <c r="C220" s="30" t="s">
        <v>53</v>
      </c>
      <c r="D220" s="12">
        <f>D217+D214+D211+D208+D205+D202+D199</f>
        <v>0</v>
      </c>
      <c r="E220" s="12">
        <f t="shared" ref="E220:G220" si="16">E217+E214+E211+E208+E205+E202+E199</f>
        <v>700</v>
      </c>
      <c r="F220" s="12">
        <f t="shared" si="16"/>
        <v>0</v>
      </c>
      <c r="G220" s="12">
        <f t="shared" si="16"/>
        <v>0</v>
      </c>
      <c r="J220" s="95"/>
      <c r="L220" s="95"/>
    </row>
    <row r="221" spans="3:12" ht="23.25" customHeight="1" x14ac:dyDescent="0.25">
      <c r="C221" s="168" t="s">
        <v>80</v>
      </c>
      <c r="D221" s="171"/>
      <c r="E221" s="172"/>
      <c r="F221" s="172"/>
      <c r="G221" s="173"/>
      <c r="J221" s="95"/>
      <c r="L221" s="95"/>
    </row>
    <row r="222" spans="3:12" ht="23.25" customHeight="1" x14ac:dyDescent="0.25">
      <c r="C222" s="169"/>
      <c r="D222" s="174"/>
      <c r="E222" s="175"/>
      <c r="F222" s="175"/>
      <c r="G222" s="176"/>
      <c r="J222" s="95"/>
      <c r="L222" s="95"/>
    </row>
    <row r="223" spans="3:12" ht="23.25" customHeight="1" thickBot="1" x14ac:dyDescent="0.3">
      <c r="C223" s="170"/>
      <c r="D223" s="177"/>
      <c r="E223" s="178"/>
      <c r="F223" s="178"/>
      <c r="G223" s="179"/>
      <c r="J223" s="95"/>
      <c r="L223" s="95"/>
    </row>
    <row r="224" spans="3:12" ht="23.25" customHeight="1" thickBot="1" x14ac:dyDescent="0.3">
      <c r="C224" s="33" t="s">
        <v>55</v>
      </c>
      <c r="D224" s="34">
        <f>IF(D220-D191=0,0,"Error")</f>
        <v>0</v>
      </c>
      <c r="E224" s="34">
        <f>IF(E220-E191=0,0,"Error")</f>
        <v>0</v>
      </c>
      <c r="F224" s="34">
        <f>IF(F220-F191=0,0,"Error")</f>
        <v>0</v>
      </c>
      <c r="G224" s="34">
        <f>IF(G220-G191=0,0,"Error")</f>
        <v>0</v>
      </c>
      <c r="J224" s="95"/>
      <c r="L224" s="95"/>
    </row>
    <row r="225" spans="3:7" ht="15.75" thickBot="1" x14ac:dyDescent="0.3">
      <c r="C225" s="29" t="s">
        <v>257</v>
      </c>
      <c r="D225" s="150" t="s">
        <v>258</v>
      </c>
      <c r="E225" s="151"/>
      <c r="F225" s="151"/>
      <c r="G225" s="152"/>
    </row>
    <row r="226" spans="3:7" ht="46.5" customHeight="1" thickBot="1" x14ac:dyDescent="0.3">
      <c r="C226" s="4" t="s">
        <v>10</v>
      </c>
      <c r="D226" s="147" t="s">
        <v>259</v>
      </c>
      <c r="E226" s="148"/>
      <c r="F226" s="148"/>
      <c r="G226" s="149"/>
    </row>
    <row r="227" spans="3:7" ht="15.75" thickBot="1" x14ac:dyDescent="0.3">
      <c r="C227" s="4" t="s">
        <v>15</v>
      </c>
      <c r="D227" s="150" t="s">
        <v>260</v>
      </c>
      <c r="E227" s="151"/>
      <c r="F227" s="151"/>
      <c r="G227" s="152"/>
    </row>
    <row r="228" spans="3:7" x14ac:dyDescent="0.25">
      <c r="C228" s="139"/>
      <c r="D228" s="27">
        <v>2018</v>
      </c>
      <c r="E228" s="27">
        <v>2019</v>
      </c>
      <c r="F228" s="27">
        <v>2020</v>
      </c>
      <c r="G228" s="27">
        <v>2021</v>
      </c>
    </row>
    <row r="229" spans="3:7" ht="15.75" thickBot="1" x14ac:dyDescent="0.3">
      <c r="C229" s="140"/>
      <c r="D229" s="28" t="s">
        <v>6</v>
      </c>
      <c r="E229" s="28" t="s">
        <v>7</v>
      </c>
      <c r="F229" s="28" t="s">
        <v>7</v>
      </c>
      <c r="G229" s="28" t="s">
        <v>7</v>
      </c>
    </row>
    <row r="230" spans="3:7" ht="15.75" thickBot="1" x14ac:dyDescent="0.3">
      <c r="C230" s="4" t="s">
        <v>9</v>
      </c>
      <c r="D230" s="91">
        <v>16555</v>
      </c>
      <c r="E230" s="91">
        <v>17735</v>
      </c>
      <c r="F230" s="91">
        <v>17735</v>
      </c>
      <c r="G230" s="91">
        <v>17735</v>
      </c>
    </row>
    <row r="231" spans="3:7" ht="15.75" thickBot="1" x14ac:dyDescent="0.3">
      <c r="C231" s="4" t="s">
        <v>16</v>
      </c>
      <c r="D231" s="6">
        <v>800</v>
      </c>
      <c r="E231" s="96">
        <v>1980</v>
      </c>
      <c r="F231" s="96">
        <v>2160</v>
      </c>
      <c r="G231" s="96">
        <v>1800</v>
      </c>
    </row>
    <row r="232" spans="3:7" ht="15.75" thickBot="1" x14ac:dyDescent="0.3">
      <c r="C232" s="4" t="s">
        <v>24</v>
      </c>
      <c r="D232" s="97">
        <f>D231/D230</f>
        <v>4.8323769254001815E-2</v>
      </c>
      <c r="E232" s="97">
        <f t="shared" ref="E232:G232" si="17">E231/E230</f>
        <v>0.11164364251480124</v>
      </c>
      <c r="F232" s="97">
        <f t="shared" si="17"/>
        <v>0.12179306456160136</v>
      </c>
      <c r="G232" s="97">
        <f t="shared" si="17"/>
        <v>0.10149422046800113</v>
      </c>
    </row>
    <row r="233" spans="3:7" ht="15.75" thickBot="1" x14ac:dyDescent="0.3">
      <c r="C233" s="4" t="s">
        <v>17</v>
      </c>
      <c r="D233" s="74" t="s">
        <v>23</v>
      </c>
      <c r="E233" s="7">
        <f>E230/D230-1</f>
        <v>7.1277559649652655E-2</v>
      </c>
      <c r="F233" s="7">
        <f t="shared" ref="F233:G235" si="18">F230/E230-1</f>
        <v>0</v>
      </c>
      <c r="G233" s="7">
        <f t="shared" si="18"/>
        <v>0</v>
      </c>
    </row>
    <row r="234" spans="3:7" ht="15.75" thickBot="1" x14ac:dyDescent="0.3">
      <c r="C234" s="4" t="s">
        <v>261</v>
      </c>
      <c r="D234" s="74" t="s">
        <v>23</v>
      </c>
      <c r="E234" s="7">
        <f>E231/D231-1</f>
        <v>1.4750000000000001</v>
      </c>
      <c r="F234" s="7">
        <f t="shared" si="18"/>
        <v>9.0909090909090828E-2</v>
      </c>
      <c r="G234" s="7">
        <f t="shared" si="18"/>
        <v>-0.16666666666666663</v>
      </c>
    </row>
    <row r="235" spans="3:7" ht="15.75" thickBot="1" x14ac:dyDescent="0.3">
      <c r="C235" s="4" t="s">
        <v>19</v>
      </c>
      <c r="D235" s="74" t="s">
        <v>23</v>
      </c>
      <c r="E235" s="7">
        <f>E232/D232-1</f>
        <v>1.310325627290668</v>
      </c>
      <c r="F235" s="7">
        <f t="shared" si="18"/>
        <v>9.0909090909090828E-2</v>
      </c>
      <c r="G235" s="7">
        <f t="shared" si="18"/>
        <v>-0.16666666666666663</v>
      </c>
    </row>
    <row r="236" spans="3:7" ht="15.75" thickBot="1" x14ac:dyDescent="0.3">
      <c r="C236" s="153" t="s">
        <v>54</v>
      </c>
      <c r="D236" s="154"/>
      <c r="E236" s="154"/>
      <c r="F236" s="154"/>
      <c r="G236" s="155"/>
    </row>
    <row r="237" spans="3:7" x14ac:dyDescent="0.25">
      <c r="C237" s="139"/>
      <c r="D237" s="27">
        <v>2018</v>
      </c>
      <c r="E237" s="27">
        <v>2019</v>
      </c>
      <c r="F237" s="27">
        <v>2020</v>
      </c>
      <c r="G237" s="27">
        <v>2021</v>
      </c>
    </row>
    <row r="238" spans="3:7" ht="15.75" thickBot="1" x14ac:dyDescent="0.3">
      <c r="C238" s="140"/>
      <c r="D238" s="28" t="s">
        <v>6</v>
      </c>
      <c r="E238" s="28" t="s">
        <v>7</v>
      </c>
      <c r="F238" s="28" t="s">
        <v>7</v>
      </c>
      <c r="G238" s="28" t="s">
        <v>7</v>
      </c>
    </row>
    <row r="239" spans="3:7" ht="15.75" thickBot="1" x14ac:dyDescent="0.3">
      <c r="C239" s="1" t="s">
        <v>0</v>
      </c>
      <c r="D239" s="98">
        <f>3500+10000</f>
        <v>13500</v>
      </c>
      <c r="E239" s="98">
        <f t="shared" ref="E239:G239" si="19">3500+10000</f>
        <v>13500</v>
      </c>
      <c r="F239" s="98">
        <f t="shared" si="19"/>
        <v>13500</v>
      </c>
      <c r="G239" s="98">
        <f t="shared" si="19"/>
        <v>13500</v>
      </c>
    </row>
    <row r="240" spans="3:7" ht="24.75" thickBot="1" x14ac:dyDescent="0.3">
      <c r="C240" s="11" t="s">
        <v>43</v>
      </c>
      <c r="D240" s="99"/>
      <c r="E240" s="99"/>
      <c r="F240" s="99"/>
      <c r="G240" s="99"/>
    </row>
    <row r="241" spans="3:8" ht="24.75" thickBot="1" x14ac:dyDescent="0.3">
      <c r="C241" s="11" t="s">
        <v>72</v>
      </c>
      <c r="D241" s="99"/>
      <c r="E241" s="99"/>
      <c r="F241" s="99"/>
      <c r="G241" s="99"/>
    </row>
    <row r="242" spans="3:8" ht="24.75" thickBot="1" x14ac:dyDescent="0.3">
      <c r="C242" s="1" t="s">
        <v>41</v>
      </c>
      <c r="D242" s="100">
        <f>D239*16.7%</f>
        <v>2254.4999999999995</v>
      </c>
      <c r="E242" s="100">
        <f t="shared" ref="E242:G242" si="20">E239*16.7%</f>
        <v>2254.4999999999995</v>
      </c>
      <c r="F242" s="100">
        <f t="shared" si="20"/>
        <v>2254.4999999999995</v>
      </c>
      <c r="G242" s="100">
        <f t="shared" si="20"/>
        <v>2254.4999999999995</v>
      </c>
    </row>
    <row r="243" spans="3:8" ht="36.75" thickBot="1" x14ac:dyDescent="0.3">
      <c r="C243" s="11" t="s">
        <v>44</v>
      </c>
      <c r="D243" s="101"/>
      <c r="E243" s="99"/>
      <c r="F243" s="99"/>
      <c r="G243" s="99"/>
    </row>
    <row r="244" spans="3:8" ht="36.75" thickBot="1" x14ac:dyDescent="0.3">
      <c r="C244" s="11" t="s">
        <v>73</v>
      </c>
      <c r="D244" s="101"/>
      <c r="E244" s="99"/>
      <c r="F244" s="99"/>
      <c r="G244" s="99"/>
    </row>
    <row r="245" spans="3:8" ht="15.75" thickBot="1" x14ac:dyDescent="0.3">
      <c r="C245" s="1" t="s">
        <v>1</v>
      </c>
      <c r="D245" s="101">
        <v>800</v>
      </c>
      <c r="E245" s="101">
        <v>1980</v>
      </c>
      <c r="F245" s="101">
        <v>1980</v>
      </c>
      <c r="G245" s="101">
        <v>1980</v>
      </c>
      <c r="H245" s="84">
        <f>1200000/360</f>
        <v>3333.3333333333335</v>
      </c>
    </row>
    <row r="246" spans="3:8" ht="36.75" thickBot="1" x14ac:dyDescent="0.3">
      <c r="C246" s="11" t="s">
        <v>46</v>
      </c>
      <c r="D246" s="12"/>
      <c r="E246" s="9"/>
      <c r="F246" s="9"/>
      <c r="G246" s="9"/>
    </row>
    <row r="247" spans="3:8" ht="36.75" thickBot="1" x14ac:dyDescent="0.3">
      <c r="C247" s="11" t="s">
        <v>74</v>
      </c>
      <c r="D247" s="12"/>
      <c r="E247" s="9"/>
      <c r="F247" s="9"/>
      <c r="G247" s="9"/>
    </row>
    <row r="248" spans="3:8" ht="15.75" thickBot="1" x14ac:dyDescent="0.3">
      <c r="C248" s="1" t="s">
        <v>2</v>
      </c>
      <c r="D248" s="12"/>
      <c r="E248" s="9"/>
      <c r="F248" s="9"/>
      <c r="G248" s="9"/>
    </row>
    <row r="249" spans="3:8" ht="24.75" thickBot="1" x14ac:dyDescent="0.3">
      <c r="C249" s="11" t="s">
        <v>47</v>
      </c>
      <c r="D249" s="12"/>
      <c r="E249" s="9"/>
      <c r="F249" s="9"/>
      <c r="G249" s="9"/>
    </row>
    <row r="250" spans="3:8" ht="24.75" thickBot="1" x14ac:dyDescent="0.3">
      <c r="C250" s="11" t="s">
        <v>75</v>
      </c>
      <c r="D250" s="12"/>
      <c r="E250" s="9"/>
      <c r="F250" s="9"/>
      <c r="G250" s="9"/>
    </row>
    <row r="251" spans="3:8" ht="15.75" thickBot="1" x14ac:dyDescent="0.3">
      <c r="C251" s="1" t="s">
        <v>29</v>
      </c>
      <c r="D251" s="12"/>
      <c r="E251" s="9"/>
      <c r="F251" s="9"/>
      <c r="G251" s="9"/>
    </row>
    <row r="252" spans="3:8" ht="36.75" thickBot="1" x14ac:dyDescent="0.3">
      <c r="C252" s="11" t="s">
        <v>48</v>
      </c>
      <c r="D252" s="12"/>
      <c r="E252" s="9"/>
      <c r="F252" s="9"/>
      <c r="G252" s="9"/>
    </row>
    <row r="253" spans="3:8" ht="36.75" thickBot="1" x14ac:dyDescent="0.3">
      <c r="C253" s="11" t="s">
        <v>76</v>
      </c>
      <c r="D253" s="12"/>
      <c r="E253" s="9"/>
      <c r="F253" s="9"/>
      <c r="G253" s="9"/>
    </row>
    <row r="254" spans="3:8" ht="15.75" thickBot="1" x14ac:dyDescent="0.3">
      <c r="C254" s="1" t="s">
        <v>31</v>
      </c>
      <c r="D254" s="12"/>
      <c r="E254" s="9"/>
      <c r="F254" s="9"/>
      <c r="G254" s="9"/>
    </row>
    <row r="255" spans="3:8" ht="36.75" thickBot="1" x14ac:dyDescent="0.3">
      <c r="C255" s="11" t="s">
        <v>49</v>
      </c>
      <c r="D255" s="12"/>
      <c r="E255" s="9"/>
      <c r="F255" s="9"/>
      <c r="G255" s="9"/>
    </row>
    <row r="256" spans="3:8" ht="36.75" thickBot="1" x14ac:dyDescent="0.3">
      <c r="C256" s="11" t="s">
        <v>77</v>
      </c>
      <c r="D256" s="12"/>
      <c r="E256" s="9"/>
      <c r="F256" s="9"/>
      <c r="G256" s="9"/>
    </row>
    <row r="257" spans="3:7" ht="24.75" thickBot="1" x14ac:dyDescent="0.3">
      <c r="C257" s="1" t="s">
        <v>3</v>
      </c>
      <c r="D257" s="12"/>
      <c r="E257" s="9"/>
      <c r="F257" s="9"/>
      <c r="G257" s="9"/>
    </row>
    <row r="258" spans="3:7" ht="36.75" thickBot="1" x14ac:dyDescent="0.3">
      <c r="C258" s="11" t="s">
        <v>50</v>
      </c>
      <c r="D258" s="12"/>
      <c r="E258" s="9"/>
      <c r="F258" s="9"/>
      <c r="G258" s="9"/>
    </row>
    <row r="259" spans="3:7" ht="36.75" thickBot="1" x14ac:dyDescent="0.3">
      <c r="C259" s="11" t="s">
        <v>78</v>
      </c>
      <c r="D259" s="12"/>
      <c r="E259" s="9"/>
      <c r="F259" s="9"/>
      <c r="G259" s="9"/>
    </row>
    <row r="260" spans="3:7" ht="15.75" thickBot="1" x14ac:dyDescent="0.3">
      <c r="C260" s="30" t="s">
        <v>53</v>
      </c>
      <c r="D260" s="12">
        <f>D257+D254+D251+D248+D245+D242+D239</f>
        <v>16554.5</v>
      </c>
      <c r="E260" s="12">
        <f t="shared" ref="E260:G260" si="21">E257+E254+E251+E248+E245+E242+E239</f>
        <v>17734.5</v>
      </c>
      <c r="F260" s="12">
        <f t="shared" si="21"/>
        <v>17734.5</v>
      </c>
      <c r="G260" s="12">
        <f t="shared" si="21"/>
        <v>17734.5</v>
      </c>
    </row>
    <row r="261" spans="3:7" x14ac:dyDescent="0.25">
      <c r="C261" s="168" t="s">
        <v>80</v>
      </c>
      <c r="D261" s="237" t="s">
        <v>262</v>
      </c>
      <c r="E261" s="238"/>
      <c r="F261" s="238"/>
      <c r="G261" s="239"/>
    </row>
    <row r="262" spans="3:7" x14ac:dyDescent="0.25">
      <c r="C262" s="169"/>
      <c r="D262" s="240"/>
      <c r="E262" s="241"/>
      <c r="F262" s="241"/>
      <c r="G262" s="242"/>
    </row>
    <row r="263" spans="3:7" ht="15.75" thickBot="1" x14ac:dyDescent="0.3">
      <c r="C263" s="170"/>
      <c r="D263" s="243"/>
      <c r="E263" s="244"/>
      <c r="F263" s="244"/>
      <c r="G263" s="245"/>
    </row>
    <row r="264" spans="3:7" ht="15.75" thickBot="1" x14ac:dyDescent="0.3">
      <c r="C264" s="102" t="s">
        <v>55</v>
      </c>
      <c r="D264" s="103" t="str">
        <f>IF(D260-D231=0,0,"Error")</f>
        <v>Error</v>
      </c>
      <c r="E264" s="103" t="str">
        <f>IF(E260-E231=0,0,"Error")</f>
        <v>Error</v>
      </c>
      <c r="F264" s="103" t="str">
        <f>IF(F260-F231=0,0,"Error")</f>
        <v>Error</v>
      </c>
      <c r="G264" s="103" t="str">
        <f>IF(G260-G231=0,0,"Error")</f>
        <v>Error</v>
      </c>
    </row>
    <row r="265" spans="3:7" ht="15.75" thickBot="1" x14ac:dyDescent="0.3">
      <c r="C265" s="29" t="s">
        <v>257</v>
      </c>
      <c r="D265" s="150" t="s">
        <v>263</v>
      </c>
      <c r="E265" s="151"/>
      <c r="F265" s="151"/>
      <c r="G265" s="152"/>
    </row>
    <row r="266" spans="3:7" ht="36.75" customHeight="1" thickBot="1" x14ac:dyDescent="0.3">
      <c r="C266" s="4" t="s">
        <v>10</v>
      </c>
      <c r="D266" s="246" t="s">
        <v>264</v>
      </c>
      <c r="E266" s="247"/>
      <c r="F266" s="247"/>
      <c r="G266" s="248"/>
    </row>
    <row r="267" spans="3:7" ht="15.75" thickBot="1" x14ac:dyDescent="0.3">
      <c r="C267" s="4" t="s">
        <v>15</v>
      </c>
      <c r="D267" s="150" t="s">
        <v>265</v>
      </c>
      <c r="E267" s="151"/>
      <c r="F267" s="151"/>
      <c r="G267" s="152"/>
    </row>
    <row r="268" spans="3:7" x14ac:dyDescent="0.25">
      <c r="C268" s="139"/>
      <c r="D268" s="27">
        <v>2018</v>
      </c>
      <c r="E268" s="27">
        <v>2019</v>
      </c>
      <c r="F268" s="27">
        <v>2020</v>
      </c>
      <c r="G268" s="27">
        <v>2021</v>
      </c>
    </row>
    <row r="269" spans="3:7" ht="15.75" thickBot="1" x14ac:dyDescent="0.3">
      <c r="C269" s="140"/>
      <c r="D269" s="28" t="s">
        <v>6</v>
      </c>
      <c r="E269" s="28" t="s">
        <v>7</v>
      </c>
      <c r="F269" s="28" t="s">
        <v>7</v>
      </c>
      <c r="G269" s="28" t="s">
        <v>7</v>
      </c>
    </row>
    <row r="270" spans="3:7" ht="15.75" thickBot="1" x14ac:dyDescent="0.3">
      <c r="C270" s="4" t="s">
        <v>9</v>
      </c>
      <c r="D270" s="91">
        <v>1</v>
      </c>
      <c r="E270" s="91">
        <v>1</v>
      </c>
      <c r="F270" s="91">
        <v>1</v>
      </c>
      <c r="G270" s="91">
        <v>1</v>
      </c>
    </row>
    <row r="271" spans="3:7" ht="15.75" thickBot="1" x14ac:dyDescent="0.3">
      <c r="C271" s="4" t="s">
        <v>16</v>
      </c>
      <c r="D271" s="6">
        <f>D300</f>
        <v>8232.5360000000001</v>
      </c>
      <c r="E271" s="6">
        <f t="shared" ref="E271:G271" si="22">E300</f>
        <v>8232.5360000000001</v>
      </c>
      <c r="F271" s="6">
        <f t="shared" si="22"/>
        <v>8282.5360000000001</v>
      </c>
      <c r="G271" s="6">
        <f t="shared" si="22"/>
        <v>8232.5360000000001</v>
      </c>
    </row>
    <row r="272" spans="3:7" ht="15.75" thickBot="1" x14ac:dyDescent="0.3">
      <c r="C272" s="4" t="s">
        <v>24</v>
      </c>
      <c r="D272" s="97">
        <f>D271/D270</f>
        <v>8232.5360000000001</v>
      </c>
      <c r="E272" s="97">
        <f t="shared" ref="E272:G272" si="23">E271/E270</f>
        <v>8232.5360000000001</v>
      </c>
      <c r="F272" s="97">
        <f t="shared" si="23"/>
        <v>8282.5360000000001</v>
      </c>
      <c r="G272" s="97">
        <f t="shared" si="23"/>
        <v>8232.5360000000001</v>
      </c>
    </row>
    <row r="273" spans="3:8" ht="15.75" thickBot="1" x14ac:dyDescent="0.3">
      <c r="C273" s="4" t="s">
        <v>17</v>
      </c>
      <c r="D273" s="74" t="s">
        <v>23</v>
      </c>
      <c r="E273" s="7">
        <f>E270/D270-1</f>
        <v>0</v>
      </c>
      <c r="F273" s="7">
        <f t="shared" ref="F273:G275" si="24">F270/E270-1</f>
        <v>0</v>
      </c>
      <c r="G273" s="7">
        <f t="shared" si="24"/>
        <v>0</v>
      </c>
    </row>
    <row r="274" spans="3:8" ht="15.75" thickBot="1" x14ac:dyDescent="0.3">
      <c r="C274" s="4" t="s">
        <v>18</v>
      </c>
      <c r="D274" s="74" t="s">
        <v>23</v>
      </c>
      <c r="E274" s="7">
        <f>E271/D271-1</f>
        <v>0</v>
      </c>
      <c r="F274" s="7">
        <f t="shared" si="24"/>
        <v>6.0734626608374143E-3</v>
      </c>
      <c r="G274" s="7">
        <f t="shared" si="24"/>
        <v>-6.0367983912174017E-3</v>
      </c>
    </row>
    <row r="275" spans="3:8" ht="15.75" thickBot="1" x14ac:dyDescent="0.3">
      <c r="C275" s="4" t="s">
        <v>19</v>
      </c>
      <c r="D275" s="74" t="s">
        <v>23</v>
      </c>
      <c r="E275" s="7">
        <f>E272/D272-1</f>
        <v>0</v>
      </c>
      <c r="F275" s="7">
        <f t="shared" si="24"/>
        <v>6.0734626608374143E-3</v>
      </c>
      <c r="G275" s="7">
        <f t="shared" si="24"/>
        <v>-6.0367983912174017E-3</v>
      </c>
    </row>
    <row r="276" spans="3:8" ht="15.75" thickBot="1" x14ac:dyDescent="0.3">
      <c r="C276" s="153" t="s">
        <v>54</v>
      </c>
      <c r="D276" s="154"/>
      <c r="E276" s="154"/>
      <c r="F276" s="154"/>
      <c r="G276" s="155"/>
    </row>
    <row r="277" spans="3:8" x14ac:dyDescent="0.25">
      <c r="C277" s="139"/>
      <c r="D277" s="27">
        <v>2018</v>
      </c>
      <c r="E277" s="27">
        <v>2019</v>
      </c>
      <c r="F277" s="27">
        <v>2020</v>
      </c>
      <c r="G277" s="27">
        <v>2021</v>
      </c>
    </row>
    <row r="278" spans="3:8" ht="15.75" thickBot="1" x14ac:dyDescent="0.3">
      <c r="C278" s="140"/>
      <c r="D278" s="28" t="s">
        <v>6</v>
      </c>
      <c r="E278" s="28" t="s">
        <v>7</v>
      </c>
      <c r="F278" s="28" t="s">
        <v>7</v>
      </c>
      <c r="G278" s="28" t="s">
        <v>7</v>
      </c>
    </row>
    <row r="279" spans="3:8" ht="15.75" thickBot="1" x14ac:dyDescent="0.3">
      <c r="C279" s="1" t="s">
        <v>0</v>
      </c>
      <c r="D279" s="98">
        <f>2500+4108</f>
        <v>6608</v>
      </c>
      <c r="E279" s="98">
        <f t="shared" ref="E279:G279" si="25">2500+4108</f>
        <v>6608</v>
      </c>
      <c r="F279" s="98">
        <f t="shared" si="25"/>
        <v>6608</v>
      </c>
      <c r="G279" s="98">
        <f t="shared" si="25"/>
        <v>6608</v>
      </c>
      <c r="H279" s="84">
        <f>1500*16.7%</f>
        <v>250.49999999999997</v>
      </c>
    </row>
    <row r="280" spans="3:8" ht="24.75" thickBot="1" x14ac:dyDescent="0.3">
      <c r="C280" s="11" t="s">
        <v>43</v>
      </c>
      <c r="D280" s="99"/>
      <c r="E280" s="99"/>
      <c r="F280" s="99"/>
      <c r="G280" s="99"/>
    </row>
    <row r="281" spans="3:8" ht="24.75" thickBot="1" x14ac:dyDescent="0.3">
      <c r="C281" s="11" t="s">
        <v>72</v>
      </c>
      <c r="D281" s="99"/>
      <c r="E281" s="99"/>
      <c r="F281" s="99"/>
      <c r="G281" s="99"/>
    </row>
    <row r="282" spans="3:8" ht="24.75" thickBot="1" x14ac:dyDescent="0.3">
      <c r="C282" s="1" t="s">
        <v>41</v>
      </c>
      <c r="D282" s="100">
        <f>D279*16.7%+271</f>
        <v>1374.5359999999998</v>
      </c>
      <c r="E282" s="100">
        <f t="shared" ref="E282:G282" si="26">E279*16.7%+271</f>
        <v>1374.5359999999998</v>
      </c>
      <c r="F282" s="100">
        <f t="shared" si="26"/>
        <v>1374.5359999999998</v>
      </c>
      <c r="G282" s="100">
        <f t="shared" si="26"/>
        <v>1374.5359999999998</v>
      </c>
    </row>
    <row r="283" spans="3:8" ht="36.75" thickBot="1" x14ac:dyDescent="0.3">
      <c r="C283" s="11" t="s">
        <v>44</v>
      </c>
      <c r="D283" s="101"/>
      <c r="E283" s="99"/>
      <c r="F283" s="99"/>
      <c r="G283" s="99"/>
    </row>
    <row r="284" spans="3:8" ht="36.75" thickBot="1" x14ac:dyDescent="0.3">
      <c r="C284" s="11" t="s">
        <v>73</v>
      </c>
      <c r="D284" s="101"/>
      <c r="E284" s="99"/>
      <c r="F284" s="99"/>
      <c r="G284" s="99"/>
    </row>
    <row r="285" spans="3:8" ht="15.75" thickBot="1" x14ac:dyDescent="0.3">
      <c r="C285" s="1" t="s">
        <v>1</v>
      </c>
      <c r="D285" s="101">
        <v>250</v>
      </c>
      <c r="E285" s="101">
        <v>250</v>
      </c>
      <c r="F285" s="101">
        <v>300</v>
      </c>
      <c r="G285" s="101">
        <v>250</v>
      </c>
    </row>
    <row r="286" spans="3:8" ht="36.75" thickBot="1" x14ac:dyDescent="0.3">
      <c r="C286" s="11" t="s">
        <v>46</v>
      </c>
      <c r="D286" s="12"/>
      <c r="E286" s="9"/>
      <c r="F286" s="9"/>
      <c r="G286" s="9"/>
    </row>
    <row r="287" spans="3:8" ht="36.75" thickBot="1" x14ac:dyDescent="0.3">
      <c r="C287" s="11" t="s">
        <v>74</v>
      </c>
      <c r="D287" s="12"/>
      <c r="E287" s="9"/>
      <c r="F287" s="9"/>
      <c r="G287" s="9"/>
    </row>
    <row r="288" spans="3:8" ht="15.75" thickBot="1" x14ac:dyDescent="0.3">
      <c r="C288" s="1" t="s">
        <v>2</v>
      </c>
      <c r="D288" s="12"/>
      <c r="E288" s="9"/>
      <c r="F288" s="9"/>
      <c r="G288" s="9"/>
    </row>
    <row r="289" spans="3:7" ht="24.75" thickBot="1" x14ac:dyDescent="0.3">
      <c r="C289" s="11" t="s">
        <v>47</v>
      </c>
      <c r="D289" s="12"/>
      <c r="E289" s="9"/>
      <c r="F289" s="9"/>
      <c r="G289" s="9"/>
    </row>
    <row r="290" spans="3:7" ht="24.75" thickBot="1" x14ac:dyDescent="0.3">
      <c r="C290" s="11" t="s">
        <v>75</v>
      </c>
      <c r="D290" s="12"/>
      <c r="E290" s="9"/>
      <c r="F290" s="9"/>
      <c r="G290" s="9"/>
    </row>
    <row r="291" spans="3:7" ht="15.75" thickBot="1" x14ac:dyDescent="0.3">
      <c r="C291" s="1" t="s">
        <v>29</v>
      </c>
      <c r="D291" s="12"/>
      <c r="E291" s="9"/>
      <c r="F291" s="9"/>
      <c r="G291" s="9"/>
    </row>
    <row r="292" spans="3:7" ht="36.75" thickBot="1" x14ac:dyDescent="0.3">
      <c r="C292" s="11" t="s">
        <v>48</v>
      </c>
      <c r="D292" s="12"/>
      <c r="E292" s="9"/>
      <c r="F292" s="9"/>
      <c r="G292" s="9"/>
    </row>
    <row r="293" spans="3:7" ht="36.75" thickBot="1" x14ac:dyDescent="0.3">
      <c r="C293" s="11" t="s">
        <v>76</v>
      </c>
      <c r="D293" s="12"/>
      <c r="E293" s="9"/>
      <c r="F293" s="9"/>
      <c r="G293" s="9"/>
    </row>
    <row r="294" spans="3:7" ht="15.75" thickBot="1" x14ac:dyDescent="0.3">
      <c r="C294" s="1" t="s">
        <v>31</v>
      </c>
      <c r="D294" s="12"/>
      <c r="E294" s="9"/>
      <c r="F294" s="9"/>
      <c r="G294" s="9"/>
    </row>
    <row r="295" spans="3:7" ht="36.75" thickBot="1" x14ac:dyDescent="0.3">
      <c r="C295" s="11" t="s">
        <v>49</v>
      </c>
      <c r="D295" s="12"/>
      <c r="E295" s="9"/>
      <c r="F295" s="9"/>
      <c r="G295" s="9"/>
    </row>
    <row r="296" spans="3:7" ht="36.75" thickBot="1" x14ac:dyDescent="0.3">
      <c r="C296" s="11" t="s">
        <v>77</v>
      </c>
      <c r="D296" s="12"/>
      <c r="E296" s="9"/>
      <c r="F296" s="9"/>
      <c r="G296" s="9"/>
    </row>
    <row r="297" spans="3:7" ht="24.75" thickBot="1" x14ac:dyDescent="0.3">
      <c r="C297" s="1" t="s">
        <v>3</v>
      </c>
      <c r="D297" s="12"/>
      <c r="E297" s="9"/>
      <c r="F297" s="9"/>
      <c r="G297" s="9"/>
    </row>
    <row r="298" spans="3:7" ht="36.75" thickBot="1" x14ac:dyDescent="0.3">
      <c r="C298" s="11" t="s">
        <v>50</v>
      </c>
      <c r="D298" s="12"/>
      <c r="E298" s="9"/>
      <c r="F298" s="9"/>
      <c r="G298" s="9"/>
    </row>
    <row r="299" spans="3:7" ht="36.75" thickBot="1" x14ac:dyDescent="0.3">
      <c r="C299" s="11" t="s">
        <v>78</v>
      </c>
      <c r="D299" s="12"/>
      <c r="E299" s="9"/>
      <c r="F299" s="9"/>
      <c r="G299" s="9"/>
    </row>
    <row r="300" spans="3:7" ht="15.75" thickBot="1" x14ac:dyDescent="0.3">
      <c r="C300" s="30" t="s">
        <v>53</v>
      </c>
      <c r="D300" s="12">
        <f>D297+D294+D291+D288+D285+D282+D279</f>
        <v>8232.5360000000001</v>
      </c>
      <c r="E300" s="12">
        <f t="shared" ref="E300:G300" si="27">E297+E294+E291+E288+E285+E282+E279</f>
        <v>8232.5360000000001</v>
      </c>
      <c r="F300" s="12">
        <f t="shared" si="27"/>
        <v>8282.5360000000001</v>
      </c>
      <c r="G300" s="12">
        <f t="shared" si="27"/>
        <v>8232.5360000000001</v>
      </c>
    </row>
    <row r="301" spans="3:7" x14ac:dyDescent="0.25">
      <c r="C301" s="168" t="s">
        <v>80</v>
      </c>
      <c r="D301" s="171"/>
      <c r="E301" s="172"/>
      <c r="F301" s="172"/>
      <c r="G301" s="173"/>
    </row>
    <row r="302" spans="3:7" x14ac:dyDescent="0.25">
      <c r="C302" s="169"/>
      <c r="D302" s="174"/>
      <c r="E302" s="175"/>
      <c r="F302" s="175"/>
      <c r="G302" s="176"/>
    </row>
    <row r="303" spans="3:7" ht="15.75" thickBot="1" x14ac:dyDescent="0.3">
      <c r="C303" s="170"/>
      <c r="D303" s="177"/>
      <c r="E303" s="178"/>
      <c r="F303" s="178"/>
      <c r="G303" s="179"/>
    </row>
    <row r="304" spans="3:7" ht="15.75" thickBot="1" x14ac:dyDescent="0.3">
      <c r="C304" s="121" t="s">
        <v>55</v>
      </c>
      <c r="D304" s="122">
        <f>IF(D300-D271=0,0,"Error")</f>
        <v>0</v>
      </c>
      <c r="E304" s="122">
        <f>IF(E300-E271=0,0,"Error")</f>
        <v>0</v>
      </c>
      <c r="F304" s="122">
        <f>IF(F300-F271=0,0,"Error")</f>
        <v>0</v>
      </c>
      <c r="G304" s="122">
        <f>IF(G300-G271=0,0,"Error")</f>
        <v>0</v>
      </c>
    </row>
    <row r="305" spans="3:13" ht="13.5" customHeight="1" x14ac:dyDescent="0.25">
      <c r="C305" s="104"/>
      <c r="D305" s="105"/>
      <c r="E305" s="105"/>
      <c r="F305" s="105"/>
      <c r="G305" s="103"/>
    </row>
    <row r="306" spans="3:13" hidden="1" x14ac:dyDescent="0.25">
      <c r="C306" s="104"/>
      <c r="D306" s="105"/>
      <c r="E306" s="105"/>
      <c r="F306" s="105"/>
      <c r="G306" s="103"/>
    </row>
    <row r="307" spans="3:13" ht="3" customHeight="1" thickBot="1" x14ac:dyDescent="0.3">
      <c r="C307" s="104"/>
      <c r="D307" s="105"/>
      <c r="E307" s="105"/>
      <c r="F307" s="105"/>
      <c r="G307" s="103"/>
    </row>
    <row r="308" spans="3:13" ht="15.75" hidden="1" thickBot="1" x14ac:dyDescent="0.3">
      <c r="C308" s="104"/>
      <c r="D308" s="105"/>
      <c r="E308" s="105"/>
      <c r="F308" s="105"/>
      <c r="G308" s="103"/>
    </row>
    <row r="309" spans="3:13" ht="15.75" thickBot="1" x14ac:dyDescent="0.3">
      <c r="C309" s="156" t="s">
        <v>117</v>
      </c>
      <c r="D309" s="157"/>
      <c r="E309" s="157"/>
      <c r="F309" s="157"/>
      <c r="G309" s="158"/>
    </row>
    <row r="310" spans="3:13" ht="15.75" thickBot="1" x14ac:dyDescent="0.3">
      <c r="C310" s="156" t="s">
        <v>65</v>
      </c>
      <c r="D310" s="157"/>
      <c r="E310" s="157"/>
      <c r="F310" s="157"/>
      <c r="G310" s="158"/>
    </row>
    <row r="311" spans="3:13" ht="15.75" thickBot="1" x14ac:dyDescent="0.3">
      <c r="C311" s="20" t="s">
        <v>191</v>
      </c>
      <c r="D311" s="141" t="s">
        <v>40</v>
      </c>
      <c r="E311" s="142"/>
      <c r="F311" s="142"/>
      <c r="G311" s="143"/>
    </row>
    <row r="312" spans="3:13" ht="15.75" thickBot="1" x14ac:dyDescent="0.3">
      <c r="C312" s="29" t="s">
        <v>38</v>
      </c>
      <c r="D312" s="144" t="s">
        <v>266</v>
      </c>
      <c r="E312" s="145"/>
      <c r="F312" s="145"/>
      <c r="G312" s="146"/>
    </row>
    <row r="313" spans="3:13" ht="33.75" customHeight="1" thickBot="1" x14ac:dyDescent="0.3">
      <c r="C313" s="4" t="s">
        <v>10</v>
      </c>
      <c r="D313" s="147" t="s">
        <v>267</v>
      </c>
      <c r="E313" s="148"/>
      <c r="F313" s="148"/>
      <c r="G313" s="149"/>
    </row>
    <row r="314" spans="3:13" ht="15.75" thickBot="1" x14ac:dyDescent="0.3">
      <c r="C314" s="4" t="s">
        <v>15</v>
      </c>
      <c r="D314" s="150" t="s">
        <v>268</v>
      </c>
      <c r="E314" s="151"/>
      <c r="F314" s="151"/>
      <c r="G314" s="152"/>
    </row>
    <row r="315" spans="3:13" ht="12.75" customHeight="1" x14ac:dyDescent="0.25">
      <c r="C315" s="139"/>
      <c r="D315" s="27">
        <v>2018</v>
      </c>
      <c r="E315" s="27">
        <v>2019</v>
      </c>
      <c r="F315" s="27">
        <v>2020</v>
      </c>
      <c r="G315" s="27">
        <v>2021</v>
      </c>
    </row>
    <row r="316" spans="3:13" ht="9" customHeight="1" thickBot="1" x14ac:dyDescent="0.3">
      <c r="C316" s="140"/>
      <c r="D316" s="28" t="s">
        <v>6</v>
      </c>
      <c r="E316" s="28" t="s">
        <v>7</v>
      </c>
      <c r="F316" s="28" t="s">
        <v>7</v>
      </c>
      <c r="G316" s="28" t="s">
        <v>7</v>
      </c>
    </row>
    <row r="317" spans="3:13" ht="15.75" thickBot="1" x14ac:dyDescent="0.3">
      <c r="C317" s="4" t="s">
        <v>9</v>
      </c>
      <c r="D317" s="6"/>
      <c r="E317" s="6">
        <v>1</v>
      </c>
      <c r="F317" s="6"/>
      <c r="G317" s="6"/>
    </row>
    <row r="318" spans="3:13" ht="15.75" thickBot="1" x14ac:dyDescent="0.3">
      <c r="C318" s="4" t="s">
        <v>16</v>
      </c>
      <c r="D318" s="6"/>
      <c r="E318" s="6">
        <v>29400</v>
      </c>
      <c r="F318" s="6"/>
      <c r="G318" s="6"/>
    </row>
    <row r="319" spans="3:13" ht="15.75" thickBot="1" x14ac:dyDescent="0.3">
      <c r="C319" s="4" t="s">
        <v>24</v>
      </c>
      <c r="D319" s="6" t="e">
        <f>D318/D317</f>
        <v>#DIV/0!</v>
      </c>
      <c r="E319" s="6">
        <f t="shared" ref="E319:G319" si="28">E318/E317</f>
        <v>29400</v>
      </c>
      <c r="F319" s="6" t="e">
        <f t="shared" si="28"/>
        <v>#DIV/0!</v>
      </c>
      <c r="G319" s="6" t="e">
        <f t="shared" si="28"/>
        <v>#DIV/0!</v>
      </c>
    </row>
    <row r="320" spans="3:13" ht="15.75" thickBot="1" x14ac:dyDescent="0.3">
      <c r="C320" s="4" t="s">
        <v>17</v>
      </c>
      <c r="D320" s="74" t="s">
        <v>23</v>
      </c>
      <c r="E320" s="7" t="e">
        <f>E317/D317-1</f>
        <v>#DIV/0!</v>
      </c>
      <c r="F320" s="7">
        <f t="shared" ref="F320:G322" si="29">F317/E317-1</f>
        <v>-1</v>
      </c>
      <c r="G320" s="7" t="e">
        <f t="shared" si="29"/>
        <v>#DIV/0!</v>
      </c>
      <c r="I320" s="90"/>
      <c r="J320" s="90"/>
      <c r="K320" s="90"/>
      <c r="L320" s="90"/>
      <c r="M320" s="10"/>
    </row>
    <row r="321" spans="3:7" ht="15.75" thickBot="1" x14ac:dyDescent="0.3">
      <c r="C321" s="4" t="s">
        <v>18</v>
      </c>
      <c r="D321" s="74" t="s">
        <v>23</v>
      </c>
      <c r="E321" s="7" t="e">
        <f>E318/D318-1</f>
        <v>#DIV/0!</v>
      </c>
      <c r="F321" s="7">
        <f t="shared" si="29"/>
        <v>-1</v>
      </c>
      <c r="G321" s="7" t="e">
        <f t="shared" si="29"/>
        <v>#DIV/0!</v>
      </c>
    </row>
    <row r="322" spans="3:7" ht="15.75" thickBot="1" x14ac:dyDescent="0.3">
      <c r="C322" s="4" t="s">
        <v>19</v>
      </c>
      <c r="D322" s="74" t="s">
        <v>23</v>
      </c>
      <c r="E322" s="7" t="e">
        <f>E319/D319-1</f>
        <v>#DIV/0!</v>
      </c>
      <c r="F322" s="7" t="e">
        <f t="shared" si="29"/>
        <v>#DIV/0!</v>
      </c>
      <c r="G322" s="7" t="e">
        <f t="shared" si="29"/>
        <v>#DIV/0!</v>
      </c>
    </row>
    <row r="323" spans="3:7" ht="15.75" customHeight="1" thickBot="1" x14ac:dyDescent="0.3">
      <c r="C323" s="153" t="s">
        <v>54</v>
      </c>
      <c r="D323" s="154"/>
      <c r="E323" s="154"/>
      <c r="F323" s="154"/>
      <c r="G323" s="155"/>
    </row>
    <row r="324" spans="3:7" ht="12.75" customHeight="1" x14ac:dyDescent="0.25">
      <c r="C324" s="139"/>
      <c r="D324" s="27">
        <v>2018</v>
      </c>
      <c r="E324" s="27">
        <v>2019</v>
      </c>
      <c r="F324" s="27">
        <v>2020</v>
      </c>
      <c r="G324" s="27">
        <v>2021</v>
      </c>
    </row>
    <row r="325" spans="3:7" ht="9" customHeight="1" thickBot="1" x14ac:dyDescent="0.3">
      <c r="C325" s="140"/>
      <c r="D325" s="28" t="s">
        <v>6</v>
      </c>
      <c r="E325" s="28" t="s">
        <v>7</v>
      </c>
      <c r="F325" s="28" t="s">
        <v>7</v>
      </c>
      <c r="G325" s="28" t="s">
        <v>7</v>
      </c>
    </row>
    <row r="326" spans="3:7" ht="15.75" thickBot="1" x14ac:dyDescent="0.3">
      <c r="C326" s="1" t="s">
        <v>68</v>
      </c>
      <c r="D326" s="9"/>
      <c r="E326" s="9"/>
      <c r="F326" s="9"/>
      <c r="G326" s="9"/>
    </row>
    <row r="327" spans="3:7" ht="15.75" thickBot="1" x14ac:dyDescent="0.3">
      <c r="C327" s="1" t="s">
        <v>69</v>
      </c>
      <c r="D327" s="12"/>
      <c r="E327" s="9">
        <v>29400</v>
      </c>
      <c r="F327" s="9"/>
      <c r="G327" s="9"/>
    </row>
    <row r="328" spans="3:7" ht="15.75" thickBot="1" x14ac:dyDescent="0.3">
      <c r="C328" s="30" t="s">
        <v>53</v>
      </c>
      <c r="D328" s="12">
        <f>D327+D326</f>
        <v>0</v>
      </c>
      <c r="E328" s="12">
        <f t="shared" ref="E328:G328" si="30">E327+E326</f>
        <v>29400</v>
      </c>
      <c r="F328" s="12">
        <f t="shared" si="30"/>
        <v>0</v>
      </c>
      <c r="G328" s="12">
        <f t="shared" si="30"/>
        <v>0</v>
      </c>
    </row>
    <row r="329" spans="3:7" x14ac:dyDescent="0.25">
      <c r="C329" s="168" t="s">
        <v>66</v>
      </c>
      <c r="D329" s="171"/>
      <c r="E329" s="172"/>
      <c r="F329" s="172"/>
      <c r="G329" s="173"/>
    </row>
    <row r="330" spans="3:7" x14ac:dyDescent="0.25">
      <c r="C330" s="169"/>
      <c r="D330" s="174"/>
      <c r="E330" s="175"/>
      <c r="F330" s="175"/>
      <c r="G330" s="176"/>
    </row>
    <row r="331" spans="3:7" ht="15.75" thickBot="1" x14ac:dyDescent="0.3">
      <c r="C331" s="170"/>
      <c r="D331" s="177"/>
      <c r="E331" s="178"/>
      <c r="F331" s="178"/>
      <c r="G331" s="179"/>
    </row>
    <row r="332" spans="3:7" ht="15.75" thickBot="1" x14ac:dyDescent="0.3">
      <c r="C332" s="156" t="s">
        <v>64</v>
      </c>
      <c r="D332" s="157"/>
      <c r="E332" s="157"/>
      <c r="F332" s="157"/>
      <c r="G332" s="158"/>
    </row>
    <row r="333" spans="3:7" ht="15.75" thickBot="1" x14ac:dyDescent="0.3">
      <c r="C333" s="156" t="s">
        <v>70</v>
      </c>
      <c r="D333" s="157"/>
      <c r="E333" s="157"/>
      <c r="F333" s="157"/>
      <c r="G333" s="158"/>
    </row>
    <row r="334" spans="3:7" ht="15.75" thickBot="1" x14ac:dyDescent="0.3">
      <c r="C334" s="20" t="s">
        <v>192</v>
      </c>
      <c r="D334" s="141" t="s">
        <v>269</v>
      </c>
      <c r="E334" s="142"/>
      <c r="F334" s="142"/>
      <c r="G334" s="143"/>
    </row>
    <row r="335" spans="3:7" ht="15.75" thickBot="1" x14ac:dyDescent="0.3">
      <c r="C335" s="29" t="s">
        <v>38</v>
      </c>
      <c r="D335" s="144" t="s">
        <v>270</v>
      </c>
      <c r="E335" s="145"/>
      <c r="F335" s="145"/>
      <c r="G335" s="146"/>
    </row>
    <row r="336" spans="3:7" ht="34.5" customHeight="1" thickBot="1" x14ac:dyDescent="0.3">
      <c r="C336" s="4" t="s">
        <v>10</v>
      </c>
      <c r="D336" s="147" t="s">
        <v>271</v>
      </c>
      <c r="E336" s="148"/>
      <c r="F336" s="148"/>
      <c r="G336" s="149"/>
    </row>
    <row r="337" spans="3:13" ht="15.75" thickBot="1" x14ac:dyDescent="0.3">
      <c r="C337" s="4" t="s">
        <v>15</v>
      </c>
      <c r="D337" s="150" t="s">
        <v>272</v>
      </c>
      <c r="E337" s="151"/>
      <c r="F337" s="151"/>
      <c r="G337" s="152"/>
    </row>
    <row r="338" spans="3:13" ht="12.75" customHeight="1" x14ac:dyDescent="0.25">
      <c r="C338" s="139"/>
      <c r="D338" s="27">
        <v>2018</v>
      </c>
      <c r="E338" s="27">
        <v>2019</v>
      </c>
      <c r="F338" s="27">
        <v>2020</v>
      </c>
      <c r="G338" s="27">
        <v>2021</v>
      </c>
    </row>
    <row r="339" spans="3:13" ht="9" customHeight="1" thickBot="1" x14ac:dyDescent="0.3">
      <c r="C339" s="140"/>
      <c r="D339" s="28" t="s">
        <v>6</v>
      </c>
      <c r="E339" s="28" t="s">
        <v>7</v>
      </c>
      <c r="F339" s="28" t="s">
        <v>7</v>
      </c>
      <c r="G339" s="28" t="s">
        <v>7</v>
      </c>
    </row>
    <row r="340" spans="3:13" ht="15.75" thickBot="1" x14ac:dyDescent="0.3">
      <c r="C340" s="4" t="s">
        <v>9</v>
      </c>
      <c r="D340" s="6">
        <v>1</v>
      </c>
      <c r="E340" s="6">
        <v>1</v>
      </c>
      <c r="F340" s="6"/>
      <c r="G340" s="6"/>
    </row>
    <row r="341" spans="3:13" ht="15.75" thickBot="1" x14ac:dyDescent="0.3">
      <c r="C341" s="4" t="s">
        <v>16</v>
      </c>
      <c r="D341" s="6">
        <v>84712</v>
      </c>
      <c r="E341" s="6">
        <v>21931.619999999995</v>
      </c>
      <c r="F341" s="6"/>
      <c r="G341" s="6"/>
    </row>
    <row r="342" spans="3:13" ht="15.75" thickBot="1" x14ac:dyDescent="0.3">
      <c r="C342" s="4" t="s">
        <v>24</v>
      </c>
      <c r="D342" s="6">
        <f>D341/D340</f>
        <v>84712</v>
      </c>
      <c r="E342" s="6">
        <f t="shared" ref="E342:G342" si="31">E341/E340</f>
        <v>21931.619999999995</v>
      </c>
      <c r="F342" s="6" t="e">
        <f t="shared" si="31"/>
        <v>#DIV/0!</v>
      </c>
      <c r="G342" s="6" t="e">
        <f t="shared" si="31"/>
        <v>#DIV/0!</v>
      </c>
    </row>
    <row r="343" spans="3:13" ht="15.75" thickBot="1" x14ac:dyDescent="0.3">
      <c r="C343" s="4" t="s">
        <v>17</v>
      </c>
      <c r="D343" s="74" t="s">
        <v>23</v>
      </c>
      <c r="E343" s="7">
        <f>E340/D340-1</f>
        <v>0</v>
      </c>
      <c r="F343" s="7">
        <f t="shared" ref="F343:G345" si="32">F340/E340-1</f>
        <v>-1</v>
      </c>
      <c r="G343" s="7" t="e">
        <f t="shared" si="32"/>
        <v>#DIV/0!</v>
      </c>
      <c r="I343" s="90"/>
      <c r="J343" s="90"/>
      <c r="K343" s="90"/>
      <c r="L343" s="90"/>
      <c r="M343" s="10"/>
    </row>
    <row r="344" spans="3:13" ht="15.75" thickBot="1" x14ac:dyDescent="0.3">
      <c r="C344" s="4" t="s">
        <v>18</v>
      </c>
      <c r="D344" s="74" t="s">
        <v>23</v>
      </c>
      <c r="E344" s="7">
        <f>E341/D341-1</f>
        <v>-0.74110373972990851</v>
      </c>
      <c r="F344" s="7">
        <f t="shared" si="32"/>
        <v>-1</v>
      </c>
      <c r="G344" s="7" t="e">
        <f t="shared" si="32"/>
        <v>#DIV/0!</v>
      </c>
    </row>
    <row r="345" spans="3:13" ht="15.75" thickBot="1" x14ac:dyDescent="0.3">
      <c r="C345" s="4" t="s">
        <v>19</v>
      </c>
      <c r="D345" s="74" t="s">
        <v>23</v>
      </c>
      <c r="E345" s="7">
        <f>E342/D342-1</f>
        <v>-0.74110373972990851</v>
      </c>
      <c r="F345" s="7" t="e">
        <f t="shared" si="32"/>
        <v>#DIV/0!</v>
      </c>
      <c r="G345" s="7" t="e">
        <f t="shared" si="32"/>
        <v>#DIV/0!</v>
      </c>
    </row>
    <row r="346" spans="3:13" ht="15.75" customHeight="1" thickBot="1" x14ac:dyDescent="0.3">
      <c r="C346" s="153" t="s">
        <v>54</v>
      </c>
      <c r="D346" s="154"/>
      <c r="E346" s="154"/>
      <c r="F346" s="154"/>
      <c r="G346" s="155"/>
    </row>
    <row r="347" spans="3:13" ht="12.75" customHeight="1" x14ac:dyDescent="0.25">
      <c r="C347" s="139"/>
      <c r="D347" s="27">
        <v>2018</v>
      </c>
      <c r="E347" s="27">
        <v>2019</v>
      </c>
      <c r="F347" s="27">
        <v>2020</v>
      </c>
      <c r="G347" s="27">
        <v>2021</v>
      </c>
    </row>
    <row r="348" spans="3:13" ht="9" customHeight="1" thickBot="1" x14ac:dyDescent="0.3">
      <c r="C348" s="140"/>
      <c r="D348" s="28" t="s">
        <v>6</v>
      </c>
      <c r="E348" s="28" t="s">
        <v>7</v>
      </c>
      <c r="F348" s="28" t="s">
        <v>7</v>
      </c>
      <c r="G348" s="28" t="s">
        <v>7</v>
      </c>
    </row>
    <row r="349" spans="3:13" ht="15.75" thickBot="1" x14ac:dyDescent="0.3">
      <c r="C349" s="1" t="s">
        <v>68</v>
      </c>
      <c r="D349" s="9">
        <f>D341</f>
        <v>84712</v>
      </c>
      <c r="E349" s="9">
        <f>E341</f>
        <v>21931.619999999995</v>
      </c>
      <c r="F349" s="9"/>
      <c r="G349" s="9"/>
    </row>
    <row r="350" spans="3:13" ht="15.75" thickBot="1" x14ac:dyDescent="0.3">
      <c r="C350" s="1" t="s">
        <v>69</v>
      </c>
      <c r="D350" s="12"/>
      <c r="E350" s="9"/>
      <c r="F350" s="9"/>
      <c r="G350" s="9"/>
    </row>
    <row r="351" spans="3:13" ht="15.75" thickBot="1" x14ac:dyDescent="0.3">
      <c r="C351" s="30" t="s">
        <v>53</v>
      </c>
      <c r="D351" s="12">
        <f>D350+D349</f>
        <v>84712</v>
      </c>
      <c r="E351" s="12">
        <f t="shared" ref="E351:G351" si="33">E350+E349</f>
        <v>21931.619999999995</v>
      </c>
      <c r="F351" s="12">
        <f t="shared" si="33"/>
        <v>0</v>
      </c>
      <c r="G351" s="12">
        <f t="shared" si="33"/>
        <v>0</v>
      </c>
    </row>
    <row r="352" spans="3:13" x14ac:dyDescent="0.25">
      <c r="C352" s="168" t="s">
        <v>66</v>
      </c>
      <c r="D352" s="171"/>
      <c r="E352" s="172"/>
      <c r="F352" s="172"/>
      <c r="G352" s="173"/>
    </row>
    <row r="353" spans="1:13" x14ac:dyDescent="0.25">
      <c r="C353" s="169"/>
      <c r="D353" s="174"/>
      <c r="E353" s="175"/>
      <c r="F353" s="175"/>
      <c r="G353" s="176"/>
    </row>
    <row r="354" spans="1:13" ht="15.75" thickBot="1" x14ac:dyDescent="0.3">
      <c r="C354" s="170"/>
      <c r="D354" s="177"/>
      <c r="E354" s="178"/>
      <c r="F354" s="178"/>
      <c r="G354" s="179"/>
    </row>
    <row r="355" spans="1:13" ht="15.75" thickBot="1" x14ac:dyDescent="0.3">
      <c r="C355" s="20" t="s">
        <v>192</v>
      </c>
      <c r="D355" s="141" t="s">
        <v>273</v>
      </c>
      <c r="E355" s="142"/>
      <c r="F355" s="142"/>
      <c r="G355" s="143"/>
    </row>
    <row r="356" spans="1:13" ht="15.75" thickBot="1" x14ac:dyDescent="0.3">
      <c r="C356" s="29" t="s">
        <v>165</v>
      </c>
      <c r="D356" s="144" t="s">
        <v>274</v>
      </c>
      <c r="E356" s="145"/>
      <c r="F356" s="145"/>
      <c r="G356" s="146"/>
    </row>
    <row r="357" spans="1:13" ht="41.25" customHeight="1" thickBot="1" x14ac:dyDescent="0.3">
      <c r="C357" s="4" t="s">
        <v>10</v>
      </c>
      <c r="D357" s="147" t="s">
        <v>275</v>
      </c>
      <c r="E357" s="148"/>
      <c r="F357" s="148"/>
      <c r="G357" s="149"/>
    </row>
    <row r="358" spans="1:13" ht="15.75" thickBot="1" x14ac:dyDescent="0.3">
      <c r="C358" s="4" t="s">
        <v>15</v>
      </c>
      <c r="D358" s="150" t="s">
        <v>276</v>
      </c>
      <c r="E358" s="151"/>
      <c r="F358" s="151"/>
      <c r="G358" s="152"/>
    </row>
    <row r="359" spans="1:13" ht="12.75" customHeight="1" x14ac:dyDescent="0.25">
      <c r="C359" s="139"/>
      <c r="D359" s="27">
        <v>2018</v>
      </c>
      <c r="E359" s="27">
        <v>2019</v>
      </c>
      <c r="F359" s="27">
        <v>2020</v>
      </c>
      <c r="G359" s="27">
        <v>2021</v>
      </c>
    </row>
    <row r="360" spans="1:13" ht="9" customHeight="1" thickBot="1" x14ac:dyDescent="0.3">
      <c r="C360" s="140"/>
      <c r="D360" s="28" t="s">
        <v>6</v>
      </c>
      <c r="E360" s="28" t="s">
        <v>7</v>
      </c>
      <c r="F360" s="28" t="s">
        <v>7</v>
      </c>
      <c r="G360" s="28" t="s">
        <v>7</v>
      </c>
    </row>
    <row r="361" spans="1:13" ht="15.75" thickBot="1" x14ac:dyDescent="0.3">
      <c r="C361" s="4" t="s">
        <v>9</v>
      </c>
      <c r="D361" s="6">
        <v>3</v>
      </c>
      <c r="E361" s="6">
        <v>9</v>
      </c>
      <c r="F361" s="6"/>
      <c r="G361" s="6"/>
    </row>
    <row r="362" spans="1:13" ht="15.75" thickBot="1" x14ac:dyDescent="0.3">
      <c r="C362" s="4" t="s">
        <v>16</v>
      </c>
      <c r="D362" s="6">
        <v>198480</v>
      </c>
      <c r="E362" s="6">
        <v>233568</v>
      </c>
      <c r="F362" s="6"/>
      <c r="G362" s="6"/>
    </row>
    <row r="363" spans="1:13" ht="15.75" thickBot="1" x14ac:dyDescent="0.3">
      <c r="C363" s="4" t="s">
        <v>24</v>
      </c>
      <c r="D363" s="6">
        <f>D362/D361</f>
        <v>66160</v>
      </c>
      <c r="E363" s="6">
        <f t="shared" ref="E363:G363" si="34">E362/E361</f>
        <v>25952</v>
      </c>
      <c r="F363" s="6" t="e">
        <f t="shared" si="34"/>
        <v>#DIV/0!</v>
      </c>
      <c r="G363" s="6" t="e">
        <f t="shared" si="34"/>
        <v>#DIV/0!</v>
      </c>
    </row>
    <row r="364" spans="1:13" ht="15.75" thickBot="1" x14ac:dyDescent="0.3">
      <c r="C364" s="4" t="s">
        <v>17</v>
      </c>
      <c r="D364" s="74" t="s">
        <v>23</v>
      </c>
      <c r="E364" s="7">
        <f>E361/D361-1</f>
        <v>2</v>
      </c>
      <c r="F364" s="7">
        <f t="shared" ref="F364:G366" si="35">F361/E361-1</f>
        <v>-1</v>
      </c>
      <c r="G364" s="7" t="e">
        <f t="shared" si="35"/>
        <v>#DIV/0!</v>
      </c>
      <c r="I364" s="90"/>
      <c r="J364" s="90"/>
      <c r="K364" s="90"/>
      <c r="L364" s="90"/>
      <c r="M364" s="10"/>
    </row>
    <row r="365" spans="1:13" ht="15.75" thickBot="1" x14ac:dyDescent="0.3">
      <c r="C365" s="4" t="s">
        <v>18</v>
      </c>
      <c r="D365" s="74" t="s">
        <v>23</v>
      </c>
      <c r="E365" s="7">
        <f>E362/D362-1</f>
        <v>0.17678355501813781</v>
      </c>
      <c r="F365" s="7">
        <f t="shared" si="35"/>
        <v>-1</v>
      </c>
      <c r="G365" s="7" t="e">
        <f t="shared" si="35"/>
        <v>#DIV/0!</v>
      </c>
    </row>
    <row r="366" spans="1:13" ht="15.75" thickBot="1" x14ac:dyDescent="0.3">
      <c r="C366" s="4" t="s">
        <v>19</v>
      </c>
      <c r="D366" s="74" t="s">
        <v>23</v>
      </c>
      <c r="E366" s="7">
        <f>E363/D363-1</f>
        <v>-0.60773881499395399</v>
      </c>
      <c r="F366" s="7" t="e">
        <f t="shared" si="35"/>
        <v>#DIV/0!</v>
      </c>
      <c r="G366" s="7" t="e">
        <f t="shared" si="35"/>
        <v>#DIV/0!</v>
      </c>
    </row>
    <row r="367" spans="1:13" ht="15.75" customHeight="1" thickBot="1" x14ac:dyDescent="0.3">
      <c r="C367" s="153" t="s">
        <v>194</v>
      </c>
      <c r="D367" s="154"/>
      <c r="E367" s="154"/>
      <c r="F367" s="154"/>
      <c r="G367" s="155"/>
    </row>
    <row r="368" spans="1:13" s="84" customFormat="1" ht="12.75" customHeight="1" x14ac:dyDescent="0.25">
      <c r="A368"/>
      <c r="B368"/>
      <c r="C368" s="139"/>
      <c r="D368" s="27">
        <v>2018</v>
      </c>
      <c r="E368" s="27">
        <v>2019</v>
      </c>
      <c r="F368" s="27">
        <v>2020</v>
      </c>
      <c r="G368" s="27">
        <v>2021</v>
      </c>
      <c r="M368"/>
    </row>
    <row r="369" spans="1:13" s="84" customFormat="1" ht="9" customHeight="1" thickBot="1" x14ac:dyDescent="0.3">
      <c r="A369"/>
      <c r="B369"/>
      <c r="C369" s="140"/>
      <c r="D369" s="28" t="s">
        <v>6</v>
      </c>
      <c r="E369" s="28" t="s">
        <v>7</v>
      </c>
      <c r="F369" s="28" t="s">
        <v>7</v>
      </c>
      <c r="G369" s="28" t="s">
        <v>7</v>
      </c>
      <c r="M369"/>
    </row>
    <row r="370" spans="1:13" s="84" customFormat="1" ht="15.75" thickBot="1" x14ac:dyDescent="0.3">
      <c r="A370"/>
      <c r="B370"/>
      <c r="C370" s="1" t="s">
        <v>68</v>
      </c>
      <c r="D370" s="9">
        <f>D362</f>
        <v>198480</v>
      </c>
      <c r="E370" s="9">
        <f>E362</f>
        <v>233568</v>
      </c>
      <c r="F370" s="9"/>
      <c r="G370" s="9"/>
      <c r="M370"/>
    </row>
    <row r="371" spans="1:13" s="84" customFormat="1" ht="15.75" thickBot="1" x14ac:dyDescent="0.3">
      <c r="A371"/>
      <c r="B371"/>
      <c r="C371" s="1" t="s">
        <v>69</v>
      </c>
      <c r="D371" s="12"/>
      <c r="E371" s="9"/>
      <c r="F371" s="9"/>
      <c r="G371" s="9"/>
      <c r="M371"/>
    </row>
    <row r="372" spans="1:13" s="84" customFormat="1" ht="15.75" thickBot="1" x14ac:dyDescent="0.3">
      <c r="A372"/>
      <c r="B372"/>
      <c r="C372" s="30" t="s">
        <v>118</v>
      </c>
      <c r="D372" s="12">
        <f>D371+D370</f>
        <v>198480</v>
      </c>
      <c r="E372" s="12">
        <f t="shared" ref="E372:G372" si="36">E371+E370</f>
        <v>233568</v>
      </c>
      <c r="F372" s="12">
        <f t="shared" si="36"/>
        <v>0</v>
      </c>
      <c r="G372" s="12">
        <f t="shared" si="36"/>
        <v>0</v>
      </c>
      <c r="M372"/>
    </row>
    <row r="373" spans="1:13" s="84" customFormat="1" x14ac:dyDescent="0.25">
      <c r="A373"/>
      <c r="B373"/>
      <c r="C373" s="168" t="s">
        <v>67</v>
      </c>
      <c r="D373" s="171"/>
      <c r="E373" s="172"/>
      <c r="F373" s="172"/>
      <c r="G373" s="173"/>
      <c r="M373"/>
    </row>
    <row r="374" spans="1:13" s="84" customFormat="1" x14ac:dyDescent="0.25">
      <c r="A374"/>
      <c r="B374"/>
      <c r="C374" s="169"/>
      <c r="D374" s="174"/>
      <c r="E374" s="175"/>
      <c r="F374" s="175"/>
      <c r="G374" s="176"/>
      <c r="M374"/>
    </row>
    <row r="375" spans="1:13" s="84" customFormat="1" ht="15.75" thickBot="1" x14ac:dyDescent="0.3">
      <c r="A375"/>
      <c r="B375"/>
      <c r="C375" s="170"/>
      <c r="D375" s="177"/>
      <c r="E375" s="178"/>
      <c r="F375" s="178"/>
      <c r="G375" s="179"/>
      <c r="M375"/>
    </row>
    <row r="376" spans="1:13" s="84" customFormat="1" ht="15.75" thickBot="1" x14ac:dyDescent="0.3">
      <c r="A376"/>
      <c r="B376"/>
      <c r="C376" s="20" t="s">
        <v>192</v>
      </c>
      <c r="D376" s="141" t="s">
        <v>277</v>
      </c>
      <c r="E376" s="142"/>
      <c r="F376" s="142"/>
      <c r="G376" s="143"/>
      <c r="M376"/>
    </row>
    <row r="377" spans="1:13" s="84" customFormat="1" ht="15.75" thickBot="1" x14ac:dyDescent="0.3">
      <c r="A377"/>
      <c r="B377"/>
      <c r="C377" s="29" t="s">
        <v>248</v>
      </c>
      <c r="D377" s="144" t="s">
        <v>278</v>
      </c>
      <c r="E377" s="145"/>
      <c r="F377" s="145"/>
      <c r="G377" s="146"/>
      <c r="M377"/>
    </row>
    <row r="378" spans="1:13" s="84" customFormat="1" ht="15.75" customHeight="1" thickBot="1" x14ac:dyDescent="0.3">
      <c r="A378"/>
      <c r="B378"/>
      <c r="C378" s="4" t="s">
        <v>10</v>
      </c>
      <c r="D378" s="147" t="s">
        <v>279</v>
      </c>
      <c r="E378" s="148"/>
      <c r="F378" s="148"/>
      <c r="G378" s="149"/>
      <c r="M378"/>
    </row>
    <row r="379" spans="1:13" s="84" customFormat="1" ht="15.75" thickBot="1" x14ac:dyDescent="0.3">
      <c r="A379"/>
      <c r="B379"/>
      <c r="C379" s="4" t="s">
        <v>15</v>
      </c>
      <c r="D379" s="150" t="s">
        <v>280</v>
      </c>
      <c r="E379" s="151"/>
      <c r="F379" s="151"/>
      <c r="G379" s="152"/>
      <c r="M379"/>
    </row>
    <row r="380" spans="1:13" s="84" customFormat="1" ht="15.75" customHeight="1" x14ac:dyDescent="0.25">
      <c r="A380"/>
      <c r="B380"/>
      <c r="C380" s="139"/>
      <c r="D380" s="27">
        <v>2018</v>
      </c>
      <c r="E380" s="27">
        <v>2019</v>
      </c>
      <c r="F380" s="27">
        <v>2020</v>
      </c>
      <c r="G380" s="27">
        <v>2021</v>
      </c>
      <c r="M380"/>
    </row>
    <row r="381" spans="1:13" s="84" customFormat="1" ht="15.75" customHeight="1" thickBot="1" x14ac:dyDescent="0.3">
      <c r="A381"/>
      <c r="B381"/>
      <c r="C381" s="140"/>
      <c r="D381" s="28" t="s">
        <v>6</v>
      </c>
      <c r="E381" s="28" t="s">
        <v>7</v>
      </c>
      <c r="F381" s="28" t="s">
        <v>7</v>
      </c>
      <c r="G381" s="28" t="s">
        <v>7</v>
      </c>
      <c r="M381"/>
    </row>
    <row r="382" spans="1:13" s="84" customFormat="1" ht="15.75" thickBot="1" x14ac:dyDescent="0.3">
      <c r="A382"/>
      <c r="B382"/>
      <c r="C382" s="4" t="s">
        <v>9</v>
      </c>
      <c r="D382" s="6">
        <v>1</v>
      </c>
      <c r="E382" s="6">
        <v>1</v>
      </c>
      <c r="F382" s="6"/>
      <c r="G382" s="6"/>
      <c r="M382"/>
    </row>
    <row r="383" spans="1:13" s="84" customFormat="1" ht="15.75" customHeight="1" thickBot="1" x14ac:dyDescent="0.3">
      <c r="A383"/>
      <c r="B383"/>
      <c r="C383" s="4" t="s">
        <v>16</v>
      </c>
      <c r="D383" s="6">
        <v>24480</v>
      </c>
      <c r="E383" s="6">
        <v>110731.4</v>
      </c>
      <c r="F383" s="6"/>
      <c r="G383" s="6"/>
      <c r="M383"/>
    </row>
    <row r="384" spans="1:13" s="84" customFormat="1" ht="23.25" customHeight="1" thickBot="1" x14ac:dyDescent="0.3">
      <c r="A384"/>
      <c r="B384"/>
      <c r="C384" s="4" t="s">
        <v>24</v>
      </c>
      <c r="D384" s="6">
        <f>D383/D382</f>
        <v>24480</v>
      </c>
      <c r="E384" s="6">
        <f t="shared" ref="E384:G384" si="37">E383/E382</f>
        <v>110731.4</v>
      </c>
      <c r="F384" s="6" t="e">
        <f t="shared" si="37"/>
        <v>#DIV/0!</v>
      </c>
      <c r="G384" s="6" t="e">
        <f t="shared" si="37"/>
        <v>#DIV/0!</v>
      </c>
      <c r="M384"/>
    </row>
    <row r="385" spans="1:13" s="84" customFormat="1" ht="23.25" customHeight="1" thickBot="1" x14ac:dyDescent="0.3">
      <c r="A385"/>
      <c r="B385"/>
      <c r="C385" s="4" t="s">
        <v>17</v>
      </c>
      <c r="D385" s="74" t="s">
        <v>23</v>
      </c>
      <c r="E385" s="7">
        <f>E382/D382-1</f>
        <v>0</v>
      </c>
      <c r="F385" s="7">
        <f t="shared" ref="F385:G387" si="38">F382/E382-1</f>
        <v>-1</v>
      </c>
      <c r="G385" s="7" t="e">
        <f t="shared" si="38"/>
        <v>#DIV/0!</v>
      </c>
      <c r="M385"/>
    </row>
    <row r="386" spans="1:13" s="84" customFormat="1" ht="23.25" customHeight="1" thickBot="1" x14ac:dyDescent="0.3">
      <c r="A386"/>
      <c r="B386"/>
      <c r="C386" s="4" t="s">
        <v>18</v>
      </c>
      <c r="D386" s="74" t="s">
        <v>23</v>
      </c>
      <c r="E386" s="7">
        <f>E383/D383-1</f>
        <v>3.5233415032679734</v>
      </c>
      <c r="F386" s="7">
        <f t="shared" si="38"/>
        <v>-1</v>
      </c>
      <c r="G386" s="7" t="e">
        <f t="shared" si="38"/>
        <v>#DIV/0!</v>
      </c>
      <c r="M386"/>
    </row>
    <row r="387" spans="1:13" s="84" customFormat="1" ht="12.75" customHeight="1" thickBot="1" x14ac:dyDescent="0.3">
      <c r="A387"/>
      <c r="B387"/>
      <c r="C387" s="4" t="s">
        <v>19</v>
      </c>
      <c r="D387" s="74" t="s">
        <v>23</v>
      </c>
      <c r="E387" s="7">
        <f>E384/D384-1</f>
        <v>3.5233415032679734</v>
      </c>
      <c r="F387" s="7" t="e">
        <f t="shared" si="38"/>
        <v>#DIV/0!</v>
      </c>
      <c r="G387" s="7" t="e">
        <f t="shared" si="38"/>
        <v>#DIV/0!</v>
      </c>
      <c r="M387"/>
    </row>
    <row r="388" spans="1:13" s="84" customFormat="1" ht="9" customHeight="1" thickBot="1" x14ac:dyDescent="0.3">
      <c r="A388"/>
      <c r="B388"/>
      <c r="C388" s="153" t="s">
        <v>112</v>
      </c>
      <c r="D388" s="154"/>
      <c r="E388" s="154"/>
      <c r="F388" s="154"/>
      <c r="G388" s="155"/>
      <c r="M388"/>
    </row>
    <row r="389" spans="1:13" s="84" customFormat="1" ht="26.25" customHeight="1" x14ac:dyDescent="0.25">
      <c r="A389"/>
      <c r="B389"/>
      <c r="C389" s="139"/>
      <c r="D389" s="27">
        <v>2018</v>
      </c>
      <c r="E389" s="27">
        <v>2019</v>
      </c>
      <c r="F389" s="27">
        <v>2020</v>
      </c>
      <c r="G389" s="27">
        <v>2021</v>
      </c>
      <c r="M389"/>
    </row>
    <row r="390" spans="1:13" s="84" customFormat="1" ht="16.5" customHeight="1" thickBot="1" x14ac:dyDescent="0.3">
      <c r="A390"/>
      <c r="B390"/>
      <c r="C390" s="140"/>
      <c r="D390" s="28" t="s">
        <v>6</v>
      </c>
      <c r="E390" s="28" t="s">
        <v>7</v>
      </c>
      <c r="F390" s="28" t="s">
        <v>7</v>
      </c>
      <c r="G390" s="28" t="s">
        <v>7</v>
      </c>
      <c r="M390"/>
    </row>
    <row r="391" spans="1:13" s="84" customFormat="1" ht="15.75" customHeight="1" thickBot="1" x14ac:dyDescent="0.3">
      <c r="A391"/>
      <c r="B391"/>
      <c r="C391" s="1" t="s">
        <v>68</v>
      </c>
      <c r="D391" s="9">
        <f>D383</f>
        <v>24480</v>
      </c>
      <c r="E391" s="9">
        <f>E383</f>
        <v>110731.4</v>
      </c>
      <c r="F391" s="9"/>
      <c r="G391" s="9"/>
      <c r="M391"/>
    </row>
    <row r="392" spans="1:13" s="84" customFormat="1" ht="12.75" customHeight="1" thickBot="1" x14ac:dyDescent="0.3">
      <c r="A392"/>
      <c r="B392"/>
      <c r="C392" s="1" t="s">
        <v>69</v>
      </c>
      <c r="D392" s="12"/>
      <c r="E392" s="9"/>
      <c r="F392" s="9"/>
      <c r="G392" s="9"/>
      <c r="M392"/>
    </row>
    <row r="393" spans="1:13" s="84" customFormat="1" ht="9" customHeight="1" thickBot="1" x14ac:dyDescent="0.3">
      <c r="A393"/>
      <c r="B393"/>
      <c r="C393" s="30" t="s">
        <v>119</v>
      </c>
      <c r="D393" s="12">
        <f>D392+D391</f>
        <v>24480</v>
      </c>
      <c r="E393" s="12">
        <f t="shared" ref="E393:G393" si="39">E392+E391</f>
        <v>110731.4</v>
      </c>
      <c r="F393" s="12">
        <f t="shared" si="39"/>
        <v>0</v>
      </c>
      <c r="G393" s="12">
        <f t="shared" si="39"/>
        <v>0</v>
      </c>
      <c r="M393"/>
    </row>
    <row r="394" spans="1:13" s="84" customFormat="1" ht="15.75" customHeight="1" x14ac:dyDescent="0.25">
      <c r="A394"/>
      <c r="B394"/>
      <c r="C394" s="168" t="s">
        <v>67</v>
      </c>
      <c r="D394" s="171" t="s">
        <v>281</v>
      </c>
      <c r="E394" s="172"/>
      <c r="F394" s="172"/>
      <c r="G394" s="173"/>
      <c r="M394"/>
    </row>
    <row r="395" spans="1:13" s="84" customFormat="1" x14ac:dyDescent="0.25">
      <c r="A395"/>
      <c r="B395"/>
      <c r="C395" s="169"/>
      <c r="D395" s="174"/>
      <c r="E395" s="175"/>
      <c r="F395" s="175"/>
      <c r="G395" s="176"/>
      <c r="M395"/>
    </row>
    <row r="396" spans="1:13" s="84" customFormat="1" ht="15.75" thickBot="1" x14ac:dyDescent="0.3">
      <c r="A396"/>
      <c r="B396"/>
      <c r="C396" s="170"/>
      <c r="D396" s="177"/>
      <c r="E396" s="178"/>
      <c r="F396" s="178"/>
      <c r="G396" s="179"/>
      <c r="M396"/>
    </row>
    <row r="397" spans="1:13" s="84" customFormat="1" ht="15.75" thickBot="1" x14ac:dyDescent="0.3">
      <c r="A397"/>
      <c r="B397"/>
      <c r="C397" s="20" t="s">
        <v>192</v>
      </c>
      <c r="D397" s="141" t="s">
        <v>277</v>
      </c>
      <c r="E397" s="142"/>
      <c r="F397" s="142"/>
      <c r="G397" s="143"/>
      <c r="M397"/>
    </row>
    <row r="398" spans="1:13" s="84" customFormat="1" ht="15.75" thickBot="1" x14ac:dyDescent="0.3">
      <c r="A398"/>
      <c r="B398"/>
      <c r="C398" s="29" t="s">
        <v>251</v>
      </c>
      <c r="D398" s="144" t="s">
        <v>282</v>
      </c>
      <c r="E398" s="145"/>
      <c r="F398" s="145"/>
      <c r="G398" s="146"/>
      <c r="M398"/>
    </row>
    <row r="399" spans="1:13" s="84" customFormat="1" ht="27" customHeight="1" thickBot="1" x14ac:dyDescent="0.3">
      <c r="A399"/>
      <c r="B399"/>
      <c r="C399" s="4" t="s">
        <v>10</v>
      </c>
      <c r="D399" s="147" t="s">
        <v>283</v>
      </c>
      <c r="E399" s="148"/>
      <c r="F399" s="148"/>
      <c r="G399" s="149"/>
      <c r="M399"/>
    </row>
    <row r="400" spans="1:13" s="84" customFormat="1" ht="12.75" customHeight="1" thickBot="1" x14ac:dyDescent="0.3">
      <c r="A400"/>
      <c r="B400"/>
      <c r="C400" s="4" t="s">
        <v>15</v>
      </c>
      <c r="D400" s="150" t="s">
        <v>284</v>
      </c>
      <c r="E400" s="151"/>
      <c r="F400" s="151"/>
      <c r="G400" s="152"/>
      <c r="M400"/>
    </row>
    <row r="401" spans="1:13" s="84" customFormat="1" ht="9" customHeight="1" x14ac:dyDescent="0.25">
      <c r="A401"/>
      <c r="B401"/>
      <c r="C401" s="139"/>
      <c r="D401" s="27">
        <v>2018</v>
      </c>
      <c r="E401" s="27">
        <v>2019</v>
      </c>
      <c r="F401" s="27">
        <v>2020</v>
      </c>
      <c r="G401" s="27">
        <v>2021</v>
      </c>
      <c r="M401"/>
    </row>
    <row r="402" spans="1:13" s="84" customFormat="1" ht="15.75" customHeight="1" thickBot="1" x14ac:dyDescent="0.3">
      <c r="A402"/>
      <c r="B402"/>
      <c r="C402" s="140"/>
      <c r="D402" s="28" t="s">
        <v>6</v>
      </c>
      <c r="E402" s="28" t="s">
        <v>7</v>
      </c>
      <c r="F402" s="28" t="s">
        <v>7</v>
      </c>
      <c r="G402" s="28" t="s">
        <v>7</v>
      </c>
      <c r="M402"/>
    </row>
    <row r="403" spans="1:13" s="84" customFormat="1" ht="12.75" customHeight="1" thickBot="1" x14ac:dyDescent="0.3">
      <c r="A403"/>
      <c r="B403"/>
      <c r="C403" s="4" t="s">
        <v>9</v>
      </c>
      <c r="D403" s="6">
        <v>1</v>
      </c>
      <c r="E403" s="6">
        <v>1</v>
      </c>
      <c r="F403" s="6"/>
      <c r="G403" s="6"/>
      <c r="M403"/>
    </row>
    <row r="404" spans="1:13" s="84" customFormat="1" ht="9" customHeight="1" thickBot="1" x14ac:dyDescent="0.3">
      <c r="A404"/>
      <c r="B404"/>
      <c r="C404" s="4" t="s">
        <v>16</v>
      </c>
      <c r="D404" s="6">
        <v>35856</v>
      </c>
      <c r="E404" s="6">
        <v>15137</v>
      </c>
      <c r="F404" s="6"/>
      <c r="G404" s="6"/>
      <c r="M404"/>
    </row>
    <row r="405" spans="1:13" s="84" customFormat="1" ht="15.75" thickBot="1" x14ac:dyDescent="0.3">
      <c r="A405"/>
      <c r="B405"/>
      <c r="C405" s="4" t="s">
        <v>24</v>
      </c>
      <c r="D405" s="6">
        <f>D404/D403</f>
        <v>35856</v>
      </c>
      <c r="E405" s="6">
        <f t="shared" ref="E405:G405" si="40">E404/E403</f>
        <v>15137</v>
      </c>
      <c r="F405" s="6" t="e">
        <f t="shared" si="40"/>
        <v>#DIV/0!</v>
      </c>
      <c r="G405" s="6" t="e">
        <f t="shared" si="40"/>
        <v>#DIV/0!</v>
      </c>
      <c r="M405"/>
    </row>
    <row r="406" spans="1:13" s="84" customFormat="1" ht="15.75" thickBot="1" x14ac:dyDescent="0.3">
      <c r="A406"/>
      <c r="B406"/>
      <c r="C406" s="4" t="s">
        <v>17</v>
      </c>
      <c r="D406" s="74" t="s">
        <v>23</v>
      </c>
      <c r="E406" s="7">
        <f>E403/D403-1</f>
        <v>0</v>
      </c>
      <c r="F406" s="7">
        <f t="shared" ref="F406:G408" si="41">F403/E403-1</f>
        <v>-1</v>
      </c>
      <c r="G406" s="7" t="e">
        <f t="shared" si="41"/>
        <v>#DIV/0!</v>
      </c>
      <c r="M406"/>
    </row>
    <row r="407" spans="1:13" s="84" customFormat="1" ht="15.75" thickBot="1" x14ac:dyDescent="0.3">
      <c r="A407"/>
      <c r="B407"/>
      <c r="C407" s="4" t="s">
        <v>18</v>
      </c>
      <c r="D407" s="74" t="s">
        <v>23</v>
      </c>
      <c r="E407" s="7">
        <f>E404/D404-1</f>
        <v>-0.57783913431503797</v>
      </c>
      <c r="F407" s="7">
        <f t="shared" si="41"/>
        <v>-1</v>
      </c>
      <c r="G407" s="7" t="e">
        <f t="shared" si="41"/>
        <v>#DIV/0!</v>
      </c>
      <c r="M407"/>
    </row>
    <row r="408" spans="1:13" s="84" customFormat="1" ht="15.75" thickBot="1" x14ac:dyDescent="0.3">
      <c r="A408"/>
      <c r="B408"/>
      <c r="C408" s="4" t="s">
        <v>19</v>
      </c>
      <c r="D408" s="74" t="s">
        <v>23</v>
      </c>
      <c r="E408" s="7">
        <f>E405/D405-1</f>
        <v>-0.57783913431503797</v>
      </c>
      <c r="F408" s="7" t="e">
        <f t="shared" si="41"/>
        <v>#DIV/0!</v>
      </c>
      <c r="G408" s="7" t="e">
        <f t="shared" si="41"/>
        <v>#DIV/0!</v>
      </c>
      <c r="M408"/>
    </row>
    <row r="409" spans="1:13" s="84" customFormat="1" ht="15.75" customHeight="1" thickBot="1" x14ac:dyDescent="0.3">
      <c r="A409"/>
      <c r="B409"/>
      <c r="C409" s="153" t="s">
        <v>120</v>
      </c>
      <c r="D409" s="154"/>
      <c r="E409" s="154"/>
      <c r="F409" s="154"/>
      <c r="G409" s="155"/>
      <c r="M409"/>
    </row>
    <row r="410" spans="1:13" s="84" customFormat="1" x14ac:dyDescent="0.25">
      <c r="A410"/>
      <c r="B410"/>
      <c r="C410" s="139"/>
      <c r="D410" s="27">
        <v>2018</v>
      </c>
      <c r="E410" s="27">
        <v>2019</v>
      </c>
      <c r="F410" s="27">
        <v>2020</v>
      </c>
      <c r="G410" s="27">
        <v>2021</v>
      </c>
      <c r="M410"/>
    </row>
    <row r="411" spans="1:13" s="84" customFormat="1" ht="15.75" thickBot="1" x14ac:dyDescent="0.3">
      <c r="A411"/>
      <c r="B411"/>
      <c r="C411" s="140"/>
      <c r="D411" s="28" t="s">
        <v>6</v>
      </c>
      <c r="E411" s="28" t="s">
        <v>7</v>
      </c>
      <c r="F411" s="28" t="s">
        <v>7</v>
      </c>
      <c r="G411" s="28" t="s">
        <v>7</v>
      </c>
      <c r="M411"/>
    </row>
    <row r="412" spans="1:13" s="84" customFormat="1" ht="15.75" thickBot="1" x14ac:dyDescent="0.3">
      <c r="A412"/>
      <c r="B412"/>
      <c r="C412" s="1" t="s">
        <v>68</v>
      </c>
      <c r="D412" s="9">
        <f>D404</f>
        <v>35856</v>
      </c>
      <c r="E412" s="9">
        <f>E404</f>
        <v>15137</v>
      </c>
      <c r="F412" s="9"/>
      <c r="G412" s="9"/>
      <c r="M412"/>
    </row>
    <row r="413" spans="1:13" s="84" customFormat="1" ht="15.75" thickBot="1" x14ac:dyDescent="0.3">
      <c r="A413"/>
      <c r="B413"/>
      <c r="C413" s="1" t="s">
        <v>69</v>
      </c>
      <c r="D413" s="12"/>
      <c r="E413" s="9"/>
      <c r="F413" s="9"/>
      <c r="G413" s="9"/>
      <c r="M413"/>
    </row>
    <row r="414" spans="1:13" s="84" customFormat="1" ht="15.75" thickBot="1" x14ac:dyDescent="0.3">
      <c r="A414"/>
      <c r="B414"/>
      <c r="C414" s="30" t="s">
        <v>121</v>
      </c>
      <c r="D414" s="12">
        <f>D413+D412</f>
        <v>35856</v>
      </c>
      <c r="E414" s="12">
        <f t="shared" ref="E414:G414" si="42">E413+E412</f>
        <v>15137</v>
      </c>
      <c r="F414" s="12">
        <f t="shared" si="42"/>
        <v>0</v>
      </c>
      <c r="G414" s="12">
        <f t="shared" si="42"/>
        <v>0</v>
      </c>
      <c r="M414"/>
    </row>
    <row r="415" spans="1:13" s="84" customFormat="1" ht="15" customHeight="1" x14ac:dyDescent="0.25">
      <c r="A415"/>
      <c r="B415"/>
      <c r="C415" s="168" t="s">
        <v>67</v>
      </c>
      <c r="D415" s="237" t="s">
        <v>285</v>
      </c>
      <c r="E415" s="238"/>
      <c r="F415" s="238"/>
      <c r="G415" s="239"/>
      <c r="M415"/>
    </row>
    <row r="416" spans="1:13" s="84" customFormat="1" x14ac:dyDescent="0.25">
      <c r="A416"/>
      <c r="B416"/>
      <c r="C416" s="169"/>
      <c r="D416" s="240"/>
      <c r="E416" s="241"/>
      <c r="F416" s="241"/>
      <c r="G416" s="242"/>
      <c r="M416"/>
    </row>
    <row r="417" spans="1:13" s="84" customFormat="1" ht="15.75" thickBot="1" x14ac:dyDescent="0.3">
      <c r="A417"/>
      <c r="B417"/>
      <c r="C417" s="170"/>
      <c r="D417" s="243"/>
      <c r="E417" s="244"/>
      <c r="F417" s="244"/>
      <c r="G417" s="245"/>
      <c r="M417"/>
    </row>
    <row r="418" spans="1:13" s="84" customFormat="1" ht="15.75" thickBot="1" x14ac:dyDescent="0.3">
      <c r="A418"/>
      <c r="B418"/>
      <c r="C418" s="20" t="s">
        <v>192</v>
      </c>
      <c r="D418" s="141" t="s">
        <v>277</v>
      </c>
      <c r="E418" s="142"/>
      <c r="F418" s="142"/>
      <c r="G418" s="143"/>
      <c r="M418"/>
    </row>
    <row r="419" spans="1:13" s="84" customFormat="1" ht="15.75" thickBot="1" x14ac:dyDescent="0.3">
      <c r="A419"/>
      <c r="B419"/>
      <c r="C419" s="29" t="s">
        <v>254</v>
      </c>
      <c r="D419" s="144" t="s">
        <v>286</v>
      </c>
      <c r="E419" s="145"/>
      <c r="F419" s="145"/>
      <c r="G419" s="146"/>
      <c r="M419"/>
    </row>
    <row r="420" spans="1:13" s="84" customFormat="1" ht="45.75" customHeight="1" thickBot="1" x14ac:dyDescent="0.3">
      <c r="A420"/>
      <c r="B420"/>
      <c r="C420" s="4" t="s">
        <v>10</v>
      </c>
      <c r="D420" s="147" t="s">
        <v>287</v>
      </c>
      <c r="E420" s="148"/>
      <c r="F420" s="148"/>
      <c r="G420" s="149"/>
      <c r="M420"/>
    </row>
    <row r="421" spans="1:13" s="84" customFormat="1" ht="15.75" thickBot="1" x14ac:dyDescent="0.3">
      <c r="A421"/>
      <c r="B421"/>
      <c r="C421" s="4" t="s">
        <v>15</v>
      </c>
      <c r="D421" s="150" t="s">
        <v>288</v>
      </c>
      <c r="E421" s="151"/>
      <c r="F421" s="151"/>
      <c r="G421" s="152"/>
      <c r="M421"/>
    </row>
    <row r="422" spans="1:13" s="84" customFormat="1" x14ac:dyDescent="0.25">
      <c r="A422"/>
      <c r="B422"/>
      <c r="C422" s="139"/>
      <c r="D422" s="27">
        <v>2018</v>
      </c>
      <c r="E422" s="27">
        <v>2019</v>
      </c>
      <c r="F422" s="27">
        <v>2020</v>
      </c>
      <c r="G422" s="27">
        <v>2021</v>
      </c>
      <c r="M422"/>
    </row>
    <row r="423" spans="1:13" s="84" customFormat="1" ht="15.75" thickBot="1" x14ac:dyDescent="0.3">
      <c r="A423"/>
      <c r="B423"/>
      <c r="C423" s="140"/>
      <c r="D423" s="28" t="s">
        <v>6</v>
      </c>
      <c r="E423" s="28" t="s">
        <v>7</v>
      </c>
      <c r="F423" s="28" t="s">
        <v>7</v>
      </c>
      <c r="G423" s="28" t="s">
        <v>7</v>
      </c>
      <c r="M423"/>
    </row>
    <row r="424" spans="1:13" s="84" customFormat="1" ht="15.75" thickBot="1" x14ac:dyDescent="0.3">
      <c r="A424"/>
      <c r="B424"/>
      <c r="C424" s="4" t="s">
        <v>9</v>
      </c>
      <c r="D424" s="6">
        <v>2</v>
      </c>
      <c r="E424" s="6">
        <v>2</v>
      </c>
      <c r="F424" s="6"/>
      <c r="G424" s="6"/>
      <c r="M424"/>
    </row>
    <row r="425" spans="1:13" s="84" customFormat="1" ht="15.75" thickBot="1" x14ac:dyDescent="0.3">
      <c r="A425"/>
      <c r="B425"/>
      <c r="C425" s="4" t="s">
        <v>16</v>
      </c>
      <c r="D425" s="6">
        <v>25646</v>
      </c>
      <c r="E425" s="6">
        <v>46496.4</v>
      </c>
      <c r="F425" s="6"/>
      <c r="G425" s="6"/>
      <c r="M425"/>
    </row>
    <row r="426" spans="1:13" s="84" customFormat="1" ht="15.75" thickBot="1" x14ac:dyDescent="0.3">
      <c r="A426"/>
      <c r="B426"/>
      <c r="C426" s="4" t="s">
        <v>24</v>
      </c>
      <c r="D426" s="6">
        <f>D425/D424</f>
        <v>12823</v>
      </c>
      <c r="E426" s="6">
        <f t="shared" ref="E426:G426" si="43">E425/E424</f>
        <v>23248.2</v>
      </c>
      <c r="F426" s="6" t="e">
        <f t="shared" si="43"/>
        <v>#DIV/0!</v>
      </c>
      <c r="G426" s="6" t="e">
        <f t="shared" si="43"/>
        <v>#DIV/0!</v>
      </c>
      <c r="M426"/>
    </row>
    <row r="427" spans="1:13" s="84" customFormat="1" ht="15" customHeight="1" thickBot="1" x14ac:dyDescent="0.3">
      <c r="A427"/>
      <c r="B427"/>
      <c r="C427" s="4" t="s">
        <v>17</v>
      </c>
      <c r="D427" s="74" t="s">
        <v>23</v>
      </c>
      <c r="E427" s="7">
        <f>E424/D424-1</f>
        <v>0</v>
      </c>
      <c r="F427" s="7">
        <f t="shared" ref="F427:G429" si="44">F424/E424-1</f>
        <v>-1</v>
      </c>
      <c r="G427" s="7" t="e">
        <f t="shared" si="44"/>
        <v>#DIV/0!</v>
      </c>
      <c r="M427"/>
    </row>
    <row r="428" spans="1:13" s="84" customFormat="1" ht="15.75" thickBot="1" x14ac:dyDescent="0.3">
      <c r="A428"/>
      <c r="B428"/>
      <c r="C428" s="4" t="s">
        <v>18</v>
      </c>
      <c r="D428" s="74" t="s">
        <v>23</v>
      </c>
      <c r="E428" s="7">
        <f>E425/D425-1</f>
        <v>0.8130078764719646</v>
      </c>
      <c r="F428" s="7">
        <f t="shared" si="44"/>
        <v>-1</v>
      </c>
      <c r="G428" s="7" t="e">
        <f t="shared" si="44"/>
        <v>#DIV/0!</v>
      </c>
      <c r="M428"/>
    </row>
    <row r="429" spans="1:13" s="84" customFormat="1" ht="15.75" thickBot="1" x14ac:dyDescent="0.3">
      <c r="A429"/>
      <c r="B429"/>
      <c r="C429" s="4" t="s">
        <v>19</v>
      </c>
      <c r="D429" s="74" t="s">
        <v>23</v>
      </c>
      <c r="E429" s="7">
        <f>E426/D426-1</f>
        <v>0.8130078764719646</v>
      </c>
      <c r="F429" s="7" t="e">
        <f t="shared" si="44"/>
        <v>#DIV/0!</v>
      </c>
      <c r="G429" s="7" t="e">
        <f t="shared" si="44"/>
        <v>#DIV/0!</v>
      </c>
      <c r="M429"/>
    </row>
    <row r="430" spans="1:13" s="84" customFormat="1" ht="15.75" customHeight="1" thickBot="1" x14ac:dyDescent="0.3">
      <c r="A430"/>
      <c r="B430"/>
      <c r="C430" s="153" t="s">
        <v>125</v>
      </c>
      <c r="D430" s="154"/>
      <c r="E430" s="154"/>
      <c r="F430" s="154"/>
      <c r="G430" s="155"/>
      <c r="M430"/>
    </row>
    <row r="431" spans="1:13" s="84" customFormat="1" x14ac:dyDescent="0.25">
      <c r="A431"/>
      <c r="B431"/>
      <c r="C431" s="139"/>
      <c r="D431" s="27">
        <v>2018</v>
      </c>
      <c r="E431" s="27">
        <v>2019</v>
      </c>
      <c r="F431" s="27">
        <v>2020</v>
      </c>
      <c r="G431" s="27">
        <v>2021</v>
      </c>
      <c r="M431"/>
    </row>
    <row r="432" spans="1:13" s="84" customFormat="1" ht="15.75" thickBot="1" x14ac:dyDescent="0.3">
      <c r="A432"/>
      <c r="B432"/>
      <c r="C432" s="140"/>
      <c r="D432" s="28" t="s">
        <v>6</v>
      </c>
      <c r="E432" s="28" t="s">
        <v>7</v>
      </c>
      <c r="F432" s="28" t="s">
        <v>7</v>
      </c>
      <c r="G432" s="28" t="s">
        <v>7</v>
      </c>
      <c r="M432"/>
    </row>
    <row r="433" spans="1:13" s="84" customFormat="1" ht="15.75" thickBot="1" x14ac:dyDescent="0.3">
      <c r="A433"/>
      <c r="B433"/>
      <c r="C433" s="1" t="s">
        <v>68</v>
      </c>
      <c r="D433" s="9">
        <f>D425</f>
        <v>25646</v>
      </c>
      <c r="E433" s="9">
        <f>E425</f>
        <v>46496.4</v>
      </c>
      <c r="F433" s="9"/>
      <c r="G433" s="9"/>
      <c r="M433"/>
    </row>
    <row r="434" spans="1:13" s="84" customFormat="1" ht="12.75" customHeight="1" thickBot="1" x14ac:dyDescent="0.3">
      <c r="A434"/>
      <c r="B434"/>
      <c r="C434" s="1" t="s">
        <v>69</v>
      </c>
      <c r="D434" s="12"/>
      <c r="E434" s="9"/>
      <c r="F434" s="9"/>
      <c r="G434" s="9"/>
      <c r="M434"/>
    </row>
    <row r="435" spans="1:13" s="84" customFormat="1" ht="9" customHeight="1" thickBot="1" x14ac:dyDescent="0.3">
      <c r="A435"/>
      <c r="B435"/>
      <c r="C435" s="30" t="s">
        <v>122</v>
      </c>
      <c r="D435" s="12">
        <f>D434+D433</f>
        <v>25646</v>
      </c>
      <c r="E435" s="12">
        <f t="shared" ref="E435:G435" si="45">E434+E433</f>
        <v>46496.4</v>
      </c>
      <c r="F435" s="12">
        <f t="shared" si="45"/>
        <v>0</v>
      </c>
      <c r="G435" s="12">
        <f t="shared" si="45"/>
        <v>0</v>
      </c>
      <c r="M435"/>
    </row>
    <row r="436" spans="1:13" s="84" customFormat="1" ht="15" customHeight="1" x14ac:dyDescent="0.25">
      <c r="A436"/>
      <c r="B436"/>
      <c r="C436" s="168" t="s">
        <v>67</v>
      </c>
      <c r="D436" s="237" t="s">
        <v>289</v>
      </c>
      <c r="E436" s="238"/>
      <c r="F436" s="238"/>
      <c r="G436" s="239"/>
      <c r="M436"/>
    </row>
    <row r="437" spans="1:13" s="84" customFormat="1" x14ac:dyDescent="0.25">
      <c r="A437"/>
      <c r="B437"/>
      <c r="C437" s="169"/>
      <c r="D437" s="240"/>
      <c r="E437" s="241"/>
      <c r="F437" s="241"/>
      <c r="G437" s="242"/>
      <c r="M437"/>
    </row>
    <row r="438" spans="1:13" s="84" customFormat="1" ht="15.75" thickBot="1" x14ac:dyDescent="0.3">
      <c r="A438"/>
      <c r="B438"/>
      <c r="C438" s="170"/>
      <c r="D438" s="243"/>
      <c r="E438" s="244"/>
      <c r="F438" s="244"/>
      <c r="G438" s="245"/>
      <c r="M438"/>
    </row>
    <row r="439" spans="1:13" s="84" customFormat="1" ht="15.75" thickBot="1" x14ac:dyDescent="0.3">
      <c r="A439"/>
      <c r="B439"/>
      <c r="C439" s="20" t="s">
        <v>192</v>
      </c>
      <c r="D439" s="141" t="s">
        <v>277</v>
      </c>
      <c r="E439" s="142"/>
      <c r="F439" s="142"/>
      <c r="G439" s="143"/>
      <c r="M439"/>
    </row>
    <row r="440" spans="1:13" s="84" customFormat="1" ht="15.75" thickBot="1" x14ac:dyDescent="0.3">
      <c r="A440"/>
      <c r="B440"/>
      <c r="C440" s="29" t="s">
        <v>290</v>
      </c>
      <c r="D440" s="144" t="s">
        <v>291</v>
      </c>
      <c r="E440" s="145"/>
      <c r="F440" s="145"/>
      <c r="G440" s="146"/>
      <c r="M440"/>
    </row>
    <row r="441" spans="1:13" s="84" customFormat="1" ht="56.25" customHeight="1" thickBot="1" x14ac:dyDescent="0.3">
      <c r="A441"/>
      <c r="B441"/>
      <c r="C441" s="4" t="s">
        <v>10</v>
      </c>
      <c r="D441" s="147" t="s">
        <v>292</v>
      </c>
      <c r="E441" s="148"/>
      <c r="F441" s="148"/>
      <c r="G441" s="149"/>
      <c r="M441"/>
    </row>
    <row r="442" spans="1:13" s="84" customFormat="1" ht="15.75" customHeight="1" thickBot="1" x14ac:dyDescent="0.3">
      <c r="A442"/>
      <c r="B442"/>
      <c r="C442" s="4" t="s">
        <v>15</v>
      </c>
      <c r="D442" s="150" t="s">
        <v>293</v>
      </c>
      <c r="E442" s="151"/>
      <c r="F442" s="151"/>
      <c r="G442" s="152"/>
      <c r="M442"/>
    </row>
    <row r="443" spans="1:13" s="84" customFormat="1" ht="12.75" customHeight="1" x14ac:dyDescent="0.25">
      <c r="A443"/>
      <c r="B443"/>
      <c r="C443" s="139"/>
      <c r="D443" s="27">
        <v>2018</v>
      </c>
      <c r="E443" s="27">
        <v>2019</v>
      </c>
      <c r="F443" s="27">
        <v>2020</v>
      </c>
      <c r="G443" s="27">
        <v>2021</v>
      </c>
      <c r="M443"/>
    </row>
    <row r="444" spans="1:13" s="84" customFormat="1" ht="9" customHeight="1" thickBot="1" x14ac:dyDescent="0.3">
      <c r="A444"/>
      <c r="B444"/>
      <c r="C444" s="140"/>
      <c r="D444" s="28" t="s">
        <v>6</v>
      </c>
      <c r="E444" s="28" t="s">
        <v>7</v>
      </c>
      <c r="F444" s="28" t="s">
        <v>7</v>
      </c>
      <c r="G444" s="28" t="s">
        <v>7</v>
      </c>
      <c r="M444"/>
    </row>
    <row r="445" spans="1:13" s="84" customFormat="1" ht="15.75" thickBot="1" x14ac:dyDescent="0.3">
      <c r="A445"/>
      <c r="B445"/>
      <c r="C445" s="4" t="s">
        <v>9</v>
      </c>
      <c r="D445" s="6">
        <v>0</v>
      </c>
      <c r="E445" s="6">
        <v>60</v>
      </c>
      <c r="F445" s="6"/>
      <c r="G445" s="6"/>
      <c r="M445"/>
    </row>
    <row r="446" spans="1:13" s="84" customFormat="1" ht="15.75" thickBot="1" x14ac:dyDescent="0.3">
      <c r="A446"/>
      <c r="B446"/>
      <c r="C446" s="4" t="s">
        <v>16</v>
      </c>
      <c r="D446" s="6">
        <v>96643</v>
      </c>
      <c r="E446" s="6">
        <v>179392</v>
      </c>
      <c r="F446" s="6"/>
      <c r="G446" s="6"/>
      <c r="M446"/>
    </row>
    <row r="447" spans="1:13" s="84" customFormat="1" ht="15.75" thickBot="1" x14ac:dyDescent="0.3">
      <c r="A447"/>
      <c r="B447"/>
      <c r="C447" s="4" t="s">
        <v>24</v>
      </c>
      <c r="D447" s="6" t="e">
        <f>D446/D445</f>
        <v>#DIV/0!</v>
      </c>
      <c r="E447" s="6">
        <f t="shared" ref="E447:G447" si="46">E446/E445</f>
        <v>2989.8666666666668</v>
      </c>
      <c r="F447" s="6" t="e">
        <f t="shared" si="46"/>
        <v>#DIV/0!</v>
      </c>
      <c r="G447" s="6" t="e">
        <f t="shared" si="46"/>
        <v>#DIV/0!</v>
      </c>
      <c r="M447"/>
    </row>
    <row r="448" spans="1:13" s="84" customFormat="1" ht="15.75" thickBot="1" x14ac:dyDescent="0.3">
      <c r="A448"/>
      <c r="B448"/>
      <c r="C448" s="4" t="s">
        <v>17</v>
      </c>
      <c r="D448" s="74" t="s">
        <v>23</v>
      </c>
      <c r="E448" s="7" t="e">
        <f>E445/D445-1</f>
        <v>#DIV/0!</v>
      </c>
      <c r="F448" s="7">
        <f t="shared" ref="F448:G450" si="47">F445/E445-1</f>
        <v>-1</v>
      </c>
      <c r="G448" s="7" t="e">
        <f t="shared" si="47"/>
        <v>#DIV/0!</v>
      </c>
      <c r="M448"/>
    </row>
    <row r="449" spans="1:13" s="84" customFormat="1" ht="15.75" thickBot="1" x14ac:dyDescent="0.3">
      <c r="A449"/>
      <c r="B449"/>
      <c r="C449" s="4" t="s">
        <v>18</v>
      </c>
      <c r="D449" s="74" t="s">
        <v>23</v>
      </c>
      <c r="E449" s="7">
        <f>E446/D446-1</f>
        <v>0.8562337675775793</v>
      </c>
      <c r="F449" s="7">
        <f t="shared" si="47"/>
        <v>-1</v>
      </c>
      <c r="G449" s="7" t="e">
        <f t="shared" si="47"/>
        <v>#DIV/0!</v>
      </c>
      <c r="M449"/>
    </row>
    <row r="450" spans="1:13" s="84" customFormat="1" ht="15.75" thickBot="1" x14ac:dyDescent="0.3">
      <c r="A450"/>
      <c r="B450"/>
      <c r="C450" s="4" t="s">
        <v>19</v>
      </c>
      <c r="D450" s="74" t="s">
        <v>23</v>
      </c>
      <c r="E450" s="7" t="e">
        <f>E447/D447-1</f>
        <v>#DIV/0!</v>
      </c>
      <c r="F450" s="7" t="e">
        <f t="shared" si="47"/>
        <v>#DIV/0!</v>
      </c>
      <c r="G450" s="7" t="e">
        <f t="shared" si="47"/>
        <v>#DIV/0!</v>
      </c>
      <c r="M450"/>
    </row>
    <row r="451" spans="1:13" s="84" customFormat="1" ht="15.75" customHeight="1" thickBot="1" x14ac:dyDescent="0.3">
      <c r="A451"/>
      <c r="B451"/>
      <c r="C451" s="153" t="s">
        <v>180</v>
      </c>
      <c r="D451" s="154"/>
      <c r="E451" s="154"/>
      <c r="F451" s="154"/>
      <c r="G451" s="155"/>
      <c r="M451"/>
    </row>
    <row r="452" spans="1:13" s="84" customFormat="1" x14ac:dyDescent="0.25">
      <c r="A452"/>
      <c r="B452"/>
      <c r="C452" s="139"/>
      <c r="D452" s="27">
        <v>2018</v>
      </c>
      <c r="E452" s="27">
        <v>2019</v>
      </c>
      <c r="F452" s="27">
        <v>2020</v>
      </c>
      <c r="G452" s="27">
        <v>2021</v>
      </c>
      <c r="M452"/>
    </row>
    <row r="453" spans="1:13" s="84" customFormat="1" ht="15.75" thickBot="1" x14ac:dyDescent="0.3">
      <c r="A453"/>
      <c r="B453"/>
      <c r="C453" s="140"/>
      <c r="D453" s="28" t="s">
        <v>6</v>
      </c>
      <c r="E453" s="28" t="s">
        <v>7</v>
      </c>
      <c r="F453" s="28" t="s">
        <v>7</v>
      </c>
      <c r="G453" s="28" t="s">
        <v>7</v>
      </c>
      <c r="M453"/>
    </row>
    <row r="454" spans="1:13" s="84" customFormat="1" ht="15.75" thickBot="1" x14ac:dyDescent="0.3">
      <c r="A454"/>
      <c r="B454"/>
      <c r="C454" s="1" t="s">
        <v>68</v>
      </c>
      <c r="D454" s="9">
        <f>D446</f>
        <v>96643</v>
      </c>
      <c r="E454" s="9">
        <f>E446</f>
        <v>179392</v>
      </c>
      <c r="F454" s="9"/>
      <c r="G454" s="9"/>
      <c r="M454"/>
    </row>
    <row r="455" spans="1:13" s="84" customFormat="1" ht="15.75" thickBot="1" x14ac:dyDescent="0.3">
      <c r="A455"/>
      <c r="B455"/>
      <c r="C455" s="1" t="s">
        <v>69</v>
      </c>
      <c r="D455" s="12"/>
      <c r="E455" s="9"/>
      <c r="F455" s="9"/>
      <c r="G455" s="9"/>
      <c r="M455"/>
    </row>
    <row r="456" spans="1:13" s="84" customFormat="1" ht="15.75" thickBot="1" x14ac:dyDescent="0.3">
      <c r="A456"/>
      <c r="B456"/>
      <c r="C456" s="30" t="s">
        <v>181</v>
      </c>
      <c r="D456" s="12">
        <f>D455+D454</f>
        <v>96643</v>
      </c>
      <c r="E456" s="12">
        <f t="shared" ref="E456:G456" si="48">E455+E454</f>
        <v>179392</v>
      </c>
      <c r="F456" s="12">
        <f t="shared" si="48"/>
        <v>0</v>
      </c>
      <c r="G456" s="12">
        <f t="shared" si="48"/>
        <v>0</v>
      </c>
      <c r="M456"/>
    </row>
    <row r="457" spans="1:13" s="84" customFormat="1" ht="15" customHeight="1" x14ac:dyDescent="0.25">
      <c r="A457"/>
      <c r="B457"/>
      <c r="C457" s="168" t="s">
        <v>67</v>
      </c>
      <c r="D457" s="237"/>
      <c r="E457" s="238"/>
      <c r="F457" s="238"/>
      <c r="G457" s="239"/>
      <c r="M457"/>
    </row>
    <row r="458" spans="1:13" s="84" customFormat="1" x14ac:dyDescent="0.25">
      <c r="A458"/>
      <c r="B458"/>
      <c r="C458" s="169"/>
      <c r="D458" s="240"/>
      <c r="E458" s="241"/>
      <c r="F458" s="241"/>
      <c r="G458" s="242"/>
      <c r="M458"/>
    </row>
    <row r="459" spans="1:13" s="84" customFormat="1" ht="15.75" thickBot="1" x14ac:dyDescent="0.3">
      <c r="A459"/>
      <c r="B459"/>
      <c r="C459" s="170"/>
      <c r="D459" s="243"/>
      <c r="E459" s="244"/>
      <c r="F459" s="244"/>
      <c r="G459" s="245"/>
      <c r="M459"/>
    </row>
    <row r="460" spans="1:13" s="47" customFormat="1" ht="24.75" customHeight="1" thickBot="1" x14ac:dyDescent="0.3">
      <c r="C460" s="123" t="s">
        <v>196</v>
      </c>
      <c r="D460" s="204" t="s">
        <v>349</v>
      </c>
      <c r="E460" s="205"/>
      <c r="F460" s="205"/>
      <c r="G460" s="206"/>
    </row>
    <row r="461" spans="1:13" ht="23.25" customHeight="1" thickBot="1" x14ac:dyDescent="0.3">
      <c r="C461" s="147" t="s">
        <v>90</v>
      </c>
      <c r="D461" s="148"/>
      <c r="E461" s="148"/>
      <c r="F461" s="148"/>
      <c r="G461" s="149"/>
      <c r="H461"/>
      <c r="I461"/>
      <c r="J461" s="5"/>
      <c r="K461"/>
      <c r="L461" s="5"/>
    </row>
    <row r="462" spans="1:13" ht="23.25" thickBot="1" x14ac:dyDescent="0.3">
      <c r="C462" s="75" t="s">
        <v>350</v>
      </c>
      <c r="D462" s="8">
        <v>0.2</v>
      </c>
      <c r="E462" s="8">
        <v>0.3</v>
      </c>
      <c r="F462" s="8">
        <v>0.5</v>
      </c>
      <c r="G462" s="8">
        <v>0.8</v>
      </c>
      <c r="H462"/>
      <c r="I462"/>
      <c r="J462"/>
      <c r="K462"/>
      <c r="L462"/>
    </row>
    <row r="463" spans="1:13" ht="23.25" thickBot="1" x14ac:dyDescent="0.3">
      <c r="C463" s="4" t="s">
        <v>351</v>
      </c>
      <c r="D463" s="8">
        <v>0.1</v>
      </c>
      <c r="E463" s="8">
        <v>0.52</v>
      </c>
      <c r="F463" s="8">
        <v>0.4</v>
      </c>
      <c r="G463" s="8">
        <v>0.7</v>
      </c>
      <c r="H463"/>
      <c r="I463"/>
      <c r="J463"/>
      <c r="K463"/>
      <c r="L463"/>
    </row>
    <row r="464" spans="1:13" ht="35.25" customHeight="1" thickBot="1" x14ac:dyDescent="0.3">
      <c r="C464" s="4" t="s">
        <v>352</v>
      </c>
      <c r="D464" s="8">
        <v>0.3</v>
      </c>
      <c r="E464" s="8">
        <v>0.6</v>
      </c>
      <c r="F464" s="8">
        <v>0.8</v>
      </c>
      <c r="G464" s="8">
        <v>0.9</v>
      </c>
      <c r="H464"/>
      <c r="I464"/>
      <c r="J464"/>
      <c r="K464"/>
      <c r="L464"/>
    </row>
    <row r="465" spans="3:13" ht="15.75" thickBot="1" x14ac:dyDescent="0.3">
      <c r="C465" s="186" t="s">
        <v>198</v>
      </c>
      <c r="D465" s="187"/>
      <c r="E465" s="187"/>
      <c r="F465" s="187"/>
      <c r="G465" s="188"/>
      <c r="H465"/>
      <c r="I465"/>
      <c r="J465"/>
      <c r="K465"/>
      <c r="L465"/>
    </row>
    <row r="466" spans="3:13" ht="15.75" thickBot="1" x14ac:dyDescent="0.3">
      <c r="C466" s="156" t="s">
        <v>91</v>
      </c>
      <c r="D466" s="157"/>
      <c r="E466" s="157"/>
      <c r="F466" s="157"/>
      <c r="G466" s="158"/>
      <c r="H466"/>
      <c r="I466"/>
      <c r="J466"/>
      <c r="K466"/>
      <c r="L466"/>
    </row>
    <row r="467" spans="3:13" ht="22.5" customHeight="1" thickBot="1" x14ac:dyDescent="0.3">
      <c r="C467" s="29" t="s">
        <v>38</v>
      </c>
      <c r="D467" s="207" t="s">
        <v>353</v>
      </c>
      <c r="E467" s="208"/>
      <c r="F467" s="208"/>
      <c r="G467" s="209"/>
      <c r="H467"/>
      <c r="I467"/>
      <c r="J467"/>
      <c r="K467"/>
      <c r="L467"/>
    </row>
    <row r="468" spans="3:13" ht="43.5" customHeight="1" thickBot="1" x14ac:dyDescent="0.3">
      <c r="C468" s="4" t="s">
        <v>10</v>
      </c>
      <c r="D468" s="210" t="s">
        <v>354</v>
      </c>
      <c r="E468" s="211"/>
      <c r="F468" s="211"/>
      <c r="G468" s="212"/>
      <c r="H468"/>
      <c r="I468"/>
      <c r="J468"/>
      <c r="K468"/>
      <c r="L468"/>
    </row>
    <row r="469" spans="3:13" ht="15.75" thickBot="1" x14ac:dyDescent="0.3">
      <c r="C469" s="4" t="s">
        <v>15</v>
      </c>
      <c r="D469" s="150" t="s">
        <v>209</v>
      </c>
      <c r="E469" s="151"/>
      <c r="F469" s="151"/>
      <c r="G469" s="152"/>
      <c r="H469"/>
      <c r="I469"/>
      <c r="J469"/>
      <c r="K469"/>
      <c r="L469"/>
    </row>
    <row r="470" spans="3:13" ht="12.75" customHeight="1" x14ac:dyDescent="0.25">
      <c r="C470" s="139"/>
      <c r="D470" s="27">
        <v>2018</v>
      </c>
      <c r="E470" s="27">
        <v>2019</v>
      </c>
      <c r="F470" s="27">
        <v>2020</v>
      </c>
      <c r="G470" s="27">
        <v>2021</v>
      </c>
      <c r="H470"/>
      <c r="I470"/>
      <c r="J470"/>
      <c r="K470"/>
      <c r="L470"/>
    </row>
    <row r="471" spans="3:13" ht="24.75" customHeight="1" thickBot="1" x14ac:dyDescent="0.3">
      <c r="C471" s="140"/>
      <c r="D471" s="28" t="s">
        <v>6</v>
      </c>
      <c r="E471" s="28" t="s">
        <v>7</v>
      </c>
      <c r="F471" s="28" t="s">
        <v>7</v>
      </c>
      <c r="G471" s="28" t="s">
        <v>7</v>
      </c>
      <c r="H471"/>
      <c r="I471"/>
      <c r="J471"/>
      <c r="K471"/>
      <c r="L471"/>
    </row>
    <row r="472" spans="3:13" ht="15.75" thickBot="1" x14ac:dyDescent="0.3">
      <c r="C472" s="4" t="s">
        <v>9</v>
      </c>
      <c r="D472" s="6">
        <v>4200</v>
      </c>
      <c r="E472" s="6">
        <v>4000</v>
      </c>
      <c r="F472" s="6">
        <v>3450</v>
      </c>
      <c r="G472" s="6">
        <v>2950</v>
      </c>
      <c r="H472"/>
      <c r="I472"/>
      <c r="J472"/>
      <c r="K472"/>
      <c r="L472"/>
    </row>
    <row r="473" spans="3:13" ht="15.75" thickBot="1" x14ac:dyDescent="0.3">
      <c r="C473" s="4" t="s">
        <v>16</v>
      </c>
      <c r="D473" s="6">
        <f>D488</f>
        <v>182850</v>
      </c>
      <c r="E473" s="6">
        <f t="shared" ref="E473:G473" si="49">E488</f>
        <v>182850</v>
      </c>
      <c r="F473" s="6">
        <f t="shared" si="49"/>
        <v>182850</v>
      </c>
      <c r="G473" s="6">
        <f t="shared" si="49"/>
        <v>182850</v>
      </c>
      <c r="H473"/>
      <c r="I473"/>
      <c r="J473"/>
      <c r="K473"/>
      <c r="L473"/>
    </row>
    <row r="474" spans="3:13" ht="15.75" thickBot="1" x14ac:dyDescent="0.3">
      <c r="C474" s="4" t="s">
        <v>24</v>
      </c>
      <c r="D474" s="6">
        <f>D473/D472</f>
        <v>43.535714285714285</v>
      </c>
      <c r="E474" s="6">
        <f t="shared" ref="E474:G474" si="50">E473/E472</f>
        <v>45.712499999999999</v>
      </c>
      <c r="F474" s="6">
        <f t="shared" si="50"/>
        <v>53</v>
      </c>
      <c r="G474" s="6">
        <f t="shared" si="50"/>
        <v>61.983050847457626</v>
      </c>
      <c r="H474"/>
      <c r="I474"/>
      <c r="J474"/>
      <c r="K474"/>
      <c r="L474"/>
    </row>
    <row r="475" spans="3:13" ht="15.75" thickBot="1" x14ac:dyDescent="0.3">
      <c r="C475" s="4" t="s">
        <v>17</v>
      </c>
      <c r="D475" s="74" t="s">
        <v>23</v>
      </c>
      <c r="E475" s="7">
        <f>E472/D472-1</f>
        <v>-4.7619047619047672E-2</v>
      </c>
      <c r="F475" s="7">
        <f t="shared" ref="F475:G477" si="51">F472/E472-1</f>
        <v>-0.13749999999999996</v>
      </c>
      <c r="G475" s="7">
        <f t="shared" si="51"/>
        <v>-0.14492753623188404</v>
      </c>
      <c r="H475"/>
      <c r="I475" s="10"/>
      <c r="J475" s="10"/>
      <c r="K475" s="10"/>
      <c r="L475" s="10"/>
      <c r="M475" s="10"/>
    </row>
    <row r="476" spans="3:13" ht="15.75" thickBot="1" x14ac:dyDescent="0.3">
      <c r="C476" s="4" t="s">
        <v>18</v>
      </c>
      <c r="D476" s="74" t="s">
        <v>23</v>
      </c>
      <c r="E476" s="7">
        <f>E473/D473-1</f>
        <v>0</v>
      </c>
      <c r="F476" s="7">
        <f t="shared" si="51"/>
        <v>0</v>
      </c>
      <c r="G476" s="7">
        <f t="shared" si="51"/>
        <v>0</v>
      </c>
      <c r="H476"/>
      <c r="I476"/>
      <c r="J476"/>
      <c r="K476"/>
      <c r="L476"/>
    </row>
    <row r="477" spans="3:13" ht="15.75" thickBot="1" x14ac:dyDescent="0.3">
      <c r="C477" s="4" t="s">
        <v>19</v>
      </c>
      <c r="D477" s="74" t="s">
        <v>23</v>
      </c>
      <c r="E477" s="7">
        <f>E474/D474-1</f>
        <v>5.0000000000000044E-2</v>
      </c>
      <c r="F477" s="7">
        <f t="shared" si="51"/>
        <v>0.15942028985507251</v>
      </c>
      <c r="G477" s="7">
        <f t="shared" si="51"/>
        <v>0.16949152542372881</v>
      </c>
      <c r="H477"/>
      <c r="I477"/>
      <c r="J477"/>
      <c r="K477"/>
      <c r="L477"/>
    </row>
    <row r="478" spans="3:13" ht="15.75" thickBot="1" x14ac:dyDescent="0.3">
      <c r="C478" s="153" t="s">
        <v>54</v>
      </c>
      <c r="D478" s="154"/>
      <c r="E478" s="154"/>
      <c r="F478" s="154"/>
      <c r="G478" s="155"/>
      <c r="H478"/>
      <c r="I478"/>
      <c r="J478"/>
      <c r="K478"/>
      <c r="L478"/>
    </row>
    <row r="479" spans="3:13" ht="12.75" customHeight="1" x14ac:dyDescent="0.25">
      <c r="C479" s="139"/>
      <c r="D479" s="27">
        <v>2018</v>
      </c>
      <c r="E479" s="27">
        <v>2019</v>
      </c>
      <c r="F479" s="27">
        <v>2020</v>
      </c>
      <c r="G479" s="27">
        <v>2021</v>
      </c>
      <c r="H479"/>
      <c r="I479"/>
      <c r="J479"/>
      <c r="K479"/>
      <c r="L479"/>
    </row>
    <row r="480" spans="3:13" ht="18" customHeight="1" thickBot="1" x14ac:dyDescent="0.3">
      <c r="C480" s="140"/>
      <c r="D480" s="28" t="s">
        <v>6</v>
      </c>
      <c r="E480" s="28" t="s">
        <v>7</v>
      </c>
      <c r="F480" s="28" t="s">
        <v>7</v>
      </c>
      <c r="G480" s="28" t="s">
        <v>7</v>
      </c>
      <c r="H480"/>
      <c r="I480"/>
      <c r="J480"/>
      <c r="K480"/>
      <c r="L480"/>
    </row>
    <row r="481" spans="3:12" ht="15.75" thickBot="1" x14ac:dyDescent="0.3">
      <c r="C481" s="1" t="s">
        <v>0</v>
      </c>
      <c r="D481" s="9">
        <v>150000</v>
      </c>
      <c r="E481" s="9">
        <v>150000</v>
      </c>
      <c r="F481" s="9">
        <v>150000</v>
      </c>
      <c r="G481" s="9">
        <v>150000</v>
      </c>
      <c r="H481"/>
      <c r="I481"/>
      <c r="J481"/>
      <c r="K481"/>
      <c r="L481"/>
    </row>
    <row r="482" spans="3:12" ht="24.75" thickBot="1" x14ac:dyDescent="0.3">
      <c r="C482" s="1" t="s">
        <v>41</v>
      </c>
      <c r="D482" s="9">
        <v>25000</v>
      </c>
      <c r="E482" s="9">
        <v>25000</v>
      </c>
      <c r="F482" s="9">
        <v>25000</v>
      </c>
      <c r="G482" s="9">
        <v>25000</v>
      </c>
      <c r="H482"/>
      <c r="I482"/>
      <c r="J482"/>
      <c r="K482"/>
      <c r="L482"/>
    </row>
    <row r="483" spans="3:12" ht="15.75" thickBot="1" x14ac:dyDescent="0.3">
      <c r="C483" s="1" t="s">
        <v>1</v>
      </c>
      <c r="D483" s="12">
        <v>7850</v>
      </c>
      <c r="E483" s="12">
        <v>7850</v>
      </c>
      <c r="F483" s="12">
        <v>7850</v>
      </c>
      <c r="G483" s="12">
        <v>7850</v>
      </c>
      <c r="H483"/>
      <c r="I483"/>
      <c r="J483"/>
      <c r="K483"/>
      <c r="L483"/>
    </row>
    <row r="484" spans="3:12" ht="15.75" thickBot="1" x14ac:dyDescent="0.3">
      <c r="C484" s="1" t="s">
        <v>2</v>
      </c>
      <c r="D484" s="12"/>
      <c r="E484" s="9"/>
      <c r="F484" s="9"/>
      <c r="G484" s="9"/>
      <c r="H484"/>
      <c r="I484"/>
      <c r="J484"/>
      <c r="K484"/>
      <c r="L484"/>
    </row>
    <row r="485" spans="3:12" ht="15.75" thickBot="1" x14ac:dyDescent="0.3">
      <c r="C485" s="1" t="s">
        <v>29</v>
      </c>
      <c r="D485" s="12"/>
      <c r="E485" s="9"/>
      <c r="F485" s="9"/>
      <c r="G485" s="9"/>
      <c r="H485"/>
      <c r="I485"/>
      <c r="J485"/>
      <c r="K485"/>
      <c r="L485"/>
    </row>
    <row r="486" spans="3:12" ht="15.75" thickBot="1" x14ac:dyDescent="0.3">
      <c r="C486" s="1" t="s">
        <v>31</v>
      </c>
      <c r="D486" s="12"/>
      <c r="E486" s="9"/>
      <c r="F486" s="9"/>
      <c r="G486" s="9"/>
      <c r="H486"/>
      <c r="I486"/>
      <c r="J486"/>
      <c r="K486"/>
      <c r="L486"/>
    </row>
    <row r="487" spans="3:12" ht="24.75" thickBot="1" x14ac:dyDescent="0.3">
      <c r="C487" s="1" t="s">
        <v>3</v>
      </c>
      <c r="D487" s="12"/>
      <c r="E487" s="9"/>
      <c r="F487" s="9"/>
      <c r="G487" s="9"/>
      <c r="H487"/>
      <c r="I487"/>
      <c r="J487"/>
      <c r="K487"/>
      <c r="L487"/>
    </row>
    <row r="488" spans="3:12" ht="15.75" thickBot="1" x14ac:dyDescent="0.3">
      <c r="C488" s="30" t="s">
        <v>53</v>
      </c>
      <c r="D488" s="12">
        <f>D481+D482+D483</f>
        <v>182850</v>
      </c>
      <c r="E488" s="12">
        <f t="shared" ref="E488:G488" si="52">E481+E482+E483</f>
        <v>182850</v>
      </c>
      <c r="F488" s="12">
        <f t="shared" si="52"/>
        <v>182850</v>
      </c>
      <c r="G488" s="12">
        <f t="shared" si="52"/>
        <v>182850</v>
      </c>
      <c r="H488"/>
      <c r="I488"/>
      <c r="J488"/>
      <c r="K488"/>
      <c r="L488"/>
    </row>
    <row r="489" spans="3:12" ht="15.75" thickBot="1" x14ac:dyDescent="0.3">
      <c r="C489" s="33" t="s">
        <v>55</v>
      </c>
      <c r="D489" s="34">
        <f>IF(D488-D473=0,0,"Eror")</f>
        <v>0</v>
      </c>
      <c r="E489" s="34">
        <f t="shared" ref="E489:G489" si="53">IF(E488-E473=0,0,"Error")</f>
        <v>0</v>
      </c>
      <c r="F489" s="34">
        <f t="shared" si="53"/>
        <v>0</v>
      </c>
      <c r="G489" s="34">
        <f t="shared" si="53"/>
        <v>0</v>
      </c>
      <c r="H489"/>
      <c r="I489"/>
      <c r="J489"/>
      <c r="K489"/>
      <c r="L489"/>
    </row>
    <row r="490" spans="3:12" ht="15.75" hidden="1" thickBot="1" x14ac:dyDescent="0.3">
      <c r="C490" s="21" t="s">
        <v>202</v>
      </c>
      <c r="D490" s="144" t="s">
        <v>37</v>
      </c>
      <c r="E490" s="145"/>
      <c r="F490" s="145"/>
      <c r="G490" s="146"/>
      <c r="H490"/>
      <c r="I490"/>
      <c r="J490"/>
      <c r="K490"/>
      <c r="L490"/>
    </row>
    <row r="491" spans="3:12" ht="15.75" hidden="1" thickBot="1" x14ac:dyDescent="0.3">
      <c r="C491" s="4" t="s">
        <v>10</v>
      </c>
      <c r="D491" s="147" t="s">
        <v>37</v>
      </c>
      <c r="E491" s="148"/>
      <c r="F491" s="148"/>
      <c r="G491" s="149"/>
      <c r="H491"/>
      <c r="I491"/>
      <c r="J491"/>
      <c r="K491"/>
      <c r="L491"/>
    </row>
    <row r="492" spans="3:12" ht="15.75" hidden="1" thickBot="1" x14ac:dyDescent="0.3">
      <c r="C492" s="4" t="s">
        <v>15</v>
      </c>
      <c r="D492" s="150" t="s">
        <v>37</v>
      </c>
      <c r="E492" s="151"/>
      <c r="F492" s="151"/>
      <c r="G492" s="152"/>
      <c r="H492"/>
      <c r="I492"/>
      <c r="J492"/>
      <c r="K492"/>
      <c r="L492"/>
    </row>
    <row r="493" spans="3:12" ht="15.75" hidden="1" thickBot="1" x14ac:dyDescent="0.3">
      <c r="C493" s="4" t="s">
        <v>9</v>
      </c>
      <c r="D493" s="6"/>
      <c r="E493" s="6"/>
      <c r="F493" s="6"/>
      <c r="G493" s="6"/>
      <c r="H493"/>
      <c r="I493"/>
      <c r="J493"/>
      <c r="K493"/>
      <c r="L493"/>
    </row>
    <row r="494" spans="3:12" ht="12.75" hidden="1" customHeight="1" thickBot="1" x14ac:dyDescent="0.3">
      <c r="C494" s="139"/>
      <c r="D494" s="27">
        <v>2018</v>
      </c>
      <c r="E494" s="27">
        <v>2019</v>
      </c>
      <c r="F494" s="27">
        <v>2020</v>
      </c>
      <c r="G494" s="27">
        <v>2021</v>
      </c>
      <c r="H494"/>
      <c r="I494"/>
      <c r="J494"/>
      <c r="K494"/>
      <c r="L494"/>
    </row>
    <row r="495" spans="3:12" ht="9" hidden="1" customHeight="1" thickBot="1" x14ac:dyDescent="0.3">
      <c r="C495" s="140"/>
      <c r="D495" s="28" t="s">
        <v>6</v>
      </c>
      <c r="E495" s="28" t="s">
        <v>7</v>
      </c>
      <c r="F495" s="28" t="s">
        <v>7</v>
      </c>
      <c r="G495" s="28" t="s">
        <v>7</v>
      </c>
      <c r="H495"/>
      <c r="I495"/>
      <c r="J495"/>
      <c r="K495"/>
      <c r="L495"/>
    </row>
    <row r="496" spans="3:12" ht="15.75" hidden="1" thickBot="1" x14ac:dyDescent="0.3">
      <c r="C496" s="4" t="s">
        <v>16</v>
      </c>
      <c r="D496" s="6"/>
      <c r="E496" s="6"/>
      <c r="F496" s="6"/>
      <c r="G496" s="6"/>
      <c r="H496"/>
      <c r="I496"/>
      <c r="J496"/>
      <c r="K496"/>
      <c r="L496"/>
    </row>
    <row r="497" spans="3:12" ht="15.75" hidden="1" thickBot="1" x14ac:dyDescent="0.3">
      <c r="C497" s="4" t="s">
        <v>24</v>
      </c>
      <c r="D497" s="6" t="e">
        <f>D496/D493</f>
        <v>#DIV/0!</v>
      </c>
      <c r="E497" s="6" t="e">
        <f>E496/E493</f>
        <v>#DIV/0!</v>
      </c>
      <c r="F497" s="6" t="e">
        <f>F496/F493</f>
        <v>#DIV/0!</v>
      </c>
      <c r="G497" s="6" t="e">
        <f>G496/G493</f>
        <v>#DIV/0!</v>
      </c>
      <c r="H497"/>
      <c r="I497"/>
      <c r="J497"/>
      <c r="K497"/>
      <c r="L497"/>
    </row>
    <row r="498" spans="3:12" ht="15.75" hidden="1" thickBot="1" x14ac:dyDescent="0.3">
      <c r="C498" s="4" t="s">
        <v>17</v>
      </c>
      <c r="D498" s="74"/>
      <c r="E498" s="7" t="e">
        <f>E493/D493-1</f>
        <v>#DIV/0!</v>
      </c>
      <c r="F498" s="7" t="e">
        <f>F493/E493-1</f>
        <v>#DIV/0!</v>
      </c>
      <c r="G498" s="7" t="e">
        <f>G493/F493-1</f>
        <v>#DIV/0!</v>
      </c>
      <c r="H498"/>
      <c r="I498"/>
      <c r="J498"/>
      <c r="K498"/>
      <c r="L498"/>
    </row>
    <row r="499" spans="3:12" ht="15.75" hidden="1" thickBot="1" x14ac:dyDescent="0.3">
      <c r="C499" s="4" t="s">
        <v>18</v>
      </c>
      <c r="D499" s="74"/>
      <c r="E499" s="7" t="e">
        <f>E496/D496-1</f>
        <v>#DIV/0!</v>
      </c>
      <c r="F499" s="7" t="e">
        <f t="shared" ref="F499:G500" si="54">F496/E496-1</f>
        <v>#DIV/0!</v>
      </c>
      <c r="G499" s="7" t="e">
        <f t="shared" si="54"/>
        <v>#DIV/0!</v>
      </c>
      <c r="H499"/>
      <c r="I499"/>
      <c r="J499"/>
      <c r="K499"/>
      <c r="L499"/>
    </row>
    <row r="500" spans="3:12" ht="15.75" hidden="1" thickBot="1" x14ac:dyDescent="0.3">
      <c r="C500" s="4" t="s">
        <v>19</v>
      </c>
      <c r="D500" s="74"/>
      <c r="E500" s="7" t="e">
        <f>E497/D497-1</f>
        <v>#DIV/0!</v>
      </c>
      <c r="F500" s="7" t="e">
        <f t="shared" si="54"/>
        <v>#DIV/0!</v>
      </c>
      <c r="G500" s="7" t="e">
        <f t="shared" si="54"/>
        <v>#DIV/0!</v>
      </c>
      <c r="H500"/>
      <c r="I500"/>
      <c r="J500"/>
      <c r="K500"/>
      <c r="L500"/>
    </row>
    <row r="501" spans="3:12" ht="24.75" hidden="1" customHeight="1" thickBot="1" x14ac:dyDescent="0.3">
      <c r="C501" s="153" t="s">
        <v>355</v>
      </c>
      <c r="D501" s="154"/>
      <c r="E501" s="154"/>
      <c r="F501" s="154"/>
      <c r="G501" s="155"/>
      <c r="H501"/>
      <c r="I501"/>
      <c r="J501"/>
      <c r="K501"/>
      <c r="L501"/>
    </row>
    <row r="502" spans="3:12" ht="12.75" hidden="1" customHeight="1" thickBot="1" x14ac:dyDescent="0.3">
      <c r="C502" s="139"/>
      <c r="D502" s="27">
        <v>2018</v>
      </c>
      <c r="E502" s="27">
        <v>2019</v>
      </c>
      <c r="F502" s="27">
        <v>2020</v>
      </c>
      <c r="G502" s="27">
        <v>2021</v>
      </c>
      <c r="H502"/>
      <c r="I502"/>
      <c r="J502"/>
      <c r="K502"/>
      <c r="L502"/>
    </row>
    <row r="503" spans="3:12" ht="9" hidden="1" customHeight="1" thickBot="1" x14ac:dyDescent="0.3">
      <c r="C503" s="140"/>
      <c r="D503" s="28" t="s">
        <v>6</v>
      </c>
      <c r="E503" s="28" t="s">
        <v>7</v>
      </c>
      <c r="F503" s="28" t="s">
        <v>7</v>
      </c>
      <c r="G503" s="28" t="s">
        <v>7</v>
      </c>
      <c r="H503"/>
      <c r="I503"/>
      <c r="J503"/>
      <c r="K503"/>
      <c r="L503"/>
    </row>
    <row r="504" spans="3:12" ht="24.75" hidden="1" customHeight="1" thickBot="1" x14ac:dyDescent="0.3">
      <c r="C504" s="1" t="s">
        <v>0</v>
      </c>
      <c r="D504" s="9"/>
      <c r="E504" s="9"/>
      <c r="F504" s="9"/>
      <c r="G504" s="9"/>
      <c r="H504"/>
      <c r="I504"/>
      <c r="J504"/>
      <c r="K504"/>
      <c r="L504"/>
    </row>
    <row r="505" spans="3:12" ht="24.75" hidden="1" customHeight="1" thickBot="1" x14ac:dyDescent="0.3">
      <c r="C505" s="1" t="s">
        <v>41</v>
      </c>
      <c r="D505" s="9"/>
      <c r="E505" s="9"/>
      <c r="F505" s="9"/>
      <c r="G505" s="9"/>
      <c r="H505"/>
      <c r="I505"/>
      <c r="J505"/>
      <c r="K505"/>
      <c r="L505"/>
    </row>
    <row r="506" spans="3:12" ht="24.75" hidden="1" customHeight="1" thickBot="1" x14ac:dyDescent="0.3">
      <c r="C506" s="1" t="s">
        <v>1</v>
      </c>
      <c r="D506" s="12"/>
      <c r="E506" s="9"/>
      <c r="F506" s="9"/>
      <c r="G506" s="9"/>
      <c r="H506"/>
      <c r="I506"/>
      <c r="J506"/>
      <c r="K506"/>
      <c r="L506"/>
    </row>
    <row r="507" spans="3:12" ht="15.75" hidden="1" thickBot="1" x14ac:dyDescent="0.3">
      <c r="C507" s="1" t="s">
        <v>2</v>
      </c>
      <c r="D507" s="12"/>
      <c r="E507" s="9"/>
      <c r="F507" s="9"/>
      <c r="G507" s="9"/>
      <c r="H507"/>
      <c r="I507"/>
      <c r="J507"/>
      <c r="K507"/>
      <c r="L507"/>
    </row>
    <row r="508" spans="3:12" ht="15.75" hidden="1" thickBot="1" x14ac:dyDescent="0.3">
      <c r="C508" s="1" t="s">
        <v>29</v>
      </c>
      <c r="D508" s="12"/>
      <c r="E508" s="9"/>
      <c r="F508" s="9"/>
      <c r="G508" s="9"/>
      <c r="H508"/>
      <c r="I508"/>
      <c r="J508"/>
      <c r="K508"/>
      <c r="L508"/>
    </row>
    <row r="509" spans="3:12" ht="15.75" hidden="1" thickBot="1" x14ac:dyDescent="0.3">
      <c r="C509" s="1" t="s">
        <v>31</v>
      </c>
      <c r="D509" s="12"/>
      <c r="E509" s="9"/>
      <c r="F509" s="9"/>
      <c r="G509" s="9"/>
      <c r="H509"/>
      <c r="I509"/>
      <c r="J509"/>
      <c r="K509"/>
      <c r="L509"/>
    </row>
    <row r="510" spans="3:12" ht="24.75" hidden="1" thickBot="1" x14ac:dyDescent="0.3">
      <c r="C510" s="1" t="s">
        <v>3</v>
      </c>
      <c r="D510" s="12"/>
      <c r="E510" s="9"/>
      <c r="F510" s="9"/>
      <c r="G510" s="9"/>
      <c r="H510"/>
      <c r="I510"/>
      <c r="J510"/>
      <c r="K510"/>
      <c r="L510"/>
    </row>
    <row r="511" spans="3:12" ht="15.75" hidden="1" thickBot="1" x14ac:dyDescent="0.3">
      <c r="C511" s="32" t="s">
        <v>195</v>
      </c>
      <c r="D511" s="12">
        <f>D510+D509+D508+D507+D506+D505+D504</f>
        <v>0</v>
      </c>
      <c r="E511" s="12">
        <f>E510+E509+E508+E507+E506+E505+E504</f>
        <v>0</v>
      </c>
      <c r="F511" s="12">
        <f>F510+F509+F508+F507+F506+F505+F504</f>
        <v>0</v>
      </c>
      <c r="G511" s="12">
        <f>G510+G509+G508+G507+G506+G505+G504</f>
        <v>0</v>
      </c>
      <c r="H511"/>
      <c r="I511"/>
      <c r="J511"/>
      <c r="K511"/>
      <c r="L511"/>
    </row>
    <row r="512" spans="3:12" ht="17.25" hidden="1" customHeight="1" thickBot="1" x14ac:dyDescent="0.3">
      <c r="C512" s="33" t="s">
        <v>55</v>
      </c>
      <c r="D512" s="34">
        <f>IF(D511-D496=0,0,"Error")</f>
        <v>0</v>
      </c>
      <c r="E512" s="34">
        <f>IF(E511-E496=0,0,"Error")</f>
        <v>0</v>
      </c>
      <c r="F512" s="34">
        <f>IF(F511-F496=0,0,"Error")</f>
        <v>0</v>
      </c>
      <c r="G512" s="34">
        <f>IF(G511-G496=0,0,"Error")</f>
        <v>0</v>
      </c>
      <c r="H512"/>
      <c r="I512"/>
      <c r="J512"/>
      <c r="K512"/>
      <c r="L512"/>
    </row>
    <row r="513" spans="3:13" ht="15.75" thickBot="1" x14ac:dyDescent="0.3">
      <c r="C513" s="156" t="s">
        <v>64</v>
      </c>
      <c r="D513" s="157"/>
      <c r="E513" s="157"/>
      <c r="F513" s="157"/>
      <c r="G513" s="158"/>
      <c r="H513"/>
      <c r="I513"/>
      <c r="J513"/>
      <c r="K513"/>
      <c r="L513"/>
    </row>
    <row r="514" spans="3:13" ht="15.75" thickBot="1" x14ac:dyDescent="0.3">
      <c r="C514" s="156" t="s">
        <v>65</v>
      </c>
      <c r="D514" s="157"/>
      <c r="E514" s="157"/>
      <c r="F514" s="157"/>
      <c r="G514" s="158"/>
      <c r="H514"/>
      <c r="I514"/>
      <c r="J514"/>
      <c r="K514"/>
      <c r="L514"/>
    </row>
    <row r="515" spans="3:13" ht="15.75" thickBot="1" x14ac:dyDescent="0.3">
      <c r="C515" s="20" t="s">
        <v>356</v>
      </c>
      <c r="D515" s="141" t="s">
        <v>357</v>
      </c>
      <c r="E515" s="142"/>
      <c r="F515" s="142"/>
      <c r="G515" s="143"/>
      <c r="H515"/>
      <c r="I515"/>
      <c r="J515"/>
      <c r="K515"/>
      <c r="L515"/>
    </row>
    <row r="516" spans="3:13" ht="15.75" thickBot="1" x14ac:dyDescent="0.3">
      <c r="C516" s="29" t="s">
        <v>38</v>
      </c>
      <c r="D516" s="141" t="s">
        <v>357</v>
      </c>
      <c r="E516" s="142"/>
      <c r="F516" s="142"/>
      <c r="G516" s="143"/>
      <c r="H516"/>
      <c r="I516"/>
      <c r="J516"/>
      <c r="K516"/>
      <c r="L516"/>
    </row>
    <row r="517" spans="3:13" ht="17.25" customHeight="1" thickBot="1" x14ac:dyDescent="0.3">
      <c r="C517" s="4" t="s">
        <v>10</v>
      </c>
      <c r="D517" s="147" t="s">
        <v>358</v>
      </c>
      <c r="E517" s="148"/>
      <c r="F517" s="148"/>
      <c r="G517" s="149"/>
      <c r="H517"/>
      <c r="I517"/>
      <c r="J517"/>
      <c r="K517"/>
      <c r="L517"/>
    </row>
    <row r="518" spans="3:13" ht="15.75" thickBot="1" x14ac:dyDescent="0.3">
      <c r="C518" s="4" t="s">
        <v>15</v>
      </c>
      <c r="D518" s="150"/>
      <c r="E518" s="151"/>
      <c r="F518" s="151"/>
      <c r="G518" s="152"/>
      <c r="H518"/>
      <c r="I518"/>
      <c r="J518"/>
      <c r="K518"/>
      <c r="L518"/>
    </row>
    <row r="519" spans="3:13" ht="12.75" customHeight="1" x14ac:dyDescent="0.25">
      <c r="C519" s="139"/>
      <c r="D519" s="27">
        <v>2018</v>
      </c>
      <c r="E519" s="27">
        <v>2019</v>
      </c>
      <c r="F519" s="27">
        <v>2020</v>
      </c>
      <c r="G519" s="27">
        <v>2021</v>
      </c>
      <c r="H519"/>
      <c r="I519"/>
      <c r="J519"/>
      <c r="K519"/>
      <c r="L519"/>
    </row>
    <row r="520" spans="3:13" ht="15.75" customHeight="1" thickBot="1" x14ac:dyDescent="0.3">
      <c r="C520" s="140"/>
      <c r="D520" s="28" t="s">
        <v>6</v>
      </c>
      <c r="E520" s="28" t="s">
        <v>7</v>
      </c>
      <c r="F520" s="28" t="s">
        <v>7</v>
      </c>
      <c r="G520" s="28" t="s">
        <v>7</v>
      </c>
      <c r="H520"/>
      <c r="I520"/>
      <c r="J520"/>
      <c r="K520"/>
      <c r="L520"/>
    </row>
    <row r="521" spans="3:13" ht="15.75" thickBot="1" x14ac:dyDescent="0.3">
      <c r="C521" s="4" t="s">
        <v>9</v>
      </c>
      <c r="D521" s="6">
        <v>1</v>
      </c>
      <c r="E521" s="6">
        <v>1</v>
      </c>
      <c r="F521" s="6">
        <v>1</v>
      </c>
      <c r="G521" s="6">
        <v>1</v>
      </c>
      <c r="H521"/>
      <c r="I521"/>
      <c r="J521"/>
      <c r="K521"/>
      <c r="L521"/>
    </row>
    <row r="522" spans="3:13" ht="15.75" thickBot="1" x14ac:dyDescent="0.3">
      <c r="C522" s="4" t="s">
        <v>16</v>
      </c>
      <c r="D522" s="6">
        <v>12960</v>
      </c>
      <c r="E522" s="6">
        <v>8600</v>
      </c>
      <c r="F522" s="6">
        <v>8600</v>
      </c>
      <c r="G522" s="6">
        <v>8600</v>
      </c>
      <c r="H522"/>
      <c r="I522"/>
      <c r="J522"/>
      <c r="K522"/>
      <c r="L522"/>
    </row>
    <row r="523" spans="3:13" ht="15.75" thickBot="1" x14ac:dyDescent="0.3">
      <c r="C523" s="4" t="s">
        <v>24</v>
      </c>
      <c r="D523" s="6">
        <f>D522/D521</f>
        <v>12960</v>
      </c>
      <c r="E523" s="6">
        <f t="shared" ref="E523:G523" si="55">E522/E521</f>
        <v>8600</v>
      </c>
      <c r="F523" s="6">
        <f t="shared" si="55"/>
        <v>8600</v>
      </c>
      <c r="G523" s="6">
        <f t="shared" si="55"/>
        <v>8600</v>
      </c>
      <c r="H523"/>
      <c r="I523"/>
      <c r="J523"/>
      <c r="K523"/>
      <c r="L523"/>
    </row>
    <row r="524" spans="3:13" ht="15.75" thickBot="1" x14ac:dyDescent="0.3">
      <c r="C524" s="4" t="s">
        <v>17</v>
      </c>
      <c r="D524" s="74" t="s">
        <v>23</v>
      </c>
      <c r="E524" s="7"/>
      <c r="F524" s="7"/>
      <c r="G524" s="7"/>
      <c r="H524"/>
      <c r="I524" s="10"/>
      <c r="J524" s="10"/>
      <c r="K524" s="10"/>
      <c r="L524" s="10"/>
      <c r="M524" s="10"/>
    </row>
    <row r="525" spans="3:13" ht="15.75" thickBot="1" x14ac:dyDescent="0.3">
      <c r="C525" s="4" t="s">
        <v>18</v>
      </c>
      <c r="D525" s="74" t="s">
        <v>23</v>
      </c>
      <c r="E525" s="7"/>
      <c r="F525" s="7"/>
      <c r="G525" s="7"/>
      <c r="H525"/>
      <c r="I525"/>
      <c r="J525"/>
      <c r="K525"/>
      <c r="L525"/>
    </row>
    <row r="526" spans="3:13" ht="15.75" thickBot="1" x14ac:dyDescent="0.3">
      <c r="C526" s="4" t="s">
        <v>19</v>
      </c>
      <c r="D526" s="74" t="s">
        <v>23</v>
      </c>
      <c r="E526" s="7"/>
      <c r="F526" s="7"/>
      <c r="G526" s="7"/>
      <c r="H526"/>
      <c r="I526"/>
      <c r="J526"/>
      <c r="K526"/>
      <c r="L526"/>
    </row>
    <row r="527" spans="3:13" ht="15.75" thickBot="1" x14ac:dyDescent="0.3">
      <c r="C527" s="153" t="s">
        <v>54</v>
      </c>
      <c r="D527" s="154"/>
      <c r="E527" s="154"/>
      <c r="F527" s="154"/>
      <c r="G527" s="155"/>
      <c r="H527"/>
      <c r="I527"/>
      <c r="J527"/>
      <c r="K527"/>
      <c r="L527"/>
    </row>
    <row r="528" spans="3:13" ht="12.75" customHeight="1" x14ac:dyDescent="0.25">
      <c r="C528" s="139"/>
      <c r="D528" s="27">
        <v>2018</v>
      </c>
      <c r="E528" s="27">
        <v>2019</v>
      </c>
      <c r="F528" s="27">
        <v>2020</v>
      </c>
      <c r="G528" s="27">
        <v>2021</v>
      </c>
      <c r="H528"/>
      <c r="I528"/>
      <c r="J528"/>
      <c r="K528"/>
      <c r="L528"/>
    </row>
    <row r="529" spans="3:12" ht="9" customHeight="1" thickBot="1" x14ac:dyDescent="0.3">
      <c r="C529" s="140"/>
      <c r="D529" s="28" t="s">
        <v>6</v>
      </c>
      <c r="E529" s="28" t="s">
        <v>7</v>
      </c>
      <c r="F529" s="28" t="s">
        <v>7</v>
      </c>
      <c r="G529" s="28" t="s">
        <v>7</v>
      </c>
      <c r="H529"/>
      <c r="I529"/>
      <c r="J529"/>
      <c r="K529"/>
      <c r="L529"/>
    </row>
    <row r="530" spans="3:12" ht="15.75" thickBot="1" x14ac:dyDescent="0.3">
      <c r="C530" s="1" t="s">
        <v>68</v>
      </c>
      <c r="D530" s="9">
        <v>12960</v>
      </c>
      <c r="E530" s="9">
        <v>8600</v>
      </c>
      <c r="F530" s="9">
        <v>8600</v>
      </c>
      <c r="G530" s="9">
        <v>8600</v>
      </c>
      <c r="H530"/>
      <c r="I530"/>
      <c r="J530"/>
      <c r="K530"/>
      <c r="L530"/>
    </row>
    <row r="531" spans="3:12" ht="15.75" thickBot="1" x14ac:dyDescent="0.3">
      <c r="C531" s="1" t="s">
        <v>69</v>
      </c>
      <c r="D531" s="12"/>
      <c r="E531" s="9"/>
      <c r="F531" s="9"/>
      <c r="G531" s="9"/>
      <c r="H531"/>
      <c r="I531"/>
      <c r="J531"/>
      <c r="K531"/>
      <c r="L531"/>
    </row>
    <row r="532" spans="3:12" ht="15.75" thickBot="1" x14ac:dyDescent="0.3">
      <c r="C532" s="30" t="s">
        <v>53</v>
      </c>
      <c r="D532" s="12">
        <f>D531+D530</f>
        <v>12960</v>
      </c>
      <c r="E532" s="12">
        <f>E530</f>
        <v>8600</v>
      </c>
      <c r="F532" s="12">
        <f>F530</f>
        <v>8600</v>
      </c>
      <c r="G532" s="12">
        <f>G530</f>
        <v>8600</v>
      </c>
      <c r="H532"/>
      <c r="I532"/>
      <c r="J532"/>
      <c r="K532"/>
      <c r="L532"/>
    </row>
    <row r="533" spans="3:12" x14ac:dyDescent="0.25">
      <c r="C533" s="168" t="s">
        <v>66</v>
      </c>
      <c r="D533" s="171"/>
      <c r="E533" s="172"/>
      <c r="F533" s="172"/>
      <c r="G533" s="173"/>
      <c r="H533"/>
      <c r="I533"/>
      <c r="J533"/>
      <c r="K533"/>
      <c r="L533"/>
    </row>
    <row r="534" spans="3:12" x14ac:dyDescent="0.25">
      <c r="C534" s="169"/>
      <c r="D534" s="174"/>
      <c r="E534" s="175"/>
      <c r="F534" s="175"/>
      <c r="G534" s="176"/>
      <c r="H534"/>
      <c r="I534"/>
      <c r="J534"/>
      <c r="K534"/>
      <c r="L534"/>
    </row>
    <row r="535" spans="3:12" ht="15.75" thickBot="1" x14ac:dyDescent="0.3">
      <c r="C535" s="170"/>
      <c r="D535" s="177"/>
      <c r="E535" s="178"/>
      <c r="F535" s="178"/>
      <c r="G535" s="179"/>
      <c r="H535"/>
      <c r="I535"/>
      <c r="J535"/>
      <c r="K535"/>
      <c r="L535"/>
    </row>
    <row r="536" spans="3:12" ht="15.75" thickBot="1" x14ac:dyDescent="0.3">
      <c r="C536" s="20" t="s">
        <v>359</v>
      </c>
      <c r="D536" s="141" t="s">
        <v>360</v>
      </c>
      <c r="E536" s="142"/>
      <c r="F536" s="142"/>
      <c r="G536" s="143"/>
      <c r="H536"/>
      <c r="I536"/>
      <c r="J536"/>
      <c r="K536"/>
      <c r="L536"/>
    </row>
    <row r="537" spans="3:12" ht="39" customHeight="1" thickBot="1" x14ac:dyDescent="0.3">
      <c r="C537" s="29" t="s">
        <v>102</v>
      </c>
      <c r="D537" s="141" t="s">
        <v>360</v>
      </c>
      <c r="E537" s="142"/>
      <c r="F537" s="142"/>
      <c r="G537" s="143"/>
      <c r="H537"/>
      <c r="I537"/>
      <c r="J537"/>
      <c r="K537"/>
      <c r="L537"/>
    </row>
    <row r="538" spans="3:12" ht="34.5" customHeight="1" thickBot="1" x14ac:dyDescent="0.3">
      <c r="C538" s="4" t="s">
        <v>10</v>
      </c>
      <c r="D538" s="147" t="s">
        <v>361</v>
      </c>
      <c r="E538" s="148"/>
      <c r="F538" s="148"/>
      <c r="G538" s="149"/>
      <c r="H538"/>
      <c r="I538"/>
      <c r="J538"/>
      <c r="K538"/>
      <c r="L538"/>
    </row>
    <row r="539" spans="3:12" ht="15.75" thickBot="1" x14ac:dyDescent="0.3">
      <c r="C539" s="4" t="s">
        <v>15</v>
      </c>
      <c r="D539" s="150"/>
      <c r="E539" s="151"/>
      <c r="F539" s="151"/>
      <c r="G539" s="152"/>
      <c r="H539"/>
      <c r="I539"/>
      <c r="J539"/>
      <c r="K539"/>
      <c r="L539"/>
    </row>
    <row r="540" spans="3:12" ht="12.75" customHeight="1" x14ac:dyDescent="0.25">
      <c r="C540" s="139"/>
      <c r="D540" s="27">
        <v>2018</v>
      </c>
      <c r="E540" s="27">
        <v>2019</v>
      </c>
      <c r="F540" s="27">
        <v>2020</v>
      </c>
      <c r="G540" s="27">
        <v>2021</v>
      </c>
      <c r="H540"/>
      <c r="I540"/>
      <c r="J540"/>
      <c r="K540"/>
      <c r="L540"/>
    </row>
    <row r="541" spans="3:12" ht="16.5" customHeight="1" thickBot="1" x14ac:dyDescent="0.3">
      <c r="C541" s="140"/>
      <c r="D541" s="28" t="s">
        <v>6</v>
      </c>
      <c r="E541" s="28" t="s">
        <v>7</v>
      </c>
      <c r="F541" s="28" t="s">
        <v>7</v>
      </c>
      <c r="G541" s="28" t="s">
        <v>7</v>
      </c>
      <c r="H541"/>
      <c r="I541"/>
      <c r="J541"/>
      <c r="K541"/>
      <c r="L541"/>
    </row>
    <row r="542" spans="3:12" ht="15.75" thickBot="1" x14ac:dyDescent="0.3">
      <c r="C542" s="4" t="s">
        <v>9</v>
      </c>
      <c r="D542" s="6">
        <v>1</v>
      </c>
      <c r="E542" s="6">
        <v>1</v>
      </c>
      <c r="F542" s="6">
        <v>1</v>
      </c>
      <c r="G542" s="6">
        <v>1</v>
      </c>
      <c r="H542"/>
      <c r="I542"/>
      <c r="J542"/>
      <c r="K542"/>
      <c r="L542"/>
    </row>
    <row r="543" spans="3:12" ht="15.75" thickBot="1" x14ac:dyDescent="0.3">
      <c r="C543" s="4" t="s">
        <v>16</v>
      </c>
      <c r="D543" s="6">
        <v>9000</v>
      </c>
      <c r="E543" s="6">
        <v>7000</v>
      </c>
      <c r="F543" s="6">
        <v>7000</v>
      </c>
      <c r="G543" s="6">
        <v>7000</v>
      </c>
      <c r="H543"/>
      <c r="I543"/>
      <c r="J543"/>
      <c r="K543"/>
      <c r="L543"/>
    </row>
    <row r="544" spans="3:12" ht="15.75" thickBot="1" x14ac:dyDescent="0.3">
      <c r="C544" s="4" t="s">
        <v>24</v>
      </c>
      <c r="D544" s="6">
        <f>D543/D542</f>
        <v>9000</v>
      </c>
      <c r="E544" s="6">
        <f t="shared" ref="E544:G544" si="56">E543/E542</f>
        <v>7000</v>
      </c>
      <c r="F544" s="6">
        <f t="shared" si="56"/>
        <v>7000</v>
      </c>
      <c r="G544" s="6">
        <f t="shared" si="56"/>
        <v>7000</v>
      </c>
      <c r="H544"/>
      <c r="I544"/>
      <c r="J544"/>
      <c r="K544"/>
      <c r="L544"/>
    </row>
    <row r="545" spans="1:13" ht="15.75" thickBot="1" x14ac:dyDescent="0.3">
      <c r="C545" s="4" t="s">
        <v>17</v>
      </c>
      <c r="D545" s="74" t="s">
        <v>23</v>
      </c>
      <c r="E545" s="7"/>
      <c r="F545" s="7"/>
      <c r="G545" s="7"/>
      <c r="H545"/>
      <c r="I545" s="10"/>
      <c r="J545" s="10"/>
      <c r="K545" s="10"/>
      <c r="L545" s="10"/>
      <c r="M545" s="10"/>
    </row>
    <row r="546" spans="1:13" ht="15.75" thickBot="1" x14ac:dyDescent="0.3">
      <c r="C546" s="4" t="s">
        <v>18</v>
      </c>
      <c r="D546" s="74" t="s">
        <v>23</v>
      </c>
      <c r="E546" s="7"/>
      <c r="F546" s="7"/>
      <c r="G546" s="7"/>
      <c r="H546"/>
      <c r="I546"/>
      <c r="J546"/>
      <c r="K546"/>
      <c r="L546"/>
    </row>
    <row r="547" spans="1:13" ht="15.75" thickBot="1" x14ac:dyDescent="0.3">
      <c r="C547" s="4" t="s">
        <v>19</v>
      </c>
      <c r="D547" s="74" t="s">
        <v>23</v>
      </c>
      <c r="E547" s="7"/>
      <c r="F547" s="7"/>
      <c r="G547" s="7"/>
      <c r="H547"/>
      <c r="I547"/>
      <c r="J547"/>
      <c r="K547"/>
      <c r="L547"/>
    </row>
    <row r="548" spans="1:13" ht="15.75" thickBot="1" x14ac:dyDescent="0.3">
      <c r="C548" s="153" t="s">
        <v>113</v>
      </c>
      <c r="D548" s="154"/>
      <c r="E548" s="154"/>
      <c r="F548" s="154"/>
      <c r="G548" s="155"/>
      <c r="H548"/>
      <c r="I548"/>
      <c r="J548"/>
      <c r="K548"/>
      <c r="L548"/>
    </row>
    <row r="549" spans="1:13" ht="12.75" customHeight="1" x14ac:dyDescent="0.25">
      <c r="C549" s="139"/>
      <c r="D549" s="27">
        <v>2018</v>
      </c>
      <c r="E549" s="27">
        <v>2019</v>
      </c>
      <c r="F549" s="27">
        <v>2020</v>
      </c>
      <c r="G549" s="27">
        <v>2021</v>
      </c>
      <c r="H549"/>
      <c r="I549"/>
      <c r="J549"/>
      <c r="K549"/>
      <c r="L549"/>
    </row>
    <row r="550" spans="1:13" ht="18.75" customHeight="1" thickBot="1" x14ac:dyDescent="0.3">
      <c r="C550" s="140"/>
      <c r="D550" s="28" t="s">
        <v>6</v>
      </c>
      <c r="E550" s="28" t="s">
        <v>7</v>
      </c>
      <c r="F550" s="28" t="s">
        <v>7</v>
      </c>
      <c r="G550" s="28" t="s">
        <v>7</v>
      </c>
      <c r="H550"/>
      <c r="I550"/>
      <c r="J550"/>
      <c r="K550"/>
      <c r="L550"/>
    </row>
    <row r="551" spans="1:13" ht="15.75" thickBot="1" x14ac:dyDescent="0.3">
      <c r="C551" s="1" t="s">
        <v>68</v>
      </c>
      <c r="D551" s="9">
        <v>9000</v>
      </c>
      <c r="E551" s="9">
        <v>7000</v>
      </c>
      <c r="F551" s="9">
        <v>7000</v>
      </c>
      <c r="G551" s="9">
        <v>7000</v>
      </c>
      <c r="H551"/>
      <c r="I551"/>
      <c r="J551"/>
      <c r="K551"/>
      <c r="L551"/>
    </row>
    <row r="552" spans="1:13" ht="15.75" thickBot="1" x14ac:dyDescent="0.3">
      <c r="C552" s="1" t="s">
        <v>69</v>
      </c>
      <c r="D552" s="12"/>
      <c r="E552" s="9"/>
      <c r="F552" s="9"/>
      <c r="G552" s="9"/>
      <c r="H552"/>
      <c r="I552"/>
      <c r="J552"/>
      <c r="K552"/>
      <c r="L552"/>
    </row>
    <row r="553" spans="1:13" ht="15.75" thickBot="1" x14ac:dyDescent="0.3">
      <c r="C553" s="30" t="s">
        <v>118</v>
      </c>
      <c r="D553" s="12">
        <f>D551</f>
        <v>9000</v>
      </c>
      <c r="E553" s="12">
        <f t="shared" ref="E553:G553" si="57">E551</f>
        <v>7000</v>
      </c>
      <c r="F553" s="12">
        <f t="shared" si="57"/>
        <v>7000</v>
      </c>
      <c r="G553" s="12">
        <f t="shared" si="57"/>
        <v>7000</v>
      </c>
      <c r="H553"/>
      <c r="I553"/>
      <c r="J553"/>
      <c r="K553"/>
      <c r="L553"/>
    </row>
    <row r="554" spans="1:13" ht="15.75" thickBot="1" x14ac:dyDescent="0.3">
      <c r="C554" s="83"/>
      <c r="D554" s="35"/>
      <c r="E554" s="35"/>
      <c r="F554" s="35"/>
      <c r="G554" s="35"/>
    </row>
    <row r="555" spans="1:13" s="84" customFormat="1" ht="27" customHeight="1" thickBot="1" x14ac:dyDescent="0.3">
      <c r="A555"/>
      <c r="B555"/>
      <c r="C555" s="18" t="s">
        <v>83</v>
      </c>
      <c r="D555" s="19">
        <f>D456+D435+D414+D393+D372+D351+D328+D300+D260+D220+D180+D140+D100+D60+D553+D532+D488</f>
        <v>943637.03600000008</v>
      </c>
      <c r="E555" s="19">
        <f t="shared" ref="E555:G555" si="58">E456+E435+E414+E393+E372+E351+E328+E300+E260+E220+E180+E140+E100+E60+E553+E532+E488</f>
        <v>1109996.456</v>
      </c>
      <c r="F555" s="19">
        <f t="shared" si="58"/>
        <v>472690.03599999996</v>
      </c>
      <c r="G555" s="19">
        <f t="shared" si="58"/>
        <v>472640.03599999996</v>
      </c>
      <c r="M555"/>
    </row>
    <row r="556" spans="1:13" s="84" customFormat="1" ht="24.75" thickBot="1" x14ac:dyDescent="0.3">
      <c r="A556"/>
      <c r="B556"/>
      <c r="C556" s="18" t="s">
        <v>84</v>
      </c>
      <c r="D556" s="19">
        <f>D558+D560+D562+D564+D566+D568+D570+D572+D574</f>
        <v>943637.03600000008</v>
      </c>
      <c r="E556" s="19">
        <f>E558+E560+E562+E564+E566+E568+E570+E572+E574</f>
        <v>1109996.456</v>
      </c>
      <c r="F556" s="19">
        <f>F558+F560+F562+F564+F566+F568+F570+F572+F574</f>
        <v>472690.03600000002</v>
      </c>
      <c r="G556" s="19">
        <f>G558+G560+G562+G564+G566+G568+G570+G572+G574</f>
        <v>472640.03600000002</v>
      </c>
      <c r="M556"/>
    </row>
    <row r="557" spans="1:13" s="84" customFormat="1" ht="24.75" thickBot="1" x14ac:dyDescent="0.3">
      <c r="A557"/>
      <c r="B557"/>
      <c r="C557" s="14" t="s">
        <v>25</v>
      </c>
      <c r="D557" s="15"/>
      <c r="E557" s="16">
        <f>E556/D556-1</f>
        <v>0.17629598421145465</v>
      </c>
      <c r="F557" s="16">
        <f t="shared" ref="F557:G557" si="59">F556/E556-1</f>
        <v>-0.57415176107553267</v>
      </c>
      <c r="G557" s="16">
        <f t="shared" si="59"/>
        <v>-1.0577756286789253E-4</v>
      </c>
      <c r="M557"/>
    </row>
    <row r="558" spans="1:13" s="84" customFormat="1" ht="15.75" thickBot="1" x14ac:dyDescent="0.3">
      <c r="A558"/>
      <c r="B558"/>
      <c r="C558" s="1" t="s">
        <v>0</v>
      </c>
      <c r="D558" s="9">
        <f>D39+D79+D119+D159+D199+D239+D279+D481</f>
        <v>340000</v>
      </c>
      <c r="E558" s="9">
        <f t="shared" ref="E558:G558" si="60">E39+E79+E119+E159+E199+E239+E279+E481</f>
        <v>340000</v>
      </c>
      <c r="F558" s="9">
        <f t="shared" si="60"/>
        <v>340000</v>
      </c>
      <c r="G558" s="9">
        <f t="shared" si="60"/>
        <v>340000</v>
      </c>
      <c r="M558"/>
    </row>
    <row r="559" spans="1:13" s="84" customFormat="1" ht="15.75" thickBot="1" x14ac:dyDescent="0.3">
      <c r="A559"/>
      <c r="B559"/>
      <c r="C559" s="11" t="s">
        <v>26</v>
      </c>
      <c r="D559" s="12"/>
      <c r="E559" s="13">
        <f>E558/D558-1</f>
        <v>0</v>
      </c>
      <c r="F559" s="13">
        <f t="shared" ref="F559:G559" si="61">F558/E558-1</f>
        <v>0</v>
      </c>
      <c r="G559" s="13">
        <f t="shared" si="61"/>
        <v>0</v>
      </c>
      <c r="M559"/>
    </row>
    <row r="560" spans="1:13" s="84" customFormat="1" ht="24.75" thickBot="1" x14ac:dyDescent="0.3">
      <c r="A560"/>
      <c r="B560"/>
      <c r="C560" s="1" t="s">
        <v>41</v>
      </c>
      <c r="D560" s="9">
        <f>D42+D82+D122+D162+D202+D242+D282+D482</f>
        <v>57000.036</v>
      </c>
      <c r="E560" s="9">
        <f t="shared" ref="E560:G560" si="62">E42+E82+E122+E162+E202+E242+E282+E482</f>
        <v>57000.036</v>
      </c>
      <c r="F560" s="9">
        <f t="shared" si="62"/>
        <v>57000.036</v>
      </c>
      <c r="G560" s="9">
        <f t="shared" si="62"/>
        <v>57000.036</v>
      </c>
      <c r="M560"/>
    </row>
    <row r="561" spans="1:13" s="84" customFormat="1" ht="24.75" thickBot="1" x14ac:dyDescent="0.3">
      <c r="A561"/>
      <c r="B561"/>
      <c r="C561" s="11" t="s">
        <v>42</v>
      </c>
      <c r="D561" s="12"/>
      <c r="E561" s="13">
        <f>E560/D560-1</f>
        <v>0</v>
      </c>
      <c r="F561" s="13">
        <f t="shared" ref="F561:G561" si="63">F560/E560-1</f>
        <v>0</v>
      </c>
      <c r="G561" s="13">
        <f t="shared" si="63"/>
        <v>0</v>
      </c>
      <c r="M561"/>
    </row>
    <row r="562" spans="1:13" s="84" customFormat="1" ht="15.75" thickBot="1" x14ac:dyDescent="0.3">
      <c r="A562"/>
      <c r="B562"/>
      <c r="C562" s="1" t="s">
        <v>1</v>
      </c>
      <c r="D562" s="9">
        <f>D45+D85+D125+D165+D205+D245+D285+D483</f>
        <v>58860</v>
      </c>
      <c r="E562" s="9">
        <f t="shared" ref="E562:G562" si="64">E45+E85+E125+E165+E205+E245+E285+E483</f>
        <v>60740</v>
      </c>
      <c r="F562" s="9">
        <f t="shared" si="64"/>
        <v>60090</v>
      </c>
      <c r="G562" s="9">
        <f t="shared" si="64"/>
        <v>60040</v>
      </c>
      <c r="M562"/>
    </row>
    <row r="563" spans="1:13" s="84" customFormat="1" ht="24.75" thickBot="1" x14ac:dyDescent="0.3">
      <c r="A563"/>
      <c r="B563"/>
      <c r="C563" s="11" t="s">
        <v>27</v>
      </c>
      <c r="D563" s="12"/>
      <c r="E563" s="13">
        <f>E562/D562-1</f>
        <v>3.1940197077811705E-2</v>
      </c>
      <c r="F563" s="13">
        <f t="shared" ref="F563:G563" si="65">F562/E562-1</f>
        <v>-1.0701350016463662E-2</v>
      </c>
      <c r="G563" s="13">
        <f t="shared" si="65"/>
        <v>-8.3208520552502385E-4</v>
      </c>
      <c r="M563"/>
    </row>
    <row r="564" spans="1:13" s="84" customFormat="1" ht="15.75" thickBot="1" x14ac:dyDescent="0.3">
      <c r="A564"/>
      <c r="B564"/>
      <c r="C564" s="1" t="s">
        <v>2</v>
      </c>
      <c r="D564" s="9">
        <v>0</v>
      </c>
      <c r="E564" s="9">
        <v>0</v>
      </c>
      <c r="F564" s="9">
        <v>0</v>
      </c>
      <c r="G564" s="9">
        <v>0</v>
      </c>
      <c r="M564"/>
    </row>
    <row r="565" spans="1:13" s="84" customFormat="1" ht="15.75" thickBot="1" x14ac:dyDescent="0.3">
      <c r="A565"/>
      <c r="B565"/>
      <c r="C565" s="11" t="s">
        <v>28</v>
      </c>
      <c r="D565" s="12"/>
      <c r="E565" s="13" t="e">
        <f>E564/D564-1</f>
        <v>#DIV/0!</v>
      </c>
      <c r="F565" s="13" t="e">
        <f t="shared" ref="F565:G565" si="66">F564/E564-1</f>
        <v>#DIV/0!</v>
      </c>
      <c r="G565" s="13" t="e">
        <f t="shared" si="66"/>
        <v>#DIV/0!</v>
      </c>
      <c r="M565"/>
    </row>
    <row r="566" spans="1:13" s="84" customFormat="1" ht="15.75" thickBot="1" x14ac:dyDescent="0.3">
      <c r="A566"/>
      <c r="B566"/>
      <c r="C566" s="1" t="s">
        <v>29</v>
      </c>
      <c r="D566" s="9">
        <f>D51+D91+D131+D171+D211+D251+D291</f>
        <v>0</v>
      </c>
      <c r="E566" s="9">
        <f t="shared" ref="E566:G566" si="67">E51+E91+E131+E171+E211+E251+E291</f>
        <v>0</v>
      </c>
      <c r="F566" s="9">
        <f t="shared" si="67"/>
        <v>0</v>
      </c>
      <c r="G566" s="9">
        <f t="shared" si="67"/>
        <v>0</v>
      </c>
      <c r="M566"/>
    </row>
    <row r="567" spans="1:13" s="84" customFormat="1" ht="24.75" thickBot="1" x14ac:dyDescent="0.3">
      <c r="A567"/>
      <c r="B567"/>
      <c r="C567" s="11" t="s">
        <v>30</v>
      </c>
      <c r="D567" s="12"/>
      <c r="E567" s="13" t="e">
        <f>E566/D566-1</f>
        <v>#DIV/0!</v>
      </c>
      <c r="F567" s="13" t="e">
        <f t="shared" ref="F567:G567" si="68">F566/E566-1</f>
        <v>#DIV/0!</v>
      </c>
      <c r="G567" s="13" t="e">
        <f t="shared" si="68"/>
        <v>#DIV/0!</v>
      </c>
      <c r="M567"/>
    </row>
    <row r="568" spans="1:13" s="84" customFormat="1" ht="15.75" thickBot="1" x14ac:dyDescent="0.3">
      <c r="A568"/>
      <c r="B568"/>
      <c r="C568" s="1" t="s">
        <v>31</v>
      </c>
      <c r="D568" s="9">
        <f>D54+D94+D134+D174+D214+D254+D294</f>
        <v>0</v>
      </c>
      <c r="E568" s="9">
        <f t="shared" ref="E568:G568" si="69">E54+E94+E134+E174+E214+E254+E294</f>
        <v>0</v>
      </c>
      <c r="F568" s="9">
        <f t="shared" si="69"/>
        <v>0</v>
      </c>
      <c r="G568" s="9">
        <f t="shared" si="69"/>
        <v>0</v>
      </c>
      <c r="M568"/>
    </row>
    <row r="569" spans="1:13" s="84" customFormat="1" ht="15.75" thickBot="1" x14ac:dyDescent="0.3">
      <c r="A569"/>
      <c r="B569"/>
      <c r="C569" s="11" t="s">
        <v>32</v>
      </c>
      <c r="D569" s="12"/>
      <c r="E569" s="13" t="e">
        <f>E568/D568-1</f>
        <v>#DIV/0!</v>
      </c>
      <c r="F569" s="13" t="e">
        <f t="shared" ref="F569:G569" si="70">F568/E568-1</f>
        <v>#DIV/0!</v>
      </c>
      <c r="G569" s="13" t="e">
        <f t="shared" si="70"/>
        <v>#DIV/0!</v>
      </c>
      <c r="M569"/>
    </row>
    <row r="570" spans="1:13" s="84" customFormat="1" ht="24.75" thickBot="1" x14ac:dyDescent="0.3">
      <c r="A570"/>
      <c r="B570"/>
      <c r="C570" s="1" t="s">
        <v>3</v>
      </c>
      <c r="D570" s="9">
        <f>D57+D97+D137+D177+D217+D257+D297</f>
        <v>0</v>
      </c>
      <c r="E570" s="9">
        <f t="shared" ref="E570:G570" si="71">E57+E97+E137+E177+E217+E257+E297</f>
        <v>0</v>
      </c>
      <c r="F570" s="9">
        <f t="shared" si="71"/>
        <v>0</v>
      </c>
      <c r="G570" s="9">
        <f t="shared" si="71"/>
        <v>0</v>
      </c>
      <c r="M570"/>
    </row>
    <row r="571" spans="1:13" s="84" customFormat="1" ht="24.75" thickBot="1" x14ac:dyDescent="0.3">
      <c r="A571"/>
      <c r="B571"/>
      <c r="C571" s="11" t="s">
        <v>33</v>
      </c>
      <c r="D571" s="12"/>
      <c r="E571" s="13" t="e">
        <f>E570/D570-1</f>
        <v>#DIV/0!</v>
      </c>
      <c r="F571" s="13" t="e">
        <f t="shared" ref="F571:G571" si="72">F570/E570-1</f>
        <v>#DIV/0!</v>
      </c>
      <c r="G571" s="13" t="e">
        <f t="shared" si="72"/>
        <v>#DIV/0!</v>
      </c>
      <c r="M571"/>
    </row>
    <row r="572" spans="1:13" s="84" customFormat="1" ht="15.75" thickBot="1" x14ac:dyDescent="0.3">
      <c r="A572"/>
      <c r="B572"/>
      <c r="C572" s="1" t="s">
        <v>20</v>
      </c>
      <c r="D572" s="9">
        <f>D454+D433+D412+D391+D370+D349+D326+D551+D530</f>
        <v>487777</v>
      </c>
      <c r="E572" s="9">
        <f t="shared" ref="E572:G572" si="73">E454+E433+E412+E391+E370+E349+E326+E551+E530</f>
        <v>622856.42000000004</v>
      </c>
      <c r="F572" s="9">
        <f t="shared" si="73"/>
        <v>15600</v>
      </c>
      <c r="G572" s="9">
        <f t="shared" si="73"/>
        <v>15600</v>
      </c>
      <c r="M572"/>
    </row>
    <row r="573" spans="1:13" s="84" customFormat="1" ht="24.75" thickBot="1" x14ac:dyDescent="0.3">
      <c r="A573"/>
      <c r="B573"/>
      <c r="C573" s="11" t="s">
        <v>34</v>
      </c>
      <c r="D573" s="12"/>
      <c r="E573" s="13">
        <f>E572/D572-1</f>
        <v>0.27692863747163154</v>
      </c>
      <c r="F573" s="13">
        <f t="shared" ref="F573:G573" si="74">F572/E572-1</f>
        <v>-0.97495409937333555</v>
      </c>
      <c r="G573" s="13">
        <f t="shared" si="74"/>
        <v>0</v>
      </c>
      <c r="M573"/>
    </row>
    <row r="574" spans="1:13" s="84" customFormat="1" ht="15.75" thickBot="1" x14ac:dyDescent="0.3">
      <c r="A574"/>
      <c r="B574"/>
      <c r="C574" s="1" t="s">
        <v>21</v>
      </c>
      <c r="D574" s="9">
        <f>D455+D434+D413+D392+D371+D350+D327+D552+D531</f>
        <v>0</v>
      </c>
      <c r="E574" s="9">
        <f t="shared" ref="E574:G574" si="75">E455+E434+E413+E392+E371+E350+E327+E552+E531</f>
        <v>29400</v>
      </c>
      <c r="F574" s="9">
        <f t="shared" si="75"/>
        <v>0</v>
      </c>
      <c r="G574" s="9">
        <f t="shared" si="75"/>
        <v>0</v>
      </c>
      <c r="M574"/>
    </row>
    <row r="575" spans="1:13" s="84" customFormat="1" ht="15.75" thickBot="1" x14ac:dyDescent="0.3">
      <c r="A575"/>
      <c r="B575"/>
      <c r="C575" s="11" t="s">
        <v>35</v>
      </c>
      <c r="D575" s="12"/>
      <c r="E575" s="13" t="e">
        <f>E574/D574-1</f>
        <v>#DIV/0!</v>
      </c>
      <c r="F575" s="13">
        <f t="shared" ref="F575:G575" si="76">F574/E574-1</f>
        <v>-1</v>
      </c>
      <c r="G575" s="13" t="e">
        <f t="shared" si="76"/>
        <v>#DIV/0!</v>
      </c>
      <c r="M575"/>
    </row>
    <row r="576" spans="1:13" s="84" customFormat="1" x14ac:dyDescent="0.25">
      <c r="A576"/>
      <c r="B576"/>
      <c r="C576" s="222" t="s">
        <v>82</v>
      </c>
      <c r="D576" s="225"/>
      <c r="E576" s="226"/>
      <c r="F576" s="226"/>
      <c r="G576" s="227"/>
      <c r="M576"/>
    </row>
    <row r="577" spans="1:13" s="84" customFormat="1" x14ac:dyDescent="0.25">
      <c r="A577"/>
      <c r="B577"/>
      <c r="C577" s="223"/>
      <c r="D577" s="228"/>
      <c r="E577" s="229"/>
      <c r="F577" s="229"/>
      <c r="G577" s="230"/>
      <c r="M577"/>
    </row>
    <row r="578" spans="1:13" s="84" customFormat="1" ht="15.75" thickBot="1" x14ac:dyDescent="0.3">
      <c r="A578"/>
      <c r="B578"/>
      <c r="C578" s="224"/>
      <c r="D578" s="231"/>
      <c r="E578" s="232"/>
      <c r="F578" s="232"/>
      <c r="G578" s="233"/>
      <c r="M578"/>
    </row>
    <row r="579" spans="1:13" s="84" customFormat="1" ht="15.75" thickBot="1" x14ac:dyDescent="0.3">
      <c r="A579"/>
      <c r="B579"/>
      <c r="C579" s="33" t="s">
        <v>55</v>
      </c>
      <c r="D579" s="34">
        <f>IF(D556-D555=0,0,"Error")</f>
        <v>0</v>
      </c>
      <c r="E579" s="34">
        <f t="shared" ref="E579:G579" si="77">IF(E556-E555=0,0,"Error")</f>
        <v>0</v>
      </c>
      <c r="F579" s="34" t="str">
        <f>IF(F556-F555=0,0,"Error")</f>
        <v>Error</v>
      </c>
      <c r="G579" s="34" t="str">
        <f t="shared" si="77"/>
        <v>Error</v>
      </c>
      <c r="M579"/>
    </row>
    <row r="580" spans="1:13" s="84" customFormat="1" ht="24.75" thickBot="1" x14ac:dyDescent="0.3">
      <c r="A580"/>
      <c r="B580"/>
      <c r="C580" s="26" t="s">
        <v>45</v>
      </c>
      <c r="D580" s="9" t="s">
        <v>23</v>
      </c>
      <c r="E580" s="9" t="s">
        <v>23</v>
      </c>
      <c r="F580" s="9" t="s">
        <v>23</v>
      </c>
      <c r="G580" s="9" t="s">
        <v>23</v>
      </c>
      <c r="M580"/>
    </row>
    <row r="581" spans="1:13" s="84" customFormat="1" ht="24.75" thickBot="1" x14ac:dyDescent="0.3">
      <c r="A581"/>
      <c r="B581"/>
      <c r="C581" s="26" t="s">
        <v>51</v>
      </c>
      <c r="D581" s="9" t="s">
        <v>23</v>
      </c>
      <c r="E581" s="9" t="s">
        <v>23</v>
      </c>
      <c r="F581" s="9" t="s">
        <v>23</v>
      </c>
      <c r="G581" s="9" t="s">
        <v>23</v>
      </c>
      <c r="M581"/>
    </row>
    <row r="582" spans="1:13" s="84" customFormat="1" ht="15.75" thickBot="1" x14ac:dyDescent="0.3">
      <c r="A582"/>
      <c r="B582"/>
      <c r="C582" s="36"/>
      <c r="D582" s="37"/>
      <c r="E582" s="37"/>
      <c r="F582" s="37"/>
      <c r="G582" s="37"/>
      <c r="M582"/>
    </row>
    <row r="583" spans="1:13" s="84" customFormat="1" ht="15" customHeight="1" x14ac:dyDescent="0.25">
      <c r="A583" s="234" t="s">
        <v>92</v>
      </c>
      <c r="B583" s="42" t="s">
        <v>58</v>
      </c>
      <c r="C583" s="43"/>
      <c r="D583"/>
      <c r="E583" s="234" t="s">
        <v>61</v>
      </c>
      <c r="F583" s="42" t="s">
        <v>58</v>
      </c>
      <c r="G583" s="43"/>
      <c r="I583" s="213" t="s">
        <v>88</v>
      </c>
      <c r="J583" s="106" t="s">
        <v>58</v>
      </c>
      <c r="K583" s="107"/>
      <c r="M583"/>
    </row>
    <row r="584" spans="1:13" s="84" customFormat="1" x14ac:dyDescent="0.25">
      <c r="A584" s="235"/>
      <c r="B584" s="38" t="s">
        <v>59</v>
      </c>
      <c r="C584" s="44"/>
      <c r="D584"/>
      <c r="E584" s="235"/>
      <c r="F584" s="38" t="s">
        <v>59</v>
      </c>
      <c r="G584" s="44"/>
      <c r="I584" s="214"/>
      <c r="J584" s="108" t="s">
        <v>59</v>
      </c>
      <c r="K584" s="109"/>
      <c r="M584"/>
    </row>
    <row r="585" spans="1:13" s="84" customFormat="1" ht="19.5" customHeight="1" thickBot="1" x14ac:dyDescent="0.3">
      <c r="A585" s="236"/>
      <c r="B585" s="45" t="s">
        <v>60</v>
      </c>
      <c r="C585" s="46"/>
      <c r="D585"/>
      <c r="E585" s="236"/>
      <c r="F585" s="45" t="s">
        <v>60</v>
      </c>
      <c r="G585" s="46"/>
      <c r="I585" s="215"/>
      <c r="J585" s="110" t="s">
        <v>60</v>
      </c>
      <c r="K585" s="111"/>
      <c r="M585"/>
    </row>
    <row r="586" spans="1:13" s="84" customFormat="1" ht="15.75" thickBot="1" x14ac:dyDescent="0.3">
      <c r="A586" s="40"/>
      <c r="B586" s="41"/>
      <c r="C586" s="41"/>
      <c r="D586" s="39"/>
      <c r="E586" s="40"/>
      <c r="F586" s="41"/>
      <c r="G586" s="41"/>
      <c r="M586"/>
    </row>
    <row r="587" spans="1:13" s="84" customFormat="1" ht="15.75" thickBot="1" x14ac:dyDescent="0.3">
      <c r="A587" s="40"/>
      <c r="B587" s="41"/>
      <c r="C587" s="49" t="s">
        <v>63</v>
      </c>
      <c r="D587" s="39"/>
      <c r="E587" s="40"/>
      <c r="F587" s="41"/>
      <c r="G587" s="41"/>
      <c r="M587"/>
    </row>
    <row r="588" spans="1:13" s="84" customFormat="1" ht="27.75" customHeight="1" x14ac:dyDescent="0.25">
      <c r="A588" s="40"/>
      <c r="B588" s="41"/>
      <c r="C588" s="216" t="s">
        <v>85</v>
      </c>
      <c r="D588" s="217"/>
      <c r="E588" s="217"/>
      <c r="F588" s="217"/>
      <c r="G588" s="218"/>
      <c r="M588"/>
    </row>
    <row r="589" spans="1:13" s="84" customFormat="1" ht="27.75" customHeight="1" x14ac:dyDescent="0.25">
      <c r="A589" s="40"/>
      <c r="B589" s="41"/>
      <c r="C589" s="198" t="s">
        <v>87</v>
      </c>
      <c r="D589" s="199"/>
      <c r="E589" s="199"/>
      <c r="F589" s="199"/>
      <c r="G589" s="200"/>
      <c r="M589"/>
    </row>
    <row r="590" spans="1:13" s="84" customFormat="1" ht="28.5" customHeight="1" x14ac:dyDescent="0.25">
      <c r="A590"/>
      <c r="B590"/>
      <c r="C590" s="195" t="s">
        <v>79</v>
      </c>
      <c r="D590" s="196"/>
      <c r="E590" s="196"/>
      <c r="F590" s="196"/>
      <c r="G590" s="197"/>
      <c r="H590" s="112"/>
      <c r="M590"/>
    </row>
    <row r="591" spans="1:13" s="84" customFormat="1" ht="52.5" customHeight="1" x14ac:dyDescent="0.25">
      <c r="A591" s="40"/>
      <c r="B591" s="41"/>
      <c r="C591" s="219" t="s">
        <v>86</v>
      </c>
      <c r="D591" s="220"/>
      <c r="E591" s="220"/>
      <c r="F591" s="220"/>
      <c r="G591" s="221"/>
      <c r="M591"/>
    </row>
    <row r="592" spans="1:13" s="84" customFormat="1" ht="18" customHeight="1" x14ac:dyDescent="0.25">
      <c r="A592"/>
      <c r="B592"/>
      <c r="C592" s="195" t="s">
        <v>93</v>
      </c>
      <c r="D592" s="196"/>
      <c r="E592" s="196"/>
      <c r="F592" s="196"/>
      <c r="G592" s="197"/>
      <c r="M592"/>
    </row>
    <row r="593" spans="1:13" s="84" customFormat="1" ht="36" customHeight="1" x14ac:dyDescent="0.25">
      <c r="A593"/>
      <c r="B593"/>
      <c r="C593" s="195" t="s">
        <v>81</v>
      </c>
      <c r="D593" s="196"/>
      <c r="E593" s="196"/>
      <c r="F593" s="196"/>
      <c r="G593" s="197"/>
      <c r="H593" s="113"/>
      <c r="M593"/>
    </row>
    <row r="594" spans="1:13" s="84" customFormat="1" ht="27" customHeight="1" x14ac:dyDescent="0.25">
      <c r="A594"/>
      <c r="B594"/>
      <c r="C594" s="198" t="s">
        <v>56</v>
      </c>
      <c r="D594" s="199"/>
      <c r="E594" s="199"/>
      <c r="F594" s="199"/>
      <c r="G594" s="200"/>
      <c r="M594"/>
    </row>
    <row r="595" spans="1:13" s="84" customFormat="1" ht="47.25" customHeight="1" thickBot="1" x14ac:dyDescent="0.3">
      <c r="A595"/>
      <c r="B595"/>
      <c r="C595" s="201" t="s">
        <v>57</v>
      </c>
      <c r="D595" s="202"/>
      <c r="E595" s="202"/>
      <c r="F595" s="202"/>
      <c r="G595" s="203"/>
      <c r="M595"/>
    </row>
  </sheetData>
  <mergeCells count="182">
    <mergeCell ref="B2:H2"/>
    <mergeCell ref="D4:G4"/>
    <mergeCell ref="D5:G5"/>
    <mergeCell ref="D6:G6"/>
    <mergeCell ref="C7:G7"/>
    <mergeCell ref="C24:G24"/>
    <mergeCell ref="D25:G25"/>
    <mergeCell ref="D26:G26"/>
    <mergeCell ref="D27:G27"/>
    <mergeCell ref="C28:C29"/>
    <mergeCell ref="C36:G36"/>
    <mergeCell ref="C8:G9"/>
    <mergeCell ref="D10:G10"/>
    <mergeCell ref="C11:C12"/>
    <mergeCell ref="D17:G17"/>
    <mergeCell ref="C18:G18"/>
    <mergeCell ref="C23:G23"/>
    <mergeCell ref="C68:C69"/>
    <mergeCell ref="C76:G76"/>
    <mergeCell ref="C77:C78"/>
    <mergeCell ref="C101:C103"/>
    <mergeCell ref="D101:G103"/>
    <mergeCell ref="D105:G105"/>
    <mergeCell ref="C37:C38"/>
    <mergeCell ref="C61:C63"/>
    <mergeCell ref="D61:G63"/>
    <mergeCell ref="D65:G65"/>
    <mergeCell ref="D66:G66"/>
    <mergeCell ref="D67:G67"/>
    <mergeCell ref="D145:G145"/>
    <mergeCell ref="D146:G146"/>
    <mergeCell ref="D147:G147"/>
    <mergeCell ref="C148:C149"/>
    <mergeCell ref="C156:G156"/>
    <mergeCell ref="C157:C158"/>
    <mergeCell ref="D106:G106"/>
    <mergeCell ref="D107:G107"/>
    <mergeCell ref="C108:C109"/>
    <mergeCell ref="C116:G116"/>
    <mergeCell ref="C117:C118"/>
    <mergeCell ref="C141:C143"/>
    <mergeCell ref="D141:G143"/>
    <mergeCell ref="C196:G196"/>
    <mergeCell ref="C197:C198"/>
    <mergeCell ref="C221:C223"/>
    <mergeCell ref="D221:G223"/>
    <mergeCell ref="D225:G225"/>
    <mergeCell ref="D226:G226"/>
    <mergeCell ref="C181:C183"/>
    <mergeCell ref="D181:G183"/>
    <mergeCell ref="D185:G185"/>
    <mergeCell ref="D186:G186"/>
    <mergeCell ref="D187:G187"/>
    <mergeCell ref="C188:C189"/>
    <mergeCell ref="D265:G265"/>
    <mergeCell ref="D266:G266"/>
    <mergeCell ref="D267:G267"/>
    <mergeCell ref="C268:C269"/>
    <mergeCell ref="C276:G276"/>
    <mergeCell ref="C277:C278"/>
    <mergeCell ref="D227:G227"/>
    <mergeCell ref="C228:C229"/>
    <mergeCell ref="C236:G236"/>
    <mergeCell ref="C237:C238"/>
    <mergeCell ref="C261:C263"/>
    <mergeCell ref="D261:G263"/>
    <mergeCell ref="D313:G313"/>
    <mergeCell ref="D314:G314"/>
    <mergeCell ref="C315:C316"/>
    <mergeCell ref="C323:G323"/>
    <mergeCell ref="C324:C325"/>
    <mergeCell ref="C329:C331"/>
    <mergeCell ref="D329:G331"/>
    <mergeCell ref="C301:C303"/>
    <mergeCell ref="D301:G303"/>
    <mergeCell ref="C309:G309"/>
    <mergeCell ref="C310:G310"/>
    <mergeCell ref="D311:G311"/>
    <mergeCell ref="D312:G312"/>
    <mergeCell ref="C338:C339"/>
    <mergeCell ref="C346:G346"/>
    <mergeCell ref="C347:C348"/>
    <mergeCell ref="C352:C354"/>
    <mergeCell ref="D352:G354"/>
    <mergeCell ref="D355:G355"/>
    <mergeCell ref="C332:G332"/>
    <mergeCell ref="C333:G333"/>
    <mergeCell ref="D334:G334"/>
    <mergeCell ref="D335:G335"/>
    <mergeCell ref="D336:G336"/>
    <mergeCell ref="D337:G337"/>
    <mergeCell ref="C373:C375"/>
    <mergeCell ref="D373:G375"/>
    <mergeCell ref="D376:G376"/>
    <mergeCell ref="D377:G377"/>
    <mergeCell ref="D378:G378"/>
    <mergeCell ref="D379:G379"/>
    <mergeCell ref="D356:G356"/>
    <mergeCell ref="D357:G357"/>
    <mergeCell ref="D358:G358"/>
    <mergeCell ref="C359:C360"/>
    <mergeCell ref="C367:G367"/>
    <mergeCell ref="C368:C369"/>
    <mergeCell ref="D398:G398"/>
    <mergeCell ref="D399:G399"/>
    <mergeCell ref="D400:G400"/>
    <mergeCell ref="C401:C402"/>
    <mergeCell ref="C409:G409"/>
    <mergeCell ref="C410:C411"/>
    <mergeCell ref="C380:C381"/>
    <mergeCell ref="C388:G388"/>
    <mergeCell ref="C389:C390"/>
    <mergeCell ref="C394:C396"/>
    <mergeCell ref="D394:G396"/>
    <mergeCell ref="D397:G397"/>
    <mergeCell ref="C422:C423"/>
    <mergeCell ref="C430:G430"/>
    <mergeCell ref="C431:C432"/>
    <mergeCell ref="C436:C438"/>
    <mergeCell ref="D436:G438"/>
    <mergeCell ref="D439:G439"/>
    <mergeCell ref="C415:C417"/>
    <mergeCell ref="D415:G417"/>
    <mergeCell ref="D418:G418"/>
    <mergeCell ref="D419:G419"/>
    <mergeCell ref="D420:G420"/>
    <mergeCell ref="D421:G421"/>
    <mergeCell ref="C502:C503"/>
    <mergeCell ref="C478:G478"/>
    <mergeCell ref="C479:C480"/>
    <mergeCell ref="C470:C471"/>
    <mergeCell ref="C457:C459"/>
    <mergeCell ref="D457:G459"/>
    <mergeCell ref="D440:G440"/>
    <mergeCell ref="D441:G441"/>
    <mergeCell ref="D442:G442"/>
    <mergeCell ref="C443:C444"/>
    <mergeCell ref="C451:G451"/>
    <mergeCell ref="C452:C453"/>
    <mergeCell ref="I583:I585"/>
    <mergeCell ref="C588:G588"/>
    <mergeCell ref="C589:G589"/>
    <mergeCell ref="C590:G590"/>
    <mergeCell ref="C591:G591"/>
    <mergeCell ref="C592:G592"/>
    <mergeCell ref="C576:C578"/>
    <mergeCell ref="D576:G578"/>
    <mergeCell ref="A583:A585"/>
    <mergeCell ref="E583:E585"/>
    <mergeCell ref="C594:G594"/>
    <mergeCell ref="C595:G595"/>
    <mergeCell ref="D460:G460"/>
    <mergeCell ref="C461:G461"/>
    <mergeCell ref="C465:G465"/>
    <mergeCell ref="C466:G466"/>
    <mergeCell ref="D467:G467"/>
    <mergeCell ref="D468:G468"/>
    <mergeCell ref="D469:G469"/>
    <mergeCell ref="D490:G490"/>
    <mergeCell ref="D491:G491"/>
    <mergeCell ref="D492:G492"/>
    <mergeCell ref="C494:C495"/>
    <mergeCell ref="C540:C541"/>
    <mergeCell ref="D536:G536"/>
    <mergeCell ref="D537:G537"/>
    <mergeCell ref="D538:G538"/>
    <mergeCell ref="D539:G539"/>
    <mergeCell ref="C519:C520"/>
    <mergeCell ref="C513:G513"/>
    <mergeCell ref="C514:G514"/>
    <mergeCell ref="D515:G515"/>
    <mergeCell ref="D516:G516"/>
    <mergeCell ref="C501:G501"/>
    <mergeCell ref="C548:G548"/>
    <mergeCell ref="C549:C550"/>
    <mergeCell ref="D517:G517"/>
    <mergeCell ref="D518:G518"/>
    <mergeCell ref="C527:G527"/>
    <mergeCell ref="C528:C529"/>
    <mergeCell ref="C533:C535"/>
    <mergeCell ref="D533:G535"/>
    <mergeCell ref="C593:G593"/>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617"/>
  <sheetViews>
    <sheetView topLeftCell="A445" zoomScale="160" zoomScaleNormal="160" workbookViewId="0">
      <selection activeCell="C475" sqref="C475"/>
    </sheetView>
  </sheetViews>
  <sheetFormatPr defaultRowHeight="15" x14ac:dyDescent="0.25"/>
  <cols>
    <col min="1" max="1" width="11" customWidth="1"/>
    <col min="2" max="2" width="12" customWidth="1"/>
    <col min="3" max="7" width="21.42578125" customWidth="1"/>
    <col min="8" max="8" width="4.7109375" customWidth="1"/>
    <col min="9" max="9" width="18.42578125" customWidth="1"/>
    <col min="10" max="10" width="11" customWidth="1"/>
    <col min="11" max="11" width="11" bestFit="1" customWidth="1"/>
  </cols>
  <sheetData>
    <row r="2" spans="3:12" ht="18" customHeight="1" x14ac:dyDescent="0.25">
      <c r="C2" s="189" t="s">
        <v>94</v>
      </c>
      <c r="D2" s="189"/>
      <c r="E2" s="189"/>
      <c r="F2" s="189"/>
      <c r="G2" s="189"/>
      <c r="H2" s="17"/>
    </row>
    <row r="3" spans="3:12" ht="15.75" thickBot="1" x14ac:dyDescent="0.3"/>
    <row r="4" spans="3:12" ht="26.25" thickBot="1" x14ac:dyDescent="0.3">
      <c r="C4" s="25" t="s">
        <v>22</v>
      </c>
      <c r="D4" s="190" t="s">
        <v>151</v>
      </c>
      <c r="E4" s="190"/>
      <c r="F4" s="190"/>
      <c r="G4" s="190"/>
    </row>
    <row r="5" spans="3:12" ht="15.75" thickBot="1" x14ac:dyDescent="0.3">
      <c r="C5" s="25" t="s">
        <v>4</v>
      </c>
      <c r="D5" s="131" t="s">
        <v>155</v>
      </c>
      <c r="E5" s="132"/>
      <c r="F5" s="132"/>
      <c r="G5" s="133"/>
    </row>
    <row r="6" spans="3:12" ht="26.25" thickBot="1" x14ac:dyDescent="0.3">
      <c r="C6" s="25" t="s">
        <v>36</v>
      </c>
      <c r="D6" s="191" t="s">
        <v>5</v>
      </c>
      <c r="E6" s="135"/>
      <c r="F6" s="135"/>
      <c r="G6" s="136"/>
    </row>
    <row r="7" spans="3:12" ht="15.75" thickBot="1" x14ac:dyDescent="0.3">
      <c r="C7" s="192" t="s">
        <v>8</v>
      </c>
      <c r="D7" s="193"/>
      <c r="E7" s="193"/>
      <c r="F7" s="193"/>
      <c r="G7" s="194"/>
    </row>
    <row r="8" spans="3:12" ht="15" customHeight="1" x14ac:dyDescent="0.25">
      <c r="C8" s="249" t="s">
        <v>203</v>
      </c>
      <c r="D8" s="250"/>
      <c r="E8" s="250"/>
      <c r="F8" s="250"/>
      <c r="G8" s="251"/>
    </row>
    <row r="9" spans="3:12" ht="36.75" customHeight="1" x14ac:dyDescent="0.25">
      <c r="C9" s="252"/>
      <c r="D9" s="253"/>
      <c r="E9" s="253"/>
      <c r="F9" s="253"/>
      <c r="G9" s="254"/>
    </row>
    <row r="10" spans="3:12" ht="15.75" thickBot="1" x14ac:dyDescent="0.3">
      <c r="C10" s="262"/>
      <c r="D10" s="263"/>
      <c r="E10" s="263"/>
      <c r="F10" s="263"/>
      <c r="G10" s="264"/>
    </row>
    <row r="11" spans="3:12" ht="91.5" customHeight="1" thickBot="1" x14ac:dyDescent="0.3">
      <c r="C11" s="24" t="s">
        <v>11</v>
      </c>
      <c r="D11" s="265" t="s">
        <v>204</v>
      </c>
      <c r="E11" s="266"/>
      <c r="F11" s="266"/>
      <c r="G11" s="267"/>
    </row>
    <row r="12" spans="3:12" ht="23.25" customHeight="1" x14ac:dyDescent="0.25">
      <c r="C12" s="139" t="s">
        <v>89</v>
      </c>
      <c r="D12" s="2">
        <v>2018</v>
      </c>
      <c r="E12" s="2">
        <v>2019</v>
      </c>
      <c r="F12" s="2">
        <v>2020</v>
      </c>
      <c r="G12" s="2">
        <v>2021</v>
      </c>
    </row>
    <row r="13" spans="3:12" ht="15.75" thickBot="1" x14ac:dyDescent="0.3">
      <c r="C13" s="140"/>
      <c r="D13" s="3" t="s">
        <v>6</v>
      </c>
      <c r="E13" s="3" t="s">
        <v>7</v>
      </c>
      <c r="F13" s="3" t="s">
        <v>7</v>
      </c>
      <c r="G13" s="3" t="s">
        <v>7</v>
      </c>
    </row>
    <row r="14" spans="3:12" ht="15.75" thickBot="1" x14ac:dyDescent="0.3">
      <c r="C14" s="75" t="s">
        <v>205</v>
      </c>
      <c r="D14" s="8" t="s">
        <v>159</v>
      </c>
      <c r="E14" s="8" t="s">
        <v>160</v>
      </c>
      <c r="F14" s="8" t="s">
        <v>160</v>
      </c>
      <c r="G14" s="8" t="s">
        <v>160</v>
      </c>
    </row>
    <row r="15" spans="3:12" ht="24.75" customHeight="1" thickBot="1" x14ac:dyDescent="0.3">
      <c r="C15" s="18" t="s">
        <v>13</v>
      </c>
      <c r="D15" s="268" t="s">
        <v>206</v>
      </c>
      <c r="E15" s="269"/>
      <c r="F15" s="269"/>
      <c r="G15" s="270"/>
    </row>
    <row r="16" spans="3:12" ht="23.25" customHeight="1" thickBot="1" x14ac:dyDescent="0.3">
      <c r="C16" s="147" t="s">
        <v>90</v>
      </c>
      <c r="D16" s="148"/>
      <c r="E16" s="148"/>
      <c r="F16" s="148"/>
      <c r="G16" s="149"/>
      <c r="J16" s="5"/>
      <c r="L16" s="5"/>
    </row>
    <row r="17" spans="3:13" ht="57" thickBot="1" x14ac:dyDescent="0.3">
      <c r="C17" s="75" t="s">
        <v>207</v>
      </c>
      <c r="D17" s="8" t="s">
        <v>159</v>
      </c>
      <c r="E17" s="8" t="s">
        <v>160</v>
      </c>
      <c r="F17" s="8" t="s">
        <v>160</v>
      </c>
      <c r="G17" s="8" t="s">
        <v>160</v>
      </c>
    </row>
    <row r="18" spans="3:13" ht="15.75" thickBot="1" x14ac:dyDescent="0.3">
      <c r="C18" s="4" t="s">
        <v>161</v>
      </c>
      <c r="D18" s="8" t="s">
        <v>159</v>
      </c>
      <c r="E18" s="8" t="s">
        <v>160</v>
      </c>
      <c r="F18" s="8" t="s">
        <v>160</v>
      </c>
      <c r="G18" s="8" t="s">
        <v>160</v>
      </c>
    </row>
    <row r="19" spans="3:13" ht="23.25" thickBot="1" x14ac:dyDescent="0.3">
      <c r="C19" s="4" t="s">
        <v>162</v>
      </c>
      <c r="D19" s="8" t="s">
        <v>159</v>
      </c>
      <c r="E19" s="8" t="s">
        <v>160</v>
      </c>
      <c r="F19" s="8" t="s">
        <v>160</v>
      </c>
      <c r="G19" s="8" t="s">
        <v>160</v>
      </c>
    </row>
    <row r="20" spans="3:13" ht="15.75" thickBot="1" x14ac:dyDescent="0.3">
      <c r="C20" s="186" t="s">
        <v>52</v>
      </c>
      <c r="D20" s="187"/>
      <c r="E20" s="187"/>
      <c r="F20" s="187"/>
      <c r="G20" s="188"/>
    </row>
    <row r="21" spans="3:13" ht="15.75" thickBot="1" x14ac:dyDescent="0.3">
      <c r="C21" s="156" t="s">
        <v>91</v>
      </c>
      <c r="D21" s="157"/>
      <c r="E21" s="157"/>
      <c r="F21" s="157"/>
      <c r="G21" s="158"/>
    </row>
    <row r="22" spans="3:13" ht="15.75" thickBot="1" x14ac:dyDescent="0.3">
      <c r="C22" s="156" t="s">
        <v>91</v>
      </c>
      <c r="D22" s="157"/>
      <c r="E22" s="157"/>
      <c r="F22" s="157"/>
      <c r="G22" s="158"/>
    </row>
    <row r="23" spans="3:13" ht="15.75" thickBot="1" x14ac:dyDescent="0.3">
      <c r="C23" s="29" t="s">
        <v>38</v>
      </c>
      <c r="D23" s="274" t="s">
        <v>208</v>
      </c>
      <c r="E23" s="275"/>
      <c r="F23" s="275"/>
      <c r="G23" s="276"/>
    </row>
    <row r="24" spans="3:13" ht="17.25" customHeight="1" thickBot="1" x14ac:dyDescent="0.3">
      <c r="C24" s="4" t="s">
        <v>10</v>
      </c>
      <c r="D24" s="147"/>
      <c r="E24" s="148"/>
      <c r="F24" s="148"/>
      <c r="G24" s="149"/>
    </row>
    <row r="25" spans="3:13" ht="15.75" thickBot="1" x14ac:dyDescent="0.3">
      <c r="C25" s="4" t="s">
        <v>15</v>
      </c>
      <c r="D25" s="150" t="s">
        <v>209</v>
      </c>
      <c r="E25" s="151"/>
      <c r="F25" s="151"/>
      <c r="G25" s="152"/>
    </row>
    <row r="26" spans="3:13" ht="12.75" customHeight="1" x14ac:dyDescent="0.25">
      <c r="C26" s="139"/>
      <c r="D26" s="27">
        <v>2018</v>
      </c>
      <c r="E26" s="27">
        <v>2019</v>
      </c>
      <c r="F26" s="27">
        <v>2020</v>
      </c>
      <c r="G26" s="27">
        <v>2021</v>
      </c>
    </row>
    <row r="27" spans="3:13" ht="24.75" customHeight="1" thickBot="1" x14ac:dyDescent="0.3">
      <c r="C27" s="140"/>
      <c r="D27" s="28" t="s">
        <v>6</v>
      </c>
      <c r="E27" s="28" t="s">
        <v>7</v>
      </c>
      <c r="F27" s="28" t="s">
        <v>7</v>
      </c>
      <c r="G27" s="28" t="s">
        <v>7</v>
      </c>
    </row>
    <row r="28" spans="3:13" ht="15.75" thickBot="1" x14ac:dyDescent="0.3">
      <c r="C28" s="4" t="s">
        <v>9</v>
      </c>
      <c r="D28" s="6">
        <v>4900</v>
      </c>
      <c r="E28" s="6">
        <v>5200</v>
      </c>
      <c r="F28" s="6">
        <v>5200</v>
      </c>
      <c r="G28" s="6">
        <v>5200</v>
      </c>
    </row>
    <row r="29" spans="3:13" ht="15.75" thickBot="1" x14ac:dyDescent="0.3">
      <c r="C29" s="4" t="s">
        <v>16</v>
      </c>
      <c r="D29" s="6">
        <f>D44</f>
        <v>196650</v>
      </c>
      <c r="E29" s="6">
        <f t="shared" ref="E29:G29" si="0">E44</f>
        <v>196650</v>
      </c>
      <c r="F29" s="6">
        <f t="shared" si="0"/>
        <v>196650</v>
      </c>
      <c r="G29" s="6">
        <f t="shared" si="0"/>
        <v>196650</v>
      </c>
    </row>
    <row r="30" spans="3:13" ht="15.75" thickBot="1" x14ac:dyDescent="0.3">
      <c r="C30" s="4" t="s">
        <v>24</v>
      </c>
      <c r="D30" s="6">
        <f>D29/D28</f>
        <v>40.132653061224488</v>
      </c>
      <c r="E30" s="6">
        <f t="shared" ref="E30:G30" si="1">E29/E28</f>
        <v>37.817307692307693</v>
      </c>
      <c r="F30" s="6">
        <f t="shared" si="1"/>
        <v>37.817307692307693</v>
      </c>
      <c r="G30" s="6">
        <f t="shared" si="1"/>
        <v>37.817307692307693</v>
      </c>
    </row>
    <row r="31" spans="3:13" ht="15.75" thickBot="1" x14ac:dyDescent="0.3">
      <c r="C31" s="4" t="s">
        <v>17</v>
      </c>
      <c r="D31" s="74" t="s">
        <v>23</v>
      </c>
      <c r="E31" s="7">
        <f>E28/D28-1</f>
        <v>6.1224489795918435E-2</v>
      </c>
      <c r="F31" s="7">
        <f t="shared" ref="F31:G33" si="2">F28/E28-1</f>
        <v>0</v>
      </c>
      <c r="G31" s="7">
        <f t="shared" si="2"/>
        <v>0</v>
      </c>
      <c r="I31" s="10"/>
      <c r="J31" s="10"/>
      <c r="K31" s="10"/>
      <c r="L31" s="10"/>
      <c r="M31" s="10"/>
    </row>
    <row r="32" spans="3:13" ht="15.75" thickBot="1" x14ac:dyDescent="0.3">
      <c r="C32" s="4" t="s">
        <v>18</v>
      </c>
      <c r="D32" s="74" t="s">
        <v>23</v>
      </c>
      <c r="E32" s="7">
        <f>E29/D29-1</f>
        <v>0</v>
      </c>
      <c r="F32" s="7">
        <f t="shared" si="2"/>
        <v>0</v>
      </c>
      <c r="G32" s="7">
        <f t="shared" si="2"/>
        <v>0</v>
      </c>
    </row>
    <row r="33" spans="3:7" ht="23.25" thickBot="1" x14ac:dyDescent="0.3">
      <c r="C33" s="4" t="s">
        <v>19</v>
      </c>
      <c r="D33" s="74" t="s">
        <v>23</v>
      </c>
      <c r="E33" s="7">
        <f>E30/D30-1</f>
        <v>-5.7692307692307598E-2</v>
      </c>
      <c r="F33" s="7">
        <f t="shared" si="2"/>
        <v>0</v>
      </c>
      <c r="G33" s="7">
        <f t="shared" si="2"/>
        <v>0</v>
      </c>
    </row>
    <row r="34" spans="3:7" ht="15.75" thickBot="1" x14ac:dyDescent="0.3">
      <c r="C34" s="153" t="s">
        <v>54</v>
      </c>
      <c r="D34" s="154"/>
      <c r="E34" s="154"/>
      <c r="F34" s="154"/>
      <c r="G34" s="155"/>
    </row>
    <row r="35" spans="3:7" ht="12.75" customHeight="1" x14ac:dyDescent="0.25">
      <c r="C35" s="139"/>
      <c r="D35" s="27">
        <v>2018</v>
      </c>
      <c r="E35" s="27">
        <v>2019</v>
      </c>
      <c r="F35" s="27">
        <v>2020</v>
      </c>
      <c r="G35" s="27">
        <v>2021</v>
      </c>
    </row>
    <row r="36" spans="3:7" ht="18" customHeight="1" thickBot="1" x14ac:dyDescent="0.3">
      <c r="C36" s="140"/>
      <c r="D36" s="28" t="s">
        <v>6</v>
      </c>
      <c r="E36" s="28" t="s">
        <v>7</v>
      </c>
      <c r="F36" s="28" t="s">
        <v>7</v>
      </c>
      <c r="G36" s="28" t="s">
        <v>7</v>
      </c>
    </row>
    <row r="37" spans="3:7" ht="15.75" thickBot="1" x14ac:dyDescent="0.3">
      <c r="C37" s="1" t="s">
        <v>0</v>
      </c>
      <c r="D37" s="9">
        <v>157000</v>
      </c>
      <c r="E37" s="9">
        <v>157000</v>
      </c>
      <c r="F37" s="9">
        <v>157000</v>
      </c>
      <c r="G37" s="9">
        <v>157000</v>
      </c>
    </row>
    <row r="38" spans="3:7" ht="24.75" thickBot="1" x14ac:dyDescent="0.3">
      <c r="C38" s="1" t="s">
        <v>41</v>
      </c>
      <c r="D38" s="9">
        <v>27000</v>
      </c>
      <c r="E38" s="9">
        <v>27000</v>
      </c>
      <c r="F38" s="9">
        <v>27000</v>
      </c>
      <c r="G38" s="9">
        <v>27000</v>
      </c>
    </row>
    <row r="39" spans="3:7" ht="15.75" thickBot="1" x14ac:dyDescent="0.3">
      <c r="C39" s="1" t="s">
        <v>1</v>
      </c>
      <c r="D39" s="12">
        <v>12650</v>
      </c>
      <c r="E39" s="12">
        <v>12650</v>
      </c>
      <c r="F39" s="12">
        <v>12650</v>
      </c>
      <c r="G39" s="12">
        <v>12650</v>
      </c>
    </row>
    <row r="40" spans="3:7" ht="15.75" thickBot="1" x14ac:dyDescent="0.3">
      <c r="C40" s="1" t="s">
        <v>2</v>
      </c>
      <c r="D40" s="12"/>
      <c r="E40" s="9"/>
      <c r="F40" s="9"/>
      <c r="G40" s="9"/>
    </row>
    <row r="41" spans="3:7" ht="24.75" thickBot="1" x14ac:dyDescent="0.3">
      <c r="C41" s="1" t="s">
        <v>29</v>
      </c>
      <c r="D41" s="12"/>
      <c r="E41" s="9"/>
      <c r="F41" s="9"/>
      <c r="G41" s="9"/>
    </row>
    <row r="42" spans="3:7" ht="15.75" thickBot="1" x14ac:dyDescent="0.3">
      <c r="C42" s="1" t="s">
        <v>31</v>
      </c>
      <c r="D42" s="12"/>
      <c r="E42" s="9"/>
      <c r="F42" s="9"/>
      <c r="G42" s="9"/>
    </row>
    <row r="43" spans="3:7" ht="24.75" thickBot="1" x14ac:dyDescent="0.3">
      <c r="C43" s="1" t="s">
        <v>3</v>
      </c>
      <c r="D43" s="12"/>
      <c r="E43" s="9"/>
      <c r="F43" s="9"/>
      <c r="G43" s="9"/>
    </row>
    <row r="44" spans="3:7" ht="15.75" thickBot="1" x14ac:dyDescent="0.3">
      <c r="C44" s="30" t="s">
        <v>53</v>
      </c>
      <c r="D44" s="12">
        <f>D37+D38+D39</f>
        <v>196650</v>
      </c>
      <c r="E44" s="12">
        <f t="shared" ref="E44:G44" si="3">E37+E38+E39</f>
        <v>196650</v>
      </c>
      <c r="F44" s="12">
        <f t="shared" si="3"/>
        <v>196650</v>
      </c>
      <c r="G44" s="12">
        <f t="shared" si="3"/>
        <v>196650</v>
      </c>
    </row>
    <row r="45" spans="3:7" ht="15.75" thickBot="1" x14ac:dyDescent="0.3">
      <c r="C45" s="33" t="s">
        <v>55</v>
      </c>
      <c r="D45" s="34">
        <f>IF(D44-D29=0,0,"Eror")</f>
        <v>0</v>
      </c>
      <c r="E45" s="34">
        <f t="shared" ref="E45:G45" si="4">IF(E44-E29=0,0,"Error")</f>
        <v>0</v>
      </c>
      <c r="F45" s="34">
        <f t="shared" si="4"/>
        <v>0</v>
      </c>
      <c r="G45" s="34">
        <f t="shared" si="4"/>
        <v>0</v>
      </c>
    </row>
    <row r="46" spans="3:7" ht="24" customHeight="1" thickBot="1" x14ac:dyDescent="0.3">
      <c r="C46" s="29" t="s">
        <v>210</v>
      </c>
      <c r="D46" s="271" t="s">
        <v>163</v>
      </c>
      <c r="E46" s="272"/>
      <c r="F46" s="272"/>
      <c r="G46" s="273"/>
    </row>
    <row r="47" spans="3:7" ht="36" customHeight="1" thickBot="1" x14ac:dyDescent="0.3">
      <c r="C47" s="4" t="s">
        <v>10</v>
      </c>
      <c r="D47" s="147" t="s">
        <v>164</v>
      </c>
      <c r="E47" s="148"/>
      <c r="F47" s="148"/>
      <c r="G47" s="149"/>
    </row>
    <row r="48" spans="3:7" ht="15.75" thickBot="1" x14ac:dyDescent="0.3">
      <c r="C48" s="4" t="s">
        <v>15</v>
      </c>
      <c r="D48" s="150" t="s">
        <v>37</v>
      </c>
      <c r="E48" s="151"/>
      <c r="F48" s="151"/>
      <c r="G48" s="152"/>
    </row>
    <row r="49" spans="3:7" ht="12.75" customHeight="1" x14ac:dyDescent="0.25">
      <c r="C49" s="139"/>
      <c r="D49" s="27">
        <v>2018</v>
      </c>
      <c r="E49" s="27">
        <v>2019</v>
      </c>
      <c r="F49" s="27">
        <v>2020</v>
      </c>
      <c r="G49" s="27">
        <v>2021</v>
      </c>
    </row>
    <row r="50" spans="3:7" ht="9" customHeight="1" thickBot="1" x14ac:dyDescent="0.3">
      <c r="C50" s="140"/>
      <c r="D50" s="28" t="s">
        <v>6</v>
      </c>
      <c r="E50" s="28" t="s">
        <v>7</v>
      </c>
      <c r="F50" s="28" t="s">
        <v>7</v>
      </c>
      <c r="G50" s="28" t="s">
        <v>7</v>
      </c>
    </row>
    <row r="51" spans="3:7" ht="15.75" thickBot="1" x14ac:dyDescent="0.3">
      <c r="C51" s="4" t="s">
        <v>9</v>
      </c>
      <c r="D51" s="6">
        <v>6</v>
      </c>
      <c r="E51" s="6">
        <v>6</v>
      </c>
      <c r="F51" s="6">
        <v>6</v>
      </c>
      <c r="G51" s="6">
        <v>6</v>
      </c>
    </row>
    <row r="52" spans="3:7" ht="15.75" thickBot="1" x14ac:dyDescent="0.3">
      <c r="C52" s="4" t="s">
        <v>16</v>
      </c>
      <c r="D52" s="6">
        <v>17859</v>
      </c>
      <c r="E52" s="6">
        <v>18025</v>
      </c>
      <c r="F52" s="6">
        <v>18195</v>
      </c>
      <c r="G52" s="6">
        <v>18371</v>
      </c>
    </row>
    <row r="53" spans="3:7" ht="15.75" thickBot="1" x14ac:dyDescent="0.3">
      <c r="C53" s="4" t="s">
        <v>24</v>
      </c>
      <c r="D53" s="6">
        <f>D52/D51</f>
        <v>2976.5</v>
      </c>
      <c r="E53" s="6">
        <f t="shared" ref="E53:G53" si="5">E52/E51</f>
        <v>3004.1666666666665</v>
      </c>
      <c r="F53" s="6">
        <f t="shared" si="5"/>
        <v>3032.5</v>
      </c>
      <c r="G53" s="6">
        <f t="shared" si="5"/>
        <v>3061.8333333333335</v>
      </c>
    </row>
    <row r="54" spans="3:7" ht="15.75" thickBot="1" x14ac:dyDescent="0.3">
      <c r="C54" s="4" t="s">
        <v>17</v>
      </c>
      <c r="D54" s="73" t="s">
        <v>23</v>
      </c>
      <c r="E54" s="7">
        <f>E51/D51-1</f>
        <v>0</v>
      </c>
      <c r="F54" s="7">
        <f t="shared" ref="F54:G56" si="6">F51/E51-1</f>
        <v>0</v>
      </c>
      <c r="G54" s="7">
        <f t="shared" si="6"/>
        <v>0</v>
      </c>
    </row>
    <row r="55" spans="3:7" ht="15.75" thickBot="1" x14ac:dyDescent="0.3">
      <c r="C55" s="4" t="s">
        <v>18</v>
      </c>
      <c r="D55" s="73" t="s">
        <v>23</v>
      </c>
      <c r="E55" s="7">
        <f>E52/D52-1</f>
        <v>9.2950333165351395E-3</v>
      </c>
      <c r="F55" s="7">
        <f t="shared" si="6"/>
        <v>9.4313453536754022E-3</v>
      </c>
      <c r="G55" s="7">
        <f t="shared" si="6"/>
        <v>9.6729870843639265E-3</v>
      </c>
    </row>
    <row r="56" spans="3:7" ht="23.25" thickBot="1" x14ac:dyDescent="0.3">
      <c r="C56" s="4" t="s">
        <v>19</v>
      </c>
      <c r="D56" s="73" t="s">
        <v>23</v>
      </c>
      <c r="E56" s="7">
        <f>E53/D53-1</f>
        <v>9.2950333165351395E-3</v>
      </c>
      <c r="F56" s="7">
        <f t="shared" si="6"/>
        <v>9.4313453536754022E-3</v>
      </c>
      <c r="G56" s="7">
        <f t="shared" si="6"/>
        <v>9.6729870843639265E-3</v>
      </c>
    </row>
    <row r="57" spans="3:7" ht="15.75" customHeight="1" thickBot="1" x14ac:dyDescent="0.3">
      <c r="C57" s="153" t="s">
        <v>113</v>
      </c>
      <c r="D57" s="154"/>
      <c r="E57" s="154"/>
      <c r="F57" s="154"/>
      <c r="G57" s="155"/>
    </row>
    <row r="58" spans="3:7" ht="12.75" customHeight="1" x14ac:dyDescent="0.25">
      <c r="C58" s="139"/>
      <c r="D58" s="27">
        <v>2018</v>
      </c>
      <c r="E58" s="27">
        <v>2019</v>
      </c>
      <c r="F58" s="27">
        <v>2020</v>
      </c>
      <c r="G58" s="27">
        <v>2021</v>
      </c>
    </row>
    <row r="59" spans="3:7" ht="12.75" customHeight="1" thickBot="1" x14ac:dyDescent="0.3">
      <c r="C59" s="140"/>
      <c r="D59" s="28" t="s">
        <v>6</v>
      </c>
      <c r="E59" s="28" t="s">
        <v>7</v>
      </c>
      <c r="F59" s="28" t="s">
        <v>7</v>
      </c>
      <c r="G59" s="28" t="s">
        <v>7</v>
      </c>
    </row>
    <row r="60" spans="3:7" ht="15.75" thickBot="1" x14ac:dyDescent="0.3">
      <c r="C60" s="1" t="s">
        <v>0</v>
      </c>
      <c r="D60" s="9">
        <v>10534</v>
      </c>
      <c r="E60" s="9">
        <v>10534</v>
      </c>
      <c r="F60" s="9">
        <v>10534</v>
      </c>
      <c r="G60" s="9">
        <v>10534</v>
      </c>
    </row>
    <row r="61" spans="3:7" ht="24.75" thickBot="1" x14ac:dyDescent="0.3">
      <c r="C61" s="1" t="s">
        <v>41</v>
      </c>
      <c r="D61" s="9">
        <v>1800</v>
      </c>
      <c r="E61" s="9">
        <v>1800</v>
      </c>
      <c r="F61" s="9">
        <v>1800</v>
      </c>
      <c r="G61" s="9">
        <v>1800</v>
      </c>
    </row>
    <row r="62" spans="3:7" ht="15.75" thickBot="1" x14ac:dyDescent="0.3">
      <c r="C62" s="1" t="s">
        <v>1</v>
      </c>
      <c r="D62" s="12">
        <v>5525</v>
      </c>
      <c r="E62" s="9">
        <v>5691</v>
      </c>
      <c r="F62" s="9">
        <v>5861</v>
      </c>
      <c r="G62" s="9">
        <v>6037</v>
      </c>
    </row>
    <row r="63" spans="3:7" ht="15.75" thickBot="1" x14ac:dyDescent="0.3">
      <c r="C63" s="1" t="s">
        <v>2</v>
      </c>
      <c r="D63" s="12"/>
      <c r="E63" s="9"/>
      <c r="F63" s="9"/>
      <c r="G63" s="9"/>
    </row>
    <row r="64" spans="3:7" ht="24.75" thickBot="1" x14ac:dyDescent="0.3">
      <c r="C64" s="1" t="s">
        <v>29</v>
      </c>
      <c r="D64" s="12"/>
      <c r="E64" s="9"/>
      <c r="F64" s="9"/>
      <c r="G64" s="9"/>
    </row>
    <row r="65" spans="3:7" ht="15.75" thickBot="1" x14ac:dyDescent="0.3">
      <c r="C65" s="1" t="s">
        <v>31</v>
      </c>
      <c r="D65" s="12"/>
      <c r="E65" s="9"/>
      <c r="F65" s="9"/>
      <c r="G65" s="9"/>
    </row>
    <row r="66" spans="3:7" ht="24.75" thickBot="1" x14ac:dyDescent="0.3">
      <c r="C66" s="1" t="s">
        <v>3</v>
      </c>
      <c r="D66" s="12"/>
      <c r="E66" s="9"/>
      <c r="F66" s="9"/>
      <c r="G66" s="9"/>
    </row>
    <row r="67" spans="3:7" ht="24.75" thickBot="1" x14ac:dyDescent="0.3">
      <c r="C67" s="30" t="s">
        <v>118</v>
      </c>
      <c r="D67" s="12">
        <f>D66+D65+D64+D63+D62+D61+D60</f>
        <v>17859</v>
      </c>
      <c r="E67" s="12">
        <f>E66+E65+E64+E63+E62+E61+E60</f>
        <v>18025</v>
      </c>
      <c r="F67" s="12">
        <f>F66+F65+F64+F63+F62+F61+F60</f>
        <v>18195</v>
      </c>
      <c r="G67" s="12">
        <f>G66+G65+G64+G63+G62+G61+G60</f>
        <v>18371</v>
      </c>
    </row>
    <row r="68" spans="3:7" ht="15.75" thickBot="1" x14ac:dyDescent="0.3">
      <c r="C68" s="33" t="s">
        <v>55</v>
      </c>
      <c r="D68" s="34">
        <f>IF(D67-D52=0,0,"Error")</f>
        <v>0</v>
      </c>
      <c r="E68" s="34">
        <f>IF(E67-E52=0,0,"Error")</f>
        <v>0</v>
      </c>
      <c r="F68" s="34">
        <f>IF(F67-F52=0,0,"Error")</f>
        <v>0</v>
      </c>
      <c r="G68" s="34">
        <f>IF(G67-G52=0,0,"Error")</f>
        <v>0</v>
      </c>
    </row>
    <row r="69" spans="3:7" ht="15.75" customHeight="1" thickBot="1" x14ac:dyDescent="0.3">
      <c r="C69" s="76" t="s">
        <v>169</v>
      </c>
      <c r="D69" s="271" t="s">
        <v>166</v>
      </c>
      <c r="E69" s="272"/>
      <c r="F69" s="272"/>
      <c r="G69" s="273"/>
    </row>
    <row r="70" spans="3:7" ht="15.75" thickBot="1" x14ac:dyDescent="0.3">
      <c r="C70" s="4" t="s">
        <v>10</v>
      </c>
      <c r="D70" s="271" t="s">
        <v>167</v>
      </c>
      <c r="E70" s="272"/>
      <c r="F70" s="272"/>
      <c r="G70" s="273"/>
    </row>
    <row r="71" spans="3:7" ht="15.75" thickBot="1" x14ac:dyDescent="0.3">
      <c r="C71" s="4" t="s">
        <v>15</v>
      </c>
      <c r="D71" s="150" t="s">
        <v>168</v>
      </c>
      <c r="E71" s="151"/>
      <c r="F71" s="151"/>
      <c r="G71" s="152"/>
    </row>
    <row r="72" spans="3:7" ht="15.75" thickBot="1" x14ac:dyDescent="0.3">
      <c r="C72" s="4" t="s">
        <v>9</v>
      </c>
      <c r="D72" s="6">
        <v>1</v>
      </c>
      <c r="E72" s="6">
        <v>1</v>
      </c>
      <c r="F72" s="6">
        <v>1</v>
      </c>
      <c r="G72" s="6">
        <v>1</v>
      </c>
    </row>
    <row r="73" spans="3:7" ht="12.75" customHeight="1" x14ac:dyDescent="0.25">
      <c r="C73" s="139"/>
      <c r="D73" s="27">
        <v>2018</v>
      </c>
      <c r="E73" s="27">
        <v>2019</v>
      </c>
      <c r="F73" s="27">
        <v>2020</v>
      </c>
      <c r="G73" s="27">
        <v>2021</v>
      </c>
    </row>
    <row r="74" spans="3:7" ht="9" customHeight="1" thickBot="1" x14ac:dyDescent="0.3">
      <c r="C74" s="140"/>
      <c r="D74" s="28" t="s">
        <v>6</v>
      </c>
      <c r="E74" s="28" t="s">
        <v>7</v>
      </c>
      <c r="F74" s="28" t="s">
        <v>7</v>
      </c>
      <c r="G74" s="28" t="s">
        <v>7</v>
      </c>
    </row>
    <row r="75" spans="3:7" ht="15.75" thickBot="1" x14ac:dyDescent="0.3">
      <c r="C75" s="4" t="s">
        <v>16</v>
      </c>
      <c r="D75" s="6">
        <v>13418</v>
      </c>
      <c r="E75" s="6">
        <v>13449</v>
      </c>
      <c r="F75" s="6">
        <v>13481</v>
      </c>
      <c r="G75" s="6">
        <v>13513</v>
      </c>
    </row>
    <row r="76" spans="3:7" ht="15.75" thickBot="1" x14ac:dyDescent="0.3">
      <c r="C76" s="4" t="s">
        <v>24</v>
      </c>
      <c r="D76" s="6">
        <f>D75/D72</f>
        <v>13418</v>
      </c>
      <c r="E76" s="6">
        <f>E75/E72</f>
        <v>13449</v>
      </c>
      <c r="F76" s="6">
        <f>F75/F72</f>
        <v>13481</v>
      </c>
      <c r="G76" s="6">
        <f>G75/G72</f>
        <v>13513</v>
      </c>
    </row>
    <row r="77" spans="3:7" ht="15.75" thickBot="1" x14ac:dyDescent="0.3">
      <c r="C77" s="4" t="s">
        <v>17</v>
      </c>
      <c r="D77" s="73"/>
      <c r="E77" s="7">
        <f>E72/D72-1</f>
        <v>0</v>
      </c>
      <c r="F77" s="7">
        <f>F72/E72-1</f>
        <v>0</v>
      </c>
      <c r="G77" s="7">
        <f>G72/F72-1</f>
        <v>0</v>
      </c>
    </row>
    <row r="78" spans="3:7" ht="15.75" thickBot="1" x14ac:dyDescent="0.3">
      <c r="C78" s="4" t="s">
        <v>18</v>
      </c>
      <c r="D78" s="73"/>
      <c r="E78" s="7">
        <f>E75/D75-1</f>
        <v>2.3103294082575943E-3</v>
      </c>
      <c r="F78" s="7">
        <f t="shared" ref="F78:G79" si="7">F75/E75-1</f>
        <v>2.3793590601530745E-3</v>
      </c>
      <c r="G78" s="7">
        <f t="shared" si="7"/>
        <v>2.3737111490245155E-3</v>
      </c>
    </row>
    <row r="79" spans="3:7" ht="23.25" thickBot="1" x14ac:dyDescent="0.3">
      <c r="C79" s="4" t="s">
        <v>19</v>
      </c>
      <c r="D79" s="73"/>
      <c r="E79" s="7">
        <f>E76/D76-1</f>
        <v>2.3103294082575943E-3</v>
      </c>
      <c r="F79" s="7">
        <f t="shared" si="7"/>
        <v>2.3793590601530745E-3</v>
      </c>
      <c r="G79" s="7">
        <f t="shared" si="7"/>
        <v>2.3737111490245155E-3</v>
      </c>
    </row>
    <row r="80" spans="3:7" ht="24.75" customHeight="1" thickBot="1" x14ac:dyDescent="0.3">
      <c r="C80" s="153" t="s">
        <v>142</v>
      </c>
      <c r="D80" s="154"/>
      <c r="E80" s="154"/>
      <c r="F80" s="154"/>
      <c r="G80" s="155"/>
    </row>
    <row r="81" spans="3:7" ht="12.75" customHeight="1" x14ac:dyDescent="0.25">
      <c r="C81" s="139"/>
      <c r="D81" s="27">
        <v>2018</v>
      </c>
      <c r="E81" s="27">
        <v>2019</v>
      </c>
      <c r="F81" s="27">
        <v>2020</v>
      </c>
      <c r="G81" s="27">
        <v>2021</v>
      </c>
    </row>
    <row r="82" spans="3:7" ht="9" customHeight="1" thickBot="1" x14ac:dyDescent="0.3">
      <c r="C82" s="140"/>
      <c r="D82" s="28" t="s">
        <v>6</v>
      </c>
      <c r="E82" s="28" t="s">
        <v>7</v>
      </c>
      <c r="F82" s="28" t="s">
        <v>7</v>
      </c>
      <c r="G82" s="28" t="s">
        <v>7</v>
      </c>
    </row>
    <row r="83" spans="3:7" ht="24.75" customHeight="1" thickBot="1" x14ac:dyDescent="0.3">
      <c r="C83" s="1" t="s">
        <v>0</v>
      </c>
      <c r="D83" s="9">
        <v>4590</v>
      </c>
      <c r="E83" s="9">
        <v>4590</v>
      </c>
      <c r="F83" s="9">
        <v>4590</v>
      </c>
      <c r="G83" s="9">
        <v>4590</v>
      </c>
    </row>
    <row r="84" spans="3:7" ht="24.75" customHeight="1" thickBot="1" x14ac:dyDescent="0.3">
      <c r="C84" s="1" t="s">
        <v>41</v>
      </c>
      <c r="D84" s="9">
        <v>800</v>
      </c>
      <c r="E84" s="9">
        <v>800</v>
      </c>
      <c r="F84" s="9">
        <v>800</v>
      </c>
      <c r="G84" s="9">
        <v>800</v>
      </c>
    </row>
    <row r="85" spans="3:7" ht="24.75" customHeight="1" thickBot="1" x14ac:dyDescent="0.3">
      <c r="C85" s="1" t="s">
        <v>1</v>
      </c>
      <c r="D85" s="12">
        <v>1028</v>
      </c>
      <c r="E85" s="9">
        <v>1059</v>
      </c>
      <c r="F85" s="9">
        <v>1091</v>
      </c>
      <c r="G85" s="9">
        <v>1123</v>
      </c>
    </row>
    <row r="86" spans="3:7" ht="15.75" thickBot="1" x14ac:dyDescent="0.3">
      <c r="C86" s="1" t="s">
        <v>2</v>
      </c>
      <c r="D86" s="12"/>
      <c r="E86" s="9"/>
      <c r="F86" s="9"/>
      <c r="G86" s="9"/>
    </row>
    <row r="87" spans="3:7" ht="24.75" thickBot="1" x14ac:dyDescent="0.3">
      <c r="C87" s="1" t="s">
        <v>29</v>
      </c>
      <c r="D87" s="12">
        <v>7000</v>
      </c>
      <c r="E87" s="12">
        <v>7000</v>
      </c>
      <c r="F87" s="12">
        <v>7000</v>
      </c>
      <c r="G87" s="12">
        <v>7000</v>
      </c>
    </row>
    <row r="88" spans="3:7" ht="15.75" thickBot="1" x14ac:dyDescent="0.3">
      <c r="C88" s="1" t="s">
        <v>31</v>
      </c>
      <c r="D88" s="12"/>
      <c r="E88" s="9"/>
      <c r="F88" s="9"/>
      <c r="G88" s="9"/>
    </row>
    <row r="89" spans="3:7" ht="24.75" thickBot="1" x14ac:dyDescent="0.3">
      <c r="C89" s="1" t="s">
        <v>3</v>
      </c>
      <c r="D89" s="12"/>
      <c r="E89" s="9"/>
      <c r="F89" s="9"/>
      <c r="G89" s="9"/>
    </row>
    <row r="90" spans="3:7" ht="15.75" thickBot="1" x14ac:dyDescent="0.3">
      <c r="C90" s="32" t="s">
        <v>119</v>
      </c>
      <c r="D90" s="12">
        <f>D89+D88+D87+D86+D85+D84+D83</f>
        <v>13418</v>
      </c>
      <c r="E90" s="12">
        <f>E89+E88+E87+E86+E85+E84+E83</f>
        <v>13449</v>
      </c>
      <c r="F90" s="12">
        <f>F89+F88+F87+F86+F85+F84+F83</f>
        <v>13481</v>
      </c>
      <c r="G90" s="12">
        <f>G89+G88+G87+G86+G85+G84+G83</f>
        <v>13513</v>
      </c>
    </row>
    <row r="91" spans="3:7" ht="17.25" customHeight="1" thickBot="1" x14ac:dyDescent="0.3">
      <c r="C91" s="33" t="s">
        <v>55</v>
      </c>
      <c r="D91" s="34">
        <f>IF(D90-D75=0,0,"Error")</f>
        <v>0</v>
      </c>
      <c r="E91" s="34">
        <f>IF(E90-E75=0,0,"Error")</f>
        <v>0</v>
      </c>
      <c r="F91" s="34">
        <f>IF(F90-F75=0,0,"Error")</f>
        <v>0</v>
      </c>
      <c r="G91" s="34">
        <f>IF(G90-G75=0,0,"Error")</f>
        <v>0</v>
      </c>
    </row>
    <row r="92" spans="3:7" ht="15.75" thickBot="1" x14ac:dyDescent="0.3">
      <c r="C92" s="29" t="s">
        <v>172</v>
      </c>
      <c r="D92" s="271" t="s">
        <v>170</v>
      </c>
      <c r="E92" s="272"/>
      <c r="F92" s="272"/>
      <c r="G92" s="273"/>
    </row>
    <row r="93" spans="3:7" ht="15.75" thickBot="1" x14ac:dyDescent="0.3">
      <c r="C93" s="4" t="s">
        <v>10</v>
      </c>
      <c r="D93" s="271" t="s">
        <v>171</v>
      </c>
      <c r="E93" s="272"/>
      <c r="F93" s="272"/>
      <c r="G93" s="273"/>
    </row>
    <row r="94" spans="3:7" ht="15.75" thickBot="1" x14ac:dyDescent="0.3">
      <c r="C94" s="4" t="s">
        <v>15</v>
      </c>
      <c r="D94" s="150" t="s">
        <v>37</v>
      </c>
      <c r="E94" s="151"/>
      <c r="F94" s="151"/>
      <c r="G94" s="152"/>
    </row>
    <row r="95" spans="3:7" ht="15" customHeight="1" x14ac:dyDescent="0.25">
      <c r="C95" s="139"/>
      <c r="D95" s="27">
        <v>2018</v>
      </c>
      <c r="E95" s="27">
        <v>2019</v>
      </c>
      <c r="F95" s="27">
        <v>2020</v>
      </c>
      <c r="G95" s="27">
        <v>2021</v>
      </c>
    </row>
    <row r="96" spans="3:7" ht="17.25" customHeight="1" thickBot="1" x14ac:dyDescent="0.3">
      <c r="C96" s="140"/>
      <c r="D96" s="28" t="s">
        <v>6</v>
      </c>
      <c r="E96" s="28" t="s">
        <v>7</v>
      </c>
      <c r="F96" s="28" t="s">
        <v>7</v>
      </c>
      <c r="G96" s="28" t="s">
        <v>7</v>
      </c>
    </row>
    <row r="97" spans="3:7" ht="15.75" thickBot="1" x14ac:dyDescent="0.3">
      <c r="C97" s="4" t="s">
        <v>9</v>
      </c>
      <c r="D97" s="6">
        <v>450</v>
      </c>
      <c r="E97" s="6">
        <v>480</v>
      </c>
      <c r="F97" s="6">
        <v>500</v>
      </c>
      <c r="G97" s="6">
        <v>550</v>
      </c>
    </row>
    <row r="98" spans="3:7" ht="12.75" customHeight="1" thickBot="1" x14ac:dyDescent="0.3">
      <c r="C98" s="4" t="s">
        <v>16</v>
      </c>
      <c r="D98" s="6">
        <v>5932</v>
      </c>
      <c r="E98" s="6">
        <v>5952</v>
      </c>
      <c r="F98" s="6">
        <v>5973</v>
      </c>
      <c r="G98" s="6">
        <v>5994</v>
      </c>
    </row>
    <row r="99" spans="3:7" ht="9" customHeight="1" thickBot="1" x14ac:dyDescent="0.3">
      <c r="C99" s="4" t="s">
        <v>24</v>
      </c>
      <c r="D99" s="6">
        <f>D98/D97</f>
        <v>13.182222222222222</v>
      </c>
      <c r="E99" s="6">
        <f t="shared" ref="E99:G99" si="8">E98/E97</f>
        <v>12.4</v>
      </c>
      <c r="F99" s="6">
        <f t="shared" si="8"/>
        <v>11.946</v>
      </c>
      <c r="G99" s="6">
        <f t="shared" si="8"/>
        <v>10.898181818181818</v>
      </c>
    </row>
    <row r="100" spans="3:7" ht="15.75" customHeight="1" thickBot="1" x14ac:dyDescent="0.3">
      <c r="C100" s="4" t="s">
        <v>17</v>
      </c>
      <c r="D100" s="73" t="s">
        <v>23</v>
      </c>
      <c r="E100" s="7">
        <f>E97/D97-1</f>
        <v>6.6666666666666652E-2</v>
      </c>
      <c r="F100" s="7">
        <f t="shared" ref="F100:G102" si="9">F97/E97-1</f>
        <v>4.1666666666666741E-2</v>
      </c>
      <c r="G100" s="7">
        <f t="shared" si="9"/>
        <v>0.10000000000000009</v>
      </c>
    </row>
    <row r="101" spans="3:7" ht="15.75" thickBot="1" x14ac:dyDescent="0.3">
      <c r="C101" s="4" t="s">
        <v>18</v>
      </c>
      <c r="D101" s="73" t="s">
        <v>23</v>
      </c>
      <c r="E101" s="7">
        <f>E98/D98-1</f>
        <v>3.3715441672286239E-3</v>
      </c>
      <c r="F101" s="7">
        <f t="shared" si="9"/>
        <v>3.5282258064515126E-3</v>
      </c>
      <c r="G101" s="7">
        <f t="shared" si="9"/>
        <v>3.5158211953791874E-3</v>
      </c>
    </row>
    <row r="102" spans="3:7" ht="23.25" thickBot="1" x14ac:dyDescent="0.3">
      <c r="C102" s="4" t="s">
        <v>19</v>
      </c>
      <c r="D102" s="73" t="s">
        <v>23</v>
      </c>
      <c r="E102" s="7">
        <f>E99/D99-1</f>
        <v>-5.9339177343223137E-2</v>
      </c>
      <c r="F102" s="7">
        <f t="shared" si="9"/>
        <v>-3.6612903225806459E-2</v>
      </c>
      <c r="G102" s="7">
        <f t="shared" si="9"/>
        <v>-8.7712889822382456E-2</v>
      </c>
    </row>
    <row r="103" spans="3:7" ht="15.75" thickBot="1" x14ac:dyDescent="0.3">
      <c r="C103" s="153" t="s">
        <v>211</v>
      </c>
      <c r="D103" s="154"/>
      <c r="E103" s="154"/>
      <c r="F103" s="154"/>
      <c r="G103" s="155"/>
    </row>
    <row r="104" spans="3:7" x14ac:dyDescent="0.25">
      <c r="C104" s="139"/>
      <c r="D104" s="27">
        <v>2018</v>
      </c>
      <c r="E104" s="27">
        <v>2019</v>
      </c>
      <c r="F104" s="27">
        <v>2020</v>
      </c>
      <c r="G104" s="27">
        <v>2021</v>
      </c>
    </row>
    <row r="105" spans="3:7" ht="15.75" thickBot="1" x14ac:dyDescent="0.3">
      <c r="C105" s="140"/>
      <c r="D105" s="28" t="s">
        <v>6</v>
      </c>
      <c r="E105" s="28" t="s">
        <v>7</v>
      </c>
      <c r="F105" s="28" t="s">
        <v>7</v>
      </c>
      <c r="G105" s="28" t="s">
        <v>7</v>
      </c>
    </row>
    <row r="106" spans="3:7" ht="15.75" thickBot="1" x14ac:dyDescent="0.3">
      <c r="C106" s="1" t="s">
        <v>0</v>
      </c>
      <c r="D106" s="9">
        <v>4484</v>
      </c>
      <c r="E106" s="9">
        <v>4484</v>
      </c>
      <c r="F106" s="9">
        <v>4484</v>
      </c>
      <c r="G106" s="9">
        <v>4484</v>
      </c>
    </row>
    <row r="107" spans="3:7" ht="12.75" customHeight="1" thickBot="1" x14ac:dyDescent="0.3">
      <c r="C107" s="1" t="s">
        <v>41</v>
      </c>
      <c r="D107" s="9">
        <v>780</v>
      </c>
      <c r="E107" s="9">
        <v>780</v>
      </c>
      <c r="F107" s="9">
        <v>780</v>
      </c>
      <c r="G107" s="9">
        <v>780</v>
      </c>
    </row>
    <row r="108" spans="3:7" ht="13.5" customHeight="1" thickBot="1" x14ac:dyDescent="0.3">
      <c r="C108" s="1" t="s">
        <v>1</v>
      </c>
      <c r="D108" s="12">
        <v>668</v>
      </c>
      <c r="E108" s="9">
        <v>688</v>
      </c>
      <c r="F108" s="9">
        <v>709</v>
      </c>
      <c r="G108" s="9">
        <v>730</v>
      </c>
    </row>
    <row r="109" spans="3:7" ht="15.75" thickBot="1" x14ac:dyDescent="0.3">
      <c r="C109" s="1" t="s">
        <v>2</v>
      </c>
      <c r="D109" s="12"/>
      <c r="E109" s="9"/>
      <c r="F109" s="9"/>
      <c r="G109" s="9"/>
    </row>
    <row r="110" spans="3:7" ht="24.75" customHeight="1" thickBot="1" x14ac:dyDescent="0.3">
      <c r="C110" s="1" t="s">
        <v>29</v>
      </c>
      <c r="D110" s="12"/>
      <c r="E110" s="9"/>
      <c r="F110" s="9"/>
      <c r="G110" s="9"/>
    </row>
    <row r="111" spans="3:7" ht="15.75" thickBot="1" x14ac:dyDescent="0.3">
      <c r="C111" s="1" t="s">
        <v>31</v>
      </c>
      <c r="D111" s="12"/>
      <c r="E111" s="9"/>
      <c r="F111" s="9"/>
      <c r="G111" s="9"/>
    </row>
    <row r="112" spans="3:7" ht="24.75" thickBot="1" x14ac:dyDescent="0.3">
      <c r="C112" s="1" t="s">
        <v>3</v>
      </c>
      <c r="D112" s="12"/>
      <c r="E112" s="9"/>
      <c r="F112" s="9"/>
      <c r="G112" s="9"/>
    </row>
    <row r="113" spans="3:7" ht="24.75" thickBot="1" x14ac:dyDescent="0.3">
      <c r="C113" s="30" t="s">
        <v>121</v>
      </c>
      <c r="D113" s="12">
        <f>D112+D111+D110+D109+D108+D107+D106</f>
        <v>5932</v>
      </c>
      <c r="E113" s="12">
        <f>E112+E111+E110+E109+E108+E107+E106</f>
        <v>5952</v>
      </c>
      <c r="F113" s="12">
        <f>F112+F111+F110+F109+F108+F107+F106</f>
        <v>5973</v>
      </c>
      <c r="G113" s="12">
        <f>G112+G111+G110+G109+G108+G107+G106</f>
        <v>5994</v>
      </c>
    </row>
    <row r="114" spans="3:7" ht="15.75" thickBot="1" x14ac:dyDescent="0.3">
      <c r="C114" s="33" t="s">
        <v>55</v>
      </c>
      <c r="D114" s="34">
        <f>IF(D113-D98=0,0,"Error")</f>
        <v>0</v>
      </c>
      <c r="E114" s="34">
        <f>IF(E113-E98=0,0,"Error")</f>
        <v>0</v>
      </c>
      <c r="F114" s="34">
        <f>IF(F113-F98=0,0,"Error")</f>
        <v>0</v>
      </c>
      <c r="G114" s="34">
        <f>IF(G113-G98=0,0,"Error")</f>
        <v>0</v>
      </c>
    </row>
    <row r="115" spans="3:7" ht="15.75" thickBot="1" x14ac:dyDescent="0.3">
      <c r="C115" s="29" t="s">
        <v>212</v>
      </c>
      <c r="D115" s="271" t="s">
        <v>173</v>
      </c>
      <c r="E115" s="272"/>
      <c r="F115" s="272"/>
      <c r="G115" s="273"/>
    </row>
    <row r="116" spans="3:7" ht="15.75" thickBot="1" x14ac:dyDescent="0.3">
      <c r="C116" s="4" t="s">
        <v>10</v>
      </c>
      <c r="D116" s="271" t="s">
        <v>174</v>
      </c>
      <c r="E116" s="272"/>
      <c r="F116" s="272"/>
      <c r="G116" s="273"/>
    </row>
    <row r="117" spans="3:7" ht="17.25" customHeight="1" thickBot="1" x14ac:dyDescent="0.3">
      <c r="C117" s="4" t="s">
        <v>15</v>
      </c>
      <c r="D117" s="150" t="s">
        <v>168</v>
      </c>
      <c r="E117" s="151"/>
      <c r="F117" s="151"/>
      <c r="G117" s="152"/>
    </row>
    <row r="118" spans="3:7" x14ac:dyDescent="0.25">
      <c r="C118" s="139"/>
      <c r="D118" s="27">
        <v>2018</v>
      </c>
      <c r="E118" s="27">
        <v>2019</v>
      </c>
      <c r="F118" s="27">
        <v>2020</v>
      </c>
      <c r="G118" s="27">
        <v>2021</v>
      </c>
    </row>
    <row r="119" spans="3:7" ht="12.75" customHeight="1" thickBot="1" x14ac:dyDescent="0.3">
      <c r="C119" s="140"/>
      <c r="D119" s="28" t="s">
        <v>6</v>
      </c>
      <c r="E119" s="28" t="s">
        <v>7</v>
      </c>
      <c r="F119" s="28" t="s">
        <v>7</v>
      </c>
      <c r="G119" s="28" t="s">
        <v>7</v>
      </c>
    </row>
    <row r="120" spans="3:7" ht="15" customHeight="1" thickBot="1" x14ac:dyDescent="0.3">
      <c r="C120" s="4" t="s">
        <v>9</v>
      </c>
      <c r="D120" s="6">
        <v>750</v>
      </c>
      <c r="E120" s="6">
        <v>800</v>
      </c>
      <c r="F120" s="6">
        <v>850</v>
      </c>
      <c r="G120" s="6">
        <v>900</v>
      </c>
    </row>
    <row r="121" spans="3:7" ht="15.75" customHeight="1" thickBot="1" x14ac:dyDescent="0.3">
      <c r="C121" s="4" t="s">
        <v>16</v>
      </c>
      <c r="D121" s="6">
        <v>5939</v>
      </c>
      <c r="E121" s="6">
        <v>5959</v>
      </c>
      <c r="F121" s="6">
        <v>5980</v>
      </c>
      <c r="G121" s="6">
        <v>6001</v>
      </c>
    </row>
    <row r="122" spans="3:7" ht="15.75" thickBot="1" x14ac:dyDescent="0.3">
      <c r="C122" s="4" t="s">
        <v>24</v>
      </c>
      <c r="D122" s="6">
        <f>D121/D120</f>
        <v>7.9186666666666667</v>
      </c>
      <c r="E122" s="6">
        <f t="shared" ref="E122:G122" si="10">E121/E120</f>
        <v>7.4487500000000004</v>
      </c>
      <c r="F122" s="6">
        <f t="shared" si="10"/>
        <v>7.0352941176470587</v>
      </c>
      <c r="G122" s="6">
        <f t="shared" si="10"/>
        <v>6.6677777777777774</v>
      </c>
    </row>
    <row r="123" spans="3:7" ht="15.75" thickBot="1" x14ac:dyDescent="0.3">
      <c r="C123" s="4" t="s">
        <v>17</v>
      </c>
      <c r="D123" s="73" t="s">
        <v>23</v>
      </c>
      <c r="E123" s="7">
        <f>E120/D120-1</f>
        <v>6.6666666666666652E-2</v>
      </c>
      <c r="F123" s="7">
        <f t="shared" ref="F123:G125" si="11">F120/E120-1</f>
        <v>6.25E-2</v>
      </c>
      <c r="G123" s="7">
        <f t="shared" si="11"/>
        <v>5.8823529411764719E-2</v>
      </c>
    </row>
    <row r="124" spans="3:7" ht="15.75" thickBot="1" x14ac:dyDescent="0.3">
      <c r="C124" s="4" t="s">
        <v>18</v>
      </c>
      <c r="D124" s="73" t="s">
        <v>23</v>
      </c>
      <c r="E124" s="7">
        <f>E121/D121-1</f>
        <v>3.3675702980300315E-3</v>
      </c>
      <c r="F124" s="7">
        <f t="shared" si="11"/>
        <v>3.5240812216814632E-3</v>
      </c>
      <c r="G124" s="7">
        <f t="shared" si="11"/>
        <v>3.511705685618649E-3</v>
      </c>
    </row>
    <row r="125" spans="3:7" ht="23.25" customHeight="1" thickBot="1" x14ac:dyDescent="0.3">
      <c r="C125" s="4" t="s">
        <v>19</v>
      </c>
      <c r="D125" s="73" t="s">
        <v>23</v>
      </c>
      <c r="E125" s="7">
        <f>E122/D122-1</f>
        <v>-5.9342902845596845E-2</v>
      </c>
      <c r="F125" s="7">
        <f t="shared" si="11"/>
        <v>-5.5506747085476316E-2</v>
      </c>
      <c r="G125" s="7">
        <f t="shared" si="11"/>
        <v>-5.2238944630249029E-2</v>
      </c>
    </row>
    <row r="126" spans="3:7" ht="15.75" customHeight="1" thickBot="1" x14ac:dyDescent="0.3">
      <c r="C126" s="153" t="s">
        <v>125</v>
      </c>
      <c r="D126" s="154"/>
      <c r="E126" s="154"/>
      <c r="F126" s="154"/>
      <c r="G126" s="155"/>
    </row>
    <row r="127" spans="3:7" x14ac:dyDescent="0.25">
      <c r="C127" s="139"/>
      <c r="D127" s="27">
        <v>2018</v>
      </c>
      <c r="E127" s="27">
        <v>2019</v>
      </c>
      <c r="F127" s="27">
        <v>2020</v>
      </c>
      <c r="G127" s="27">
        <v>2021</v>
      </c>
    </row>
    <row r="128" spans="3:7" ht="12.75" customHeight="1" thickBot="1" x14ac:dyDescent="0.3">
      <c r="C128" s="140"/>
      <c r="D128" s="28" t="s">
        <v>6</v>
      </c>
      <c r="E128" s="28" t="s">
        <v>7</v>
      </c>
      <c r="F128" s="28" t="s">
        <v>7</v>
      </c>
      <c r="G128" s="28" t="s">
        <v>7</v>
      </c>
    </row>
    <row r="129" spans="3:7" ht="13.5" customHeight="1" thickBot="1" x14ac:dyDescent="0.3">
      <c r="C129" s="1" t="s">
        <v>0</v>
      </c>
      <c r="D129" s="9">
        <v>4491</v>
      </c>
      <c r="E129" s="9">
        <v>4491</v>
      </c>
      <c r="F129" s="9">
        <v>4491</v>
      </c>
      <c r="G129" s="9">
        <v>4491</v>
      </c>
    </row>
    <row r="130" spans="3:7" ht="24.75" thickBot="1" x14ac:dyDescent="0.3">
      <c r="C130" s="1" t="s">
        <v>41</v>
      </c>
      <c r="D130" s="9">
        <v>780</v>
      </c>
      <c r="E130" s="9">
        <v>780</v>
      </c>
      <c r="F130" s="9">
        <v>780</v>
      </c>
      <c r="G130" s="9">
        <v>780</v>
      </c>
    </row>
    <row r="131" spans="3:7" ht="15.75" thickBot="1" x14ac:dyDescent="0.3">
      <c r="C131" s="1" t="s">
        <v>1</v>
      </c>
      <c r="D131" s="12">
        <v>668</v>
      </c>
      <c r="E131" s="9">
        <v>688</v>
      </c>
      <c r="F131" s="9">
        <v>709</v>
      </c>
      <c r="G131" s="9">
        <v>730</v>
      </c>
    </row>
    <row r="132" spans="3:7" ht="15.75" thickBot="1" x14ac:dyDescent="0.3">
      <c r="C132" s="1" t="s">
        <v>2</v>
      </c>
      <c r="D132" s="12"/>
      <c r="E132" s="9"/>
      <c r="F132" s="9"/>
      <c r="G132" s="9"/>
    </row>
    <row r="133" spans="3:7" ht="24.75" thickBot="1" x14ac:dyDescent="0.3">
      <c r="C133" s="1" t="s">
        <v>29</v>
      </c>
      <c r="D133" s="12"/>
      <c r="E133" s="9"/>
      <c r="F133" s="9"/>
      <c r="G133" s="9"/>
    </row>
    <row r="134" spans="3:7" ht="15.75" thickBot="1" x14ac:dyDescent="0.3">
      <c r="C134" s="1" t="s">
        <v>31</v>
      </c>
      <c r="D134" s="12"/>
      <c r="E134" s="9"/>
      <c r="F134" s="9"/>
      <c r="G134" s="9"/>
    </row>
    <row r="135" spans="3:7" ht="24.75" thickBot="1" x14ac:dyDescent="0.3">
      <c r="C135" s="1" t="s">
        <v>3</v>
      </c>
      <c r="D135" s="12"/>
      <c r="E135" s="9"/>
      <c r="F135" s="9"/>
      <c r="G135" s="9"/>
    </row>
    <row r="136" spans="3:7" ht="24.75" customHeight="1" thickBot="1" x14ac:dyDescent="0.3">
      <c r="C136" s="30" t="s">
        <v>122</v>
      </c>
      <c r="D136" s="12">
        <f>D135+D134+D133+D132+D131+D130+D129</f>
        <v>5939</v>
      </c>
      <c r="E136" s="12">
        <f>E135+E134+E133+E132+E131+E130+E129</f>
        <v>5959</v>
      </c>
      <c r="F136" s="12">
        <f>F135+F134+F133+F132+F131+F130+F129</f>
        <v>5980</v>
      </c>
      <c r="G136" s="12">
        <f>G135+G134+G133+G132+G131+G130+G129</f>
        <v>6001</v>
      </c>
    </row>
    <row r="137" spans="3:7" ht="17.25" customHeight="1" thickBot="1" x14ac:dyDescent="0.3">
      <c r="C137" s="33" t="s">
        <v>55</v>
      </c>
      <c r="D137" s="34">
        <f>IF(D136-D121=0,0,"Error")</f>
        <v>0</v>
      </c>
      <c r="E137" s="34">
        <f>IF(E136-E121=0,0,"Error")</f>
        <v>0</v>
      </c>
      <c r="F137" s="34">
        <f>IF(F136-F121=0,0,"Error")</f>
        <v>0</v>
      </c>
      <c r="G137" s="34">
        <f>IF(G136-G121=0,0,"Error")</f>
        <v>0</v>
      </c>
    </row>
    <row r="138" spans="3:7" ht="15.75" thickBot="1" x14ac:dyDescent="0.3">
      <c r="C138" s="29" t="s">
        <v>177</v>
      </c>
      <c r="D138" s="271" t="s">
        <v>175</v>
      </c>
      <c r="E138" s="272"/>
      <c r="F138" s="272"/>
      <c r="G138" s="273"/>
    </row>
    <row r="139" spans="3:7" ht="19.5" customHeight="1" thickBot="1" x14ac:dyDescent="0.3">
      <c r="C139" s="4" t="s">
        <v>10</v>
      </c>
      <c r="D139" s="271" t="s">
        <v>176</v>
      </c>
      <c r="E139" s="272"/>
      <c r="F139" s="272"/>
      <c r="G139" s="273"/>
    </row>
    <row r="140" spans="3:7" ht="19.5" customHeight="1" thickBot="1" x14ac:dyDescent="0.3">
      <c r="C140" s="4" t="s">
        <v>15</v>
      </c>
      <c r="D140" s="150" t="s">
        <v>168</v>
      </c>
      <c r="E140" s="151"/>
      <c r="F140" s="151"/>
      <c r="G140" s="152"/>
    </row>
    <row r="141" spans="3:7" x14ac:dyDescent="0.25">
      <c r="C141" s="139"/>
      <c r="D141" s="27">
        <v>2018</v>
      </c>
      <c r="E141" s="27">
        <v>2019</v>
      </c>
      <c r="F141" s="27">
        <v>2020</v>
      </c>
      <c r="G141" s="27">
        <v>2021</v>
      </c>
    </row>
    <row r="142" spans="3:7" ht="15.75" thickBot="1" x14ac:dyDescent="0.3">
      <c r="C142" s="140"/>
      <c r="D142" s="28" t="s">
        <v>6</v>
      </c>
      <c r="E142" s="28" t="s">
        <v>7</v>
      </c>
      <c r="F142" s="28" t="s">
        <v>7</v>
      </c>
      <c r="G142" s="28" t="s">
        <v>7</v>
      </c>
    </row>
    <row r="143" spans="3:7" ht="15.75" thickBot="1" x14ac:dyDescent="0.3">
      <c r="C143" s="4" t="s">
        <v>9</v>
      </c>
      <c r="D143" s="6">
        <v>3</v>
      </c>
      <c r="E143" s="6">
        <v>3</v>
      </c>
      <c r="F143" s="6">
        <v>3</v>
      </c>
      <c r="G143" s="6">
        <v>3</v>
      </c>
    </row>
    <row r="144" spans="3:7" ht="15.75" thickBot="1" x14ac:dyDescent="0.3">
      <c r="C144" s="4" t="s">
        <v>16</v>
      </c>
      <c r="D144" s="6">
        <v>5663</v>
      </c>
      <c r="E144" s="6">
        <v>5678</v>
      </c>
      <c r="F144" s="6">
        <v>5693</v>
      </c>
      <c r="G144" s="6">
        <v>5709</v>
      </c>
    </row>
    <row r="145" spans="3:7" ht="15.75" thickBot="1" x14ac:dyDescent="0.3">
      <c r="C145" s="4" t="s">
        <v>24</v>
      </c>
      <c r="D145" s="6">
        <f>D144/D143</f>
        <v>1887.6666666666667</v>
      </c>
      <c r="E145" s="6">
        <f t="shared" ref="E145:G145" si="12">E144/E143</f>
        <v>1892.6666666666667</v>
      </c>
      <c r="F145" s="6">
        <f t="shared" si="12"/>
        <v>1897.6666666666667</v>
      </c>
      <c r="G145" s="6">
        <f t="shared" si="12"/>
        <v>1903</v>
      </c>
    </row>
    <row r="146" spans="3:7" ht="15.75" thickBot="1" x14ac:dyDescent="0.3">
      <c r="C146" s="4" t="s">
        <v>17</v>
      </c>
      <c r="D146" s="73" t="s">
        <v>23</v>
      </c>
      <c r="E146" s="7">
        <f>E143/D143-1</f>
        <v>0</v>
      </c>
      <c r="F146" s="7">
        <f t="shared" ref="F146:G148" si="13">F143/E143-1</f>
        <v>0</v>
      </c>
      <c r="G146" s="7">
        <f t="shared" si="13"/>
        <v>0</v>
      </c>
    </row>
    <row r="147" spans="3:7" ht="15.75" customHeight="1" thickBot="1" x14ac:dyDescent="0.3">
      <c r="C147" s="4" t="s">
        <v>18</v>
      </c>
      <c r="D147" s="73" t="s">
        <v>23</v>
      </c>
      <c r="E147" s="7">
        <f>E144/D144-1</f>
        <v>2.6487727352992874E-3</v>
      </c>
      <c r="F147" s="7">
        <f t="shared" si="13"/>
        <v>2.641775272983482E-3</v>
      </c>
      <c r="G147" s="7">
        <f t="shared" si="13"/>
        <v>2.8104689970138708E-3</v>
      </c>
    </row>
    <row r="148" spans="3:7" ht="12.75" customHeight="1" thickBot="1" x14ac:dyDescent="0.3">
      <c r="C148" s="4" t="s">
        <v>19</v>
      </c>
      <c r="D148" s="73" t="s">
        <v>23</v>
      </c>
      <c r="E148" s="7">
        <f>E145/D145-1</f>
        <v>2.6487727352992874E-3</v>
      </c>
      <c r="F148" s="7">
        <f t="shared" si="13"/>
        <v>2.641775272983482E-3</v>
      </c>
      <c r="G148" s="7">
        <f t="shared" si="13"/>
        <v>2.8104689970138708E-3</v>
      </c>
    </row>
    <row r="149" spans="3:7" ht="15" customHeight="1" thickBot="1" x14ac:dyDescent="0.3">
      <c r="C149" s="153" t="s">
        <v>180</v>
      </c>
      <c r="D149" s="154"/>
      <c r="E149" s="154"/>
      <c r="F149" s="154"/>
      <c r="G149" s="155"/>
    </row>
    <row r="150" spans="3:7" x14ac:dyDescent="0.25">
      <c r="C150" s="139"/>
      <c r="D150" s="27">
        <v>2018</v>
      </c>
      <c r="E150" s="27">
        <v>2019</v>
      </c>
      <c r="F150" s="27">
        <v>2020</v>
      </c>
      <c r="G150" s="27">
        <v>2021</v>
      </c>
    </row>
    <row r="151" spans="3:7" ht="15.75" customHeight="1" thickBot="1" x14ac:dyDescent="0.3">
      <c r="C151" s="140"/>
      <c r="D151" s="28" t="s">
        <v>6</v>
      </c>
      <c r="E151" s="28" t="s">
        <v>7</v>
      </c>
      <c r="F151" s="28" t="s">
        <v>7</v>
      </c>
      <c r="G151" s="28" t="s">
        <v>7</v>
      </c>
    </row>
    <row r="152" spans="3:7" ht="15.75" customHeight="1" thickBot="1" x14ac:dyDescent="0.3">
      <c r="C152" s="1" t="s">
        <v>0</v>
      </c>
      <c r="D152" s="9">
        <v>4394</v>
      </c>
      <c r="E152" s="9">
        <v>4394</v>
      </c>
      <c r="F152" s="9">
        <v>4394</v>
      </c>
      <c r="G152" s="9">
        <v>4394</v>
      </c>
    </row>
    <row r="153" spans="3:7" ht="24.75" thickBot="1" x14ac:dyDescent="0.3">
      <c r="C153" s="1" t="s">
        <v>41</v>
      </c>
      <c r="D153" s="9">
        <v>770</v>
      </c>
      <c r="E153" s="9">
        <v>770</v>
      </c>
      <c r="F153" s="9">
        <v>770</v>
      </c>
      <c r="G153" s="9">
        <v>770</v>
      </c>
    </row>
    <row r="154" spans="3:7" ht="15.75" thickBot="1" x14ac:dyDescent="0.3">
      <c r="C154" s="1" t="s">
        <v>1</v>
      </c>
      <c r="D154" s="12">
        <v>499</v>
      </c>
      <c r="E154" s="9">
        <v>514</v>
      </c>
      <c r="F154" s="9">
        <v>529</v>
      </c>
      <c r="G154" s="9">
        <v>545</v>
      </c>
    </row>
    <row r="155" spans="3:7" ht="17.25" customHeight="1" thickBot="1" x14ac:dyDescent="0.3">
      <c r="C155" s="1" t="s">
        <v>2</v>
      </c>
      <c r="D155" s="12"/>
      <c r="E155" s="9"/>
      <c r="F155" s="9"/>
      <c r="G155" s="9"/>
    </row>
    <row r="156" spans="3:7" ht="24.75" thickBot="1" x14ac:dyDescent="0.3">
      <c r="C156" s="1" t="s">
        <v>29</v>
      </c>
      <c r="D156" s="12"/>
      <c r="E156" s="9"/>
      <c r="F156" s="9"/>
      <c r="G156" s="9"/>
    </row>
    <row r="157" spans="3:7" ht="12.75" customHeight="1" thickBot="1" x14ac:dyDescent="0.3">
      <c r="C157" s="1" t="s">
        <v>31</v>
      </c>
      <c r="D157" s="12"/>
      <c r="E157" s="9"/>
      <c r="F157" s="9"/>
      <c r="G157" s="9"/>
    </row>
    <row r="158" spans="3:7" ht="19.5" customHeight="1" thickBot="1" x14ac:dyDescent="0.3">
      <c r="C158" s="1" t="s">
        <v>3</v>
      </c>
      <c r="D158" s="12"/>
      <c r="E158" s="9"/>
      <c r="F158" s="9"/>
      <c r="G158" s="9"/>
    </row>
    <row r="159" spans="3:7" ht="19.5" customHeight="1" thickBot="1" x14ac:dyDescent="0.3">
      <c r="C159" s="30" t="s">
        <v>181</v>
      </c>
      <c r="D159" s="12">
        <f>D158+D157+D156+D155+D154+D153+D152</f>
        <v>5663</v>
      </c>
      <c r="E159" s="12">
        <f>E158+E157+E156+E155+E154+E153+E152</f>
        <v>5678</v>
      </c>
      <c r="F159" s="12">
        <f>F158+F157+F156+F155+F154+F153+F152</f>
        <v>5693</v>
      </c>
      <c r="G159" s="12">
        <f>G158+G157+G156+G155+G154+G153+G152</f>
        <v>5709</v>
      </c>
    </row>
    <row r="160" spans="3:7" ht="15.75" thickBot="1" x14ac:dyDescent="0.3">
      <c r="C160" s="62" t="s">
        <v>55</v>
      </c>
      <c r="D160" s="34">
        <f>IF(D159-D144=0,0,"Error")</f>
        <v>0</v>
      </c>
      <c r="E160" s="34">
        <f>IF(E159-E144=0,0,"Error")</f>
        <v>0</v>
      </c>
      <c r="F160" s="34">
        <f>IF(F159-F144=0,0,"Error")</f>
        <v>0</v>
      </c>
      <c r="G160" s="34">
        <f>IF(G159-G144=0,0,"Error")</f>
        <v>0</v>
      </c>
    </row>
    <row r="161" spans="3:7" ht="15.75" thickBot="1" x14ac:dyDescent="0.3">
      <c r="C161" s="29" t="s">
        <v>182</v>
      </c>
      <c r="D161" s="271" t="s">
        <v>178</v>
      </c>
      <c r="E161" s="272"/>
      <c r="F161" s="272"/>
      <c r="G161" s="273"/>
    </row>
    <row r="162" spans="3:7" ht="30.75" customHeight="1" thickBot="1" x14ac:dyDescent="0.3">
      <c r="C162" s="4" t="s">
        <v>10</v>
      </c>
      <c r="D162" s="271" t="s">
        <v>179</v>
      </c>
      <c r="E162" s="272"/>
      <c r="F162" s="272"/>
      <c r="G162" s="273"/>
    </row>
    <row r="163" spans="3:7" ht="15.75" thickBot="1" x14ac:dyDescent="0.3">
      <c r="C163" s="4" t="s">
        <v>15</v>
      </c>
      <c r="D163" s="150" t="s">
        <v>168</v>
      </c>
      <c r="E163" s="151"/>
      <c r="F163" s="151"/>
      <c r="G163" s="152"/>
    </row>
    <row r="164" spans="3:7" x14ac:dyDescent="0.25">
      <c r="C164" s="139"/>
      <c r="D164" s="27">
        <v>2018</v>
      </c>
      <c r="E164" s="27">
        <v>2019</v>
      </c>
      <c r="F164" s="27">
        <v>2020</v>
      </c>
      <c r="G164" s="27">
        <v>2021</v>
      </c>
    </row>
    <row r="165" spans="3:7" ht="15.75" thickBot="1" x14ac:dyDescent="0.3">
      <c r="C165" s="140"/>
      <c r="D165" s="28" t="s">
        <v>6</v>
      </c>
      <c r="E165" s="28" t="s">
        <v>7</v>
      </c>
      <c r="F165" s="28" t="s">
        <v>7</v>
      </c>
      <c r="G165" s="28" t="s">
        <v>7</v>
      </c>
    </row>
    <row r="166" spans="3:7" ht="12.75" customHeight="1" thickBot="1" x14ac:dyDescent="0.3">
      <c r="C166" s="4" t="s">
        <v>9</v>
      </c>
      <c r="D166" s="6">
        <v>2</v>
      </c>
      <c r="E166" s="6">
        <v>2</v>
      </c>
      <c r="F166" s="6">
        <v>2</v>
      </c>
      <c r="G166" s="6">
        <v>2</v>
      </c>
    </row>
    <row r="167" spans="3:7" ht="12.75" customHeight="1" thickBot="1" x14ac:dyDescent="0.3">
      <c r="C167" s="4" t="s">
        <v>16</v>
      </c>
      <c r="D167" s="6">
        <v>9660</v>
      </c>
      <c r="E167" s="6">
        <v>9690</v>
      </c>
      <c r="F167" s="6">
        <v>9720</v>
      </c>
      <c r="G167" s="6">
        <v>9752</v>
      </c>
    </row>
    <row r="168" spans="3:7" ht="15.75" thickBot="1" x14ac:dyDescent="0.3">
      <c r="C168" s="4" t="s">
        <v>24</v>
      </c>
      <c r="D168" s="6">
        <f>D167/D166</f>
        <v>4830</v>
      </c>
      <c r="E168" s="6">
        <f t="shared" ref="E168:G168" si="14">E167/E166</f>
        <v>4845</v>
      </c>
      <c r="F168" s="6">
        <f t="shared" si="14"/>
        <v>4860</v>
      </c>
      <c r="G168" s="6">
        <f t="shared" si="14"/>
        <v>4876</v>
      </c>
    </row>
    <row r="169" spans="3:7" ht="15.75" thickBot="1" x14ac:dyDescent="0.3">
      <c r="C169" s="4" t="s">
        <v>17</v>
      </c>
      <c r="D169" s="73" t="s">
        <v>23</v>
      </c>
      <c r="E169" s="7">
        <f>E166/D166-1</f>
        <v>0</v>
      </c>
      <c r="F169" s="7">
        <f t="shared" ref="F169:G171" si="15">F166/E166-1</f>
        <v>0</v>
      </c>
      <c r="G169" s="7">
        <f t="shared" si="15"/>
        <v>0</v>
      </c>
    </row>
    <row r="170" spans="3:7" ht="15.75" thickBot="1" x14ac:dyDescent="0.3">
      <c r="C170" s="4" t="s">
        <v>18</v>
      </c>
      <c r="D170" s="73" t="s">
        <v>23</v>
      </c>
      <c r="E170" s="7">
        <f>E167/D167-1</f>
        <v>3.1055900621117516E-3</v>
      </c>
      <c r="F170" s="7">
        <f t="shared" si="15"/>
        <v>3.0959752321981782E-3</v>
      </c>
      <c r="G170" s="7">
        <f t="shared" si="15"/>
        <v>3.2921810699588772E-3</v>
      </c>
    </row>
    <row r="171" spans="3:7" ht="15.75" customHeight="1" thickBot="1" x14ac:dyDescent="0.3">
      <c r="C171" s="4" t="s">
        <v>19</v>
      </c>
      <c r="D171" s="73" t="s">
        <v>23</v>
      </c>
      <c r="E171" s="7">
        <f>E168/D168-1</f>
        <v>3.1055900621117516E-3</v>
      </c>
      <c r="F171" s="7">
        <f t="shared" si="15"/>
        <v>3.0959752321981782E-3</v>
      </c>
      <c r="G171" s="7">
        <f t="shared" si="15"/>
        <v>3.2921810699588772E-3</v>
      </c>
    </row>
    <row r="172" spans="3:7" ht="15.75" customHeight="1" thickBot="1" x14ac:dyDescent="0.3">
      <c r="C172" s="153" t="s">
        <v>213</v>
      </c>
      <c r="D172" s="154"/>
      <c r="E172" s="154"/>
      <c r="F172" s="154"/>
      <c r="G172" s="155"/>
    </row>
    <row r="173" spans="3:7" ht="15" customHeight="1" x14ac:dyDescent="0.25">
      <c r="C173" s="139"/>
      <c r="D173" s="27">
        <v>2018</v>
      </c>
      <c r="E173" s="27">
        <v>2019</v>
      </c>
      <c r="F173" s="27">
        <v>2020</v>
      </c>
      <c r="G173" s="27">
        <v>2021</v>
      </c>
    </row>
    <row r="174" spans="3:7" ht="15.75" customHeight="1" thickBot="1" x14ac:dyDescent="0.3">
      <c r="C174" s="140"/>
      <c r="D174" s="28" t="s">
        <v>6</v>
      </c>
      <c r="E174" s="28" t="s">
        <v>7</v>
      </c>
      <c r="F174" s="28" t="s">
        <v>7</v>
      </c>
      <c r="G174" s="28" t="s">
        <v>7</v>
      </c>
    </row>
    <row r="175" spans="3:7" ht="23.25" customHeight="1" thickBot="1" x14ac:dyDescent="0.3">
      <c r="C175" s="1" t="s">
        <v>0</v>
      </c>
      <c r="D175" s="9">
        <v>7398</v>
      </c>
      <c r="E175" s="9">
        <v>7398</v>
      </c>
      <c r="F175" s="9">
        <v>7398</v>
      </c>
      <c r="G175" s="9">
        <v>7398</v>
      </c>
    </row>
    <row r="176" spans="3:7" ht="23.25" customHeight="1" thickBot="1" x14ac:dyDescent="0.3">
      <c r="C176" s="1" t="s">
        <v>41</v>
      </c>
      <c r="D176" s="9">
        <v>1270</v>
      </c>
      <c r="E176" s="9">
        <v>1270</v>
      </c>
      <c r="F176" s="9">
        <v>1270</v>
      </c>
      <c r="G176" s="9">
        <v>1270</v>
      </c>
    </row>
    <row r="177" spans="3:7" ht="23.25" customHeight="1" thickBot="1" x14ac:dyDescent="0.3">
      <c r="C177" s="1" t="s">
        <v>1</v>
      </c>
      <c r="D177" s="12">
        <v>992</v>
      </c>
      <c r="E177" s="9">
        <v>1022</v>
      </c>
      <c r="F177" s="9">
        <v>1052</v>
      </c>
      <c r="G177" s="9">
        <v>1084</v>
      </c>
    </row>
    <row r="178" spans="3:7" ht="12.75" customHeight="1" thickBot="1" x14ac:dyDescent="0.3">
      <c r="C178" s="1" t="s">
        <v>2</v>
      </c>
      <c r="D178" s="12"/>
      <c r="E178" s="9"/>
      <c r="F178" s="9"/>
      <c r="G178" s="9"/>
    </row>
    <row r="179" spans="3:7" ht="14.25" customHeight="1" thickBot="1" x14ac:dyDescent="0.3">
      <c r="C179" s="1" t="s">
        <v>29</v>
      </c>
      <c r="D179" s="12"/>
      <c r="E179" s="9"/>
      <c r="F179" s="9"/>
      <c r="G179" s="9"/>
    </row>
    <row r="180" spans="3:7" ht="18" customHeight="1" thickBot="1" x14ac:dyDescent="0.3">
      <c r="C180" s="1" t="s">
        <v>31</v>
      </c>
      <c r="D180" s="12"/>
      <c r="E180" s="9"/>
      <c r="F180" s="9"/>
      <c r="G180" s="9"/>
    </row>
    <row r="181" spans="3:7" ht="16.5" customHeight="1" thickBot="1" x14ac:dyDescent="0.3">
      <c r="C181" s="1" t="s">
        <v>3</v>
      </c>
      <c r="D181" s="12"/>
      <c r="E181" s="9"/>
      <c r="F181" s="9"/>
      <c r="G181" s="9"/>
    </row>
    <row r="182" spans="3:7" ht="15.75" customHeight="1" thickBot="1" x14ac:dyDescent="0.3">
      <c r="C182" s="30" t="s">
        <v>186</v>
      </c>
      <c r="D182" s="12">
        <f>D181+D180+D179+D178+D177+D176+D175</f>
        <v>9660</v>
      </c>
      <c r="E182" s="12">
        <f>E181+E180+E179+E178+E177+E176+E175</f>
        <v>9690</v>
      </c>
      <c r="F182" s="12">
        <f>F181+F180+F179+F178+F177+F176+F175</f>
        <v>9720</v>
      </c>
      <c r="G182" s="12">
        <f>G181+G180+G179+G178+G177+G176+G175</f>
        <v>9752</v>
      </c>
    </row>
    <row r="183" spans="3:7" ht="17.25" customHeight="1" thickBot="1" x14ac:dyDescent="0.3">
      <c r="C183" s="33" t="s">
        <v>55</v>
      </c>
      <c r="D183" s="34">
        <f>IF(D182-D167=0,0,"Error")</f>
        <v>0</v>
      </c>
      <c r="E183" s="34">
        <f>IF(E182-E167=0,0,"Error")</f>
        <v>0</v>
      </c>
      <c r="F183" s="34">
        <f>IF(F182-F167=0,0,"Error")</f>
        <v>0</v>
      </c>
      <c r="G183" s="34">
        <f>IF(G182-G167=0,0,"Error")</f>
        <v>0</v>
      </c>
    </row>
    <row r="184" spans="3:7" ht="31.5" customHeight="1" thickBot="1" x14ac:dyDescent="0.3">
      <c r="C184" s="29" t="s">
        <v>187</v>
      </c>
      <c r="D184" s="271" t="s">
        <v>183</v>
      </c>
      <c r="E184" s="272"/>
      <c r="F184" s="272"/>
      <c r="G184" s="273"/>
    </row>
    <row r="185" spans="3:7" ht="47.25" customHeight="1" thickBot="1" x14ac:dyDescent="0.3">
      <c r="C185" s="4" t="s">
        <v>10</v>
      </c>
      <c r="D185" s="147" t="s">
        <v>184</v>
      </c>
      <c r="E185" s="148"/>
      <c r="F185" s="148"/>
      <c r="G185" s="149"/>
    </row>
    <row r="186" spans="3:7" ht="15.75" thickBot="1" x14ac:dyDescent="0.3">
      <c r="C186" s="4" t="s">
        <v>15</v>
      </c>
      <c r="D186" s="150" t="s">
        <v>168</v>
      </c>
      <c r="E186" s="151"/>
      <c r="F186" s="151"/>
      <c r="G186" s="152"/>
    </row>
    <row r="187" spans="3:7" x14ac:dyDescent="0.25">
      <c r="C187" s="139"/>
      <c r="D187" s="27">
        <v>2018</v>
      </c>
      <c r="E187" s="27">
        <v>2019</v>
      </c>
      <c r="F187" s="27">
        <v>2020</v>
      </c>
      <c r="G187" s="27">
        <v>2021</v>
      </c>
    </row>
    <row r="188" spans="3:7" ht="15.75" customHeight="1" thickBot="1" x14ac:dyDescent="0.3">
      <c r="C188" s="140"/>
      <c r="D188" s="28" t="s">
        <v>6</v>
      </c>
      <c r="E188" s="28" t="s">
        <v>7</v>
      </c>
      <c r="F188" s="28" t="s">
        <v>7</v>
      </c>
      <c r="G188" s="28" t="s">
        <v>7</v>
      </c>
    </row>
    <row r="189" spans="3:7" ht="15.75" thickBot="1" x14ac:dyDescent="0.3">
      <c r="C189" s="4" t="s">
        <v>9</v>
      </c>
      <c r="D189" s="6">
        <v>10</v>
      </c>
      <c r="E189" s="6">
        <v>10</v>
      </c>
      <c r="F189" s="6">
        <v>10</v>
      </c>
      <c r="G189" s="6">
        <v>10</v>
      </c>
    </row>
    <row r="190" spans="3:7" ht="15.75" thickBot="1" x14ac:dyDescent="0.3">
      <c r="C190" s="4" t="s">
        <v>16</v>
      </c>
      <c r="D190" s="6">
        <v>15029</v>
      </c>
      <c r="E190" s="6">
        <v>15108</v>
      </c>
      <c r="F190" s="6">
        <v>15189</v>
      </c>
      <c r="G190" s="6">
        <v>15272</v>
      </c>
    </row>
    <row r="191" spans="3:7" ht="12.75" customHeight="1" thickBot="1" x14ac:dyDescent="0.3">
      <c r="C191" s="4" t="s">
        <v>24</v>
      </c>
      <c r="D191" s="6">
        <f>D190/D189</f>
        <v>1502.9</v>
      </c>
      <c r="E191" s="6">
        <f t="shared" ref="E191:G191" si="16">E190/E189</f>
        <v>1510.8</v>
      </c>
      <c r="F191" s="6">
        <f t="shared" si="16"/>
        <v>1518.9</v>
      </c>
      <c r="G191" s="6">
        <f t="shared" si="16"/>
        <v>1527.2</v>
      </c>
    </row>
    <row r="192" spans="3:7" ht="12.75" customHeight="1" thickBot="1" x14ac:dyDescent="0.3">
      <c r="C192" s="4" t="s">
        <v>17</v>
      </c>
      <c r="D192" s="73" t="s">
        <v>23</v>
      </c>
      <c r="E192" s="7">
        <f>E189/D189-1</f>
        <v>0</v>
      </c>
      <c r="F192" s="7">
        <f t="shared" ref="F192:G194" si="17">F189/E189-1</f>
        <v>0</v>
      </c>
      <c r="G192" s="7">
        <f t="shared" si="17"/>
        <v>0</v>
      </c>
    </row>
    <row r="193" spans="3:7" ht="15.75" thickBot="1" x14ac:dyDescent="0.3">
      <c r="C193" s="4" t="s">
        <v>18</v>
      </c>
      <c r="D193" s="73" t="s">
        <v>23</v>
      </c>
      <c r="E193" s="7">
        <f>E190/D190-1</f>
        <v>5.2565040920886652E-3</v>
      </c>
      <c r="F193" s="7">
        <f t="shared" si="17"/>
        <v>5.3613979348690055E-3</v>
      </c>
      <c r="G193" s="7">
        <f t="shared" si="17"/>
        <v>5.464480874316946E-3</v>
      </c>
    </row>
    <row r="194" spans="3:7" ht="12.75" customHeight="1" thickBot="1" x14ac:dyDescent="0.3">
      <c r="C194" s="4" t="s">
        <v>19</v>
      </c>
      <c r="D194" s="73" t="s">
        <v>23</v>
      </c>
      <c r="E194" s="7">
        <f>E191/D191-1</f>
        <v>5.2565040920884432E-3</v>
      </c>
      <c r="F194" s="7">
        <f t="shared" si="17"/>
        <v>5.3613979348690055E-3</v>
      </c>
      <c r="G194" s="7">
        <f t="shared" si="17"/>
        <v>5.464480874316946E-3</v>
      </c>
    </row>
    <row r="195" spans="3:7" ht="15" customHeight="1" thickBot="1" x14ac:dyDescent="0.3">
      <c r="C195" s="153" t="s">
        <v>185</v>
      </c>
      <c r="D195" s="154"/>
      <c r="E195" s="154"/>
      <c r="F195" s="154"/>
      <c r="G195" s="155"/>
    </row>
    <row r="196" spans="3:7" x14ac:dyDescent="0.25">
      <c r="C196" s="139"/>
      <c r="D196" s="27">
        <v>2018</v>
      </c>
      <c r="E196" s="27">
        <v>2019</v>
      </c>
      <c r="F196" s="27">
        <v>2020</v>
      </c>
      <c r="G196" s="27">
        <v>2021</v>
      </c>
    </row>
    <row r="197" spans="3:7" ht="15.75" thickBot="1" x14ac:dyDescent="0.3">
      <c r="C197" s="140"/>
      <c r="D197" s="28" t="s">
        <v>6</v>
      </c>
      <c r="E197" s="28" t="s">
        <v>7</v>
      </c>
      <c r="F197" s="28" t="s">
        <v>7</v>
      </c>
      <c r="G197" s="28" t="s">
        <v>7</v>
      </c>
    </row>
    <row r="198" spans="3:7" ht="15.75" thickBot="1" x14ac:dyDescent="0.3">
      <c r="C198" s="1" t="s">
        <v>0</v>
      </c>
      <c r="D198" s="9">
        <v>10609</v>
      </c>
      <c r="E198" s="9">
        <v>10609</v>
      </c>
      <c r="F198" s="9">
        <v>10609</v>
      </c>
      <c r="G198" s="9">
        <v>10609</v>
      </c>
    </row>
    <row r="199" spans="3:7" ht="24.75" customHeight="1" thickBot="1" x14ac:dyDescent="0.3">
      <c r="C199" s="1" t="s">
        <v>41</v>
      </c>
      <c r="D199" s="9">
        <v>1800</v>
      </c>
      <c r="E199" s="9">
        <v>1800</v>
      </c>
      <c r="F199" s="9">
        <v>1800</v>
      </c>
      <c r="G199" s="9">
        <v>1800</v>
      </c>
    </row>
    <row r="200" spans="3:7" ht="15.75" thickBot="1" x14ac:dyDescent="0.3">
      <c r="C200" s="1" t="s">
        <v>1</v>
      </c>
      <c r="D200" s="12">
        <v>2620</v>
      </c>
      <c r="E200" s="9">
        <v>2699</v>
      </c>
      <c r="F200" s="9">
        <v>2780</v>
      </c>
      <c r="G200" s="9">
        <v>2863</v>
      </c>
    </row>
    <row r="201" spans="3:7" ht="15.75" thickBot="1" x14ac:dyDescent="0.3">
      <c r="C201" s="1" t="s">
        <v>2</v>
      </c>
      <c r="D201" s="12"/>
      <c r="E201" s="9"/>
      <c r="F201" s="9"/>
      <c r="G201" s="9"/>
    </row>
    <row r="202" spans="3:7" ht="24.75" thickBot="1" x14ac:dyDescent="0.3">
      <c r="C202" s="1" t="s">
        <v>29</v>
      </c>
      <c r="D202" s="12"/>
      <c r="E202" s="9"/>
      <c r="F202" s="9"/>
      <c r="G202" s="9"/>
    </row>
    <row r="203" spans="3:7" ht="15.75" customHeight="1" thickBot="1" x14ac:dyDescent="0.3">
      <c r="C203" s="1" t="s">
        <v>31</v>
      </c>
      <c r="D203" s="12"/>
      <c r="E203" s="9"/>
      <c r="F203" s="9"/>
      <c r="G203" s="9"/>
    </row>
    <row r="204" spans="3:7" ht="24.75" customHeight="1" thickBot="1" x14ac:dyDescent="0.3">
      <c r="C204" s="1" t="s">
        <v>3</v>
      </c>
      <c r="D204" s="12"/>
      <c r="E204" s="9"/>
      <c r="F204" s="9"/>
      <c r="G204" s="9"/>
    </row>
    <row r="205" spans="3:7" ht="24.75" thickBot="1" x14ac:dyDescent="0.3">
      <c r="C205" s="30" t="s">
        <v>190</v>
      </c>
      <c r="D205" s="12">
        <f>D204+D203+D202+D201+D200+D199+D198</f>
        <v>15029</v>
      </c>
      <c r="E205" s="12">
        <f>E204+E203+E202+E201+E200+E199+E198</f>
        <v>15108</v>
      </c>
      <c r="F205" s="12">
        <f>F204+F203+F202+F201+F200+F199+F198</f>
        <v>15189</v>
      </c>
      <c r="G205" s="12">
        <f>G204+G203+G202+G201+G200+G199+G198</f>
        <v>15272</v>
      </c>
    </row>
    <row r="206" spans="3:7" ht="15.75" thickBot="1" x14ac:dyDescent="0.3">
      <c r="C206" s="33" t="s">
        <v>55</v>
      </c>
      <c r="D206" s="34">
        <f>IF(D205-D190=0,0,"Error")</f>
        <v>0</v>
      </c>
      <c r="E206" s="34">
        <f>IF(E205-E190=0,0,"Error")</f>
        <v>0</v>
      </c>
      <c r="F206" s="34">
        <f>IF(F205-F190=0,0,"Error")</f>
        <v>0</v>
      </c>
      <c r="G206" s="34">
        <f>IF(G205-G190=0,0,"Error")</f>
        <v>0</v>
      </c>
    </row>
    <row r="207" spans="3:7" ht="15.75" thickBot="1" x14ac:dyDescent="0.3">
      <c r="C207" s="29" t="s">
        <v>214</v>
      </c>
      <c r="D207" s="271" t="s">
        <v>188</v>
      </c>
      <c r="E207" s="272"/>
      <c r="F207" s="272"/>
      <c r="G207" s="273"/>
    </row>
    <row r="208" spans="3:7" ht="12.75" customHeight="1" thickBot="1" x14ac:dyDescent="0.3">
      <c r="C208" s="4" t="s">
        <v>10</v>
      </c>
      <c r="D208" s="147" t="s">
        <v>189</v>
      </c>
      <c r="E208" s="148"/>
      <c r="F208" s="148"/>
      <c r="G208" s="149"/>
    </row>
    <row r="209" spans="3:7" ht="19.5" customHeight="1" thickBot="1" x14ac:dyDescent="0.3">
      <c r="C209" s="4" t="s">
        <v>15</v>
      </c>
      <c r="D209" s="150" t="s">
        <v>37</v>
      </c>
      <c r="E209" s="151"/>
      <c r="F209" s="151"/>
      <c r="G209" s="152"/>
    </row>
    <row r="210" spans="3:7" x14ac:dyDescent="0.25">
      <c r="C210" s="139"/>
      <c r="D210" s="27">
        <v>2018</v>
      </c>
      <c r="E210" s="27">
        <v>2019</v>
      </c>
      <c r="F210" s="27">
        <v>2020</v>
      </c>
      <c r="G210" s="27">
        <v>2021</v>
      </c>
    </row>
    <row r="211" spans="3:7" ht="15.75" thickBot="1" x14ac:dyDescent="0.3">
      <c r="C211" s="140"/>
      <c r="D211" s="28" t="s">
        <v>6</v>
      </c>
      <c r="E211" s="28" t="s">
        <v>7</v>
      </c>
      <c r="F211" s="28" t="s">
        <v>7</v>
      </c>
      <c r="G211" s="28" t="s">
        <v>7</v>
      </c>
    </row>
    <row r="212" spans="3:7" ht="15.75" thickBot="1" x14ac:dyDescent="0.3">
      <c r="C212" s="4" t="s">
        <v>9</v>
      </c>
      <c r="D212" s="6">
        <v>1400</v>
      </c>
      <c r="E212" s="6">
        <v>1500</v>
      </c>
      <c r="F212" s="6">
        <v>1600</v>
      </c>
      <c r="G212" s="6">
        <v>1700</v>
      </c>
    </row>
    <row r="213" spans="3:7" ht="15.75" thickBot="1" x14ac:dyDescent="0.3">
      <c r="C213" s="4" t="s">
        <v>16</v>
      </c>
      <c r="D213" s="6">
        <v>88000</v>
      </c>
      <c r="E213" s="6">
        <v>88090</v>
      </c>
      <c r="F213" s="6">
        <v>88183</v>
      </c>
      <c r="G213" s="6">
        <v>88278</v>
      </c>
    </row>
    <row r="214" spans="3:7" ht="15.75" customHeight="1" thickBot="1" x14ac:dyDescent="0.3">
      <c r="C214" s="4" t="s">
        <v>24</v>
      </c>
      <c r="D214" s="6">
        <f>D213/D212</f>
        <v>62.857142857142854</v>
      </c>
      <c r="E214" s="6">
        <f t="shared" ref="E214:G214" si="18">E213/E212</f>
        <v>58.726666666666667</v>
      </c>
      <c r="F214" s="6">
        <f t="shared" si="18"/>
        <v>55.114375000000003</v>
      </c>
      <c r="G214" s="6">
        <f t="shared" si="18"/>
        <v>51.928235294117648</v>
      </c>
    </row>
    <row r="215" spans="3:7" ht="15.75" thickBot="1" x14ac:dyDescent="0.3">
      <c r="C215" s="4" t="s">
        <v>17</v>
      </c>
      <c r="D215" s="73" t="s">
        <v>23</v>
      </c>
      <c r="E215" s="7">
        <f>E212/D212-1</f>
        <v>7.1428571428571397E-2</v>
      </c>
      <c r="F215" s="7">
        <f t="shared" ref="F215:G217" si="19">F212/E212-1</f>
        <v>6.6666666666666652E-2</v>
      </c>
      <c r="G215" s="7">
        <f t="shared" si="19"/>
        <v>6.25E-2</v>
      </c>
    </row>
    <row r="216" spans="3:7" ht="15.75" thickBot="1" x14ac:dyDescent="0.3">
      <c r="C216" s="4" t="s">
        <v>18</v>
      </c>
      <c r="D216" s="73" t="s">
        <v>23</v>
      </c>
      <c r="E216" s="7">
        <f>E213/D213-1</f>
        <v>1.0227272727272307E-3</v>
      </c>
      <c r="F216" s="7">
        <f t="shared" si="19"/>
        <v>1.0557384493132815E-3</v>
      </c>
      <c r="G216" s="7">
        <f t="shared" si="19"/>
        <v>1.0773051495185371E-3</v>
      </c>
    </row>
    <row r="217" spans="3:7" ht="12.75" customHeight="1" thickBot="1" x14ac:dyDescent="0.3">
      <c r="C217" s="4" t="s">
        <v>19</v>
      </c>
      <c r="D217" s="73" t="s">
        <v>23</v>
      </c>
      <c r="E217" s="7">
        <f>E214/D214-1</f>
        <v>-6.5712121212121222E-2</v>
      </c>
      <c r="F217" s="7">
        <f t="shared" si="19"/>
        <v>-6.1510245203768799E-2</v>
      </c>
      <c r="G217" s="7">
        <f t="shared" si="19"/>
        <v>-5.7809595153394233E-2</v>
      </c>
    </row>
    <row r="218" spans="3:7" ht="16.5" customHeight="1" thickBot="1" x14ac:dyDescent="0.3">
      <c r="C218" s="153" t="s">
        <v>215</v>
      </c>
      <c r="D218" s="154"/>
      <c r="E218" s="154"/>
      <c r="F218" s="154"/>
      <c r="G218" s="155"/>
    </row>
    <row r="219" spans="3:7" x14ac:dyDescent="0.25">
      <c r="C219" s="139"/>
      <c r="D219" s="27">
        <v>2018</v>
      </c>
      <c r="E219" s="27">
        <v>2019</v>
      </c>
      <c r="F219" s="27">
        <v>2020</v>
      </c>
      <c r="G219" s="27">
        <v>2021</v>
      </c>
    </row>
    <row r="220" spans="3:7" ht="15.75" thickBot="1" x14ac:dyDescent="0.3">
      <c r="C220" s="140"/>
      <c r="D220" s="28" t="s">
        <v>6</v>
      </c>
      <c r="E220" s="28" t="s">
        <v>7</v>
      </c>
      <c r="F220" s="28" t="s">
        <v>7</v>
      </c>
      <c r="G220" s="28" t="s">
        <v>7</v>
      </c>
    </row>
    <row r="221" spans="3:7" ht="15.75" thickBot="1" x14ac:dyDescent="0.3">
      <c r="C221" s="1" t="s">
        <v>0</v>
      </c>
      <c r="D221" s="9">
        <v>73000</v>
      </c>
      <c r="E221" s="9">
        <v>73000</v>
      </c>
      <c r="F221" s="9">
        <v>73000</v>
      </c>
      <c r="G221" s="9">
        <v>73000</v>
      </c>
    </row>
    <row r="222" spans="3:7" ht="24.75" thickBot="1" x14ac:dyDescent="0.3">
      <c r="C222" s="1" t="s">
        <v>41</v>
      </c>
      <c r="D222" s="9">
        <v>12000</v>
      </c>
      <c r="E222" s="9">
        <v>12000</v>
      </c>
      <c r="F222" s="9">
        <v>12000</v>
      </c>
      <c r="G222" s="9">
        <v>12000</v>
      </c>
    </row>
    <row r="223" spans="3:7" ht="19.5" customHeight="1" thickBot="1" x14ac:dyDescent="0.3">
      <c r="C223" s="1" t="s">
        <v>1</v>
      </c>
      <c r="D223" s="12">
        <v>3000</v>
      </c>
      <c r="E223" s="9">
        <v>3090</v>
      </c>
      <c r="F223" s="9">
        <v>3183</v>
      </c>
      <c r="G223" s="9">
        <v>3278</v>
      </c>
    </row>
    <row r="224" spans="3:7" ht="19.5" customHeight="1" thickBot="1" x14ac:dyDescent="0.3">
      <c r="C224" s="1" t="s">
        <v>2</v>
      </c>
      <c r="D224" s="12"/>
      <c r="E224" s="9"/>
      <c r="F224" s="9"/>
      <c r="G224" s="9"/>
    </row>
    <row r="225" spans="3:7" ht="24.75" thickBot="1" x14ac:dyDescent="0.3">
      <c r="C225" s="1" t="s">
        <v>29</v>
      </c>
      <c r="D225" s="12"/>
      <c r="E225" s="9"/>
      <c r="F225" s="9"/>
      <c r="G225" s="9"/>
    </row>
    <row r="226" spans="3:7" ht="15.75" thickBot="1" x14ac:dyDescent="0.3">
      <c r="C226" s="1" t="s">
        <v>31</v>
      </c>
      <c r="D226" s="12"/>
      <c r="E226" s="9"/>
      <c r="F226" s="9"/>
      <c r="G226" s="9"/>
    </row>
    <row r="227" spans="3:7" ht="24.75" customHeight="1" thickBot="1" x14ac:dyDescent="0.3">
      <c r="C227" s="1" t="s">
        <v>3</v>
      </c>
      <c r="D227" s="12"/>
      <c r="E227" s="9"/>
      <c r="F227" s="9"/>
      <c r="G227" s="9"/>
    </row>
    <row r="228" spans="3:7" ht="24.75" thickBot="1" x14ac:dyDescent="0.3">
      <c r="C228" s="30" t="s">
        <v>216</v>
      </c>
      <c r="D228" s="12">
        <f>D227+D226+D225+D224+D223+D222+D221</f>
        <v>88000</v>
      </c>
      <c r="E228" s="12">
        <f>E227+E226+E225+E224+E223+E222+E221</f>
        <v>88090</v>
      </c>
      <c r="F228" s="12">
        <f>F227+F226+F225+F224+F223+F222+F221</f>
        <v>88183</v>
      </c>
      <c r="G228" s="12">
        <f>G227+G226+G225+G224+G223+G222+G221</f>
        <v>88278</v>
      </c>
    </row>
    <row r="229" spans="3:7" ht="15.75" thickBot="1" x14ac:dyDescent="0.3">
      <c r="C229" s="33" t="s">
        <v>55</v>
      </c>
      <c r="D229" s="34">
        <f>IF(D228-D213=0,0,"Error")</f>
        <v>0</v>
      </c>
      <c r="E229" s="34">
        <f>IF(E228-E213=0,0,"Error")</f>
        <v>0</v>
      </c>
      <c r="F229" s="34">
        <f>IF(F228-F213=0,0,"Error")</f>
        <v>0</v>
      </c>
      <c r="G229" s="34">
        <f>IF(G228-G213=0,0,"Error")</f>
        <v>0</v>
      </c>
    </row>
    <row r="230" spans="3:7" ht="15.75" hidden="1" thickBot="1" x14ac:dyDescent="0.3">
      <c r="C230" s="156" t="s">
        <v>64</v>
      </c>
      <c r="D230" s="157"/>
      <c r="E230" s="157"/>
      <c r="F230" s="157"/>
      <c r="G230" s="158"/>
    </row>
    <row r="231" spans="3:7" ht="15.75" hidden="1" customHeight="1" thickBot="1" x14ac:dyDescent="0.3">
      <c r="C231" s="156" t="s">
        <v>65</v>
      </c>
      <c r="D231" s="157"/>
      <c r="E231" s="157"/>
      <c r="F231" s="157"/>
      <c r="G231" s="158"/>
    </row>
    <row r="232" spans="3:7" ht="17.25" hidden="1" customHeight="1" thickBot="1" x14ac:dyDescent="0.3">
      <c r="C232" s="20" t="s">
        <v>191</v>
      </c>
      <c r="D232" s="141" t="s">
        <v>40</v>
      </c>
      <c r="E232" s="142"/>
      <c r="F232" s="142"/>
      <c r="G232" s="143"/>
    </row>
    <row r="233" spans="3:7" ht="15.75" hidden="1" thickBot="1" x14ac:dyDescent="0.3">
      <c r="C233" s="29" t="s">
        <v>38</v>
      </c>
      <c r="D233" s="144" t="s">
        <v>37</v>
      </c>
      <c r="E233" s="145"/>
      <c r="F233" s="145"/>
      <c r="G233" s="146"/>
    </row>
    <row r="234" spans="3:7" ht="12.75" hidden="1" customHeight="1" thickBot="1" x14ac:dyDescent="0.3">
      <c r="C234" s="4" t="s">
        <v>10</v>
      </c>
      <c r="D234" s="147" t="s">
        <v>37</v>
      </c>
      <c r="E234" s="148"/>
      <c r="F234" s="148"/>
      <c r="G234" s="149"/>
    </row>
    <row r="235" spans="3:7" ht="9" hidden="1" customHeight="1" thickBot="1" x14ac:dyDescent="0.3">
      <c r="C235" s="4" t="s">
        <v>15</v>
      </c>
      <c r="D235" s="150" t="s">
        <v>37</v>
      </c>
      <c r="E235" s="151"/>
      <c r="F235" s="151"/>
      <c r="G235" s="152"/>
    </row>
    <row r="236" spans="3:7" hidden="1" x14ac:dyDescent="0.25">
      <c r="C236" s="139"/>
      <c r="D236" s="27">
        <v>2018</v>
      </c>
      <c r="E236" s="27">
        <v>2019</v>
      </c>
      <c r="F236" s="27">
        <v>2020</v>
      </c>
      <c r="G236" s="27">
        <v>2021</v>
      </c>
    </row>
    <row r="237" spans="3:7" ht="15.75" hidden="1" thickBot="1" x14ac:dyDescent="0.3">
      <c r="C237" s="140"/>
      <c r="D237" s="28" t="s">
        <v>6</v>
      </c>
      <c r="E237" s="28" t="s">
        <v>7</v>
      </c>
      <c r="F237" s="28" t="s">
        <v>7</v>
      </c>
      <c r="G237" s="28" t="s">
        <v>7</v>
      </c>
    </row>
    <row r="238" spans="3:7" ht="15.75" hidden="1" thickBot="1" x14ac:dyDescent="0.3">
      <c r="C238" s="4" t="s">
        <v>9</v>
      </c>
      <c r="D238" s="6"/>
      <c r="E238" s="6"/>
      <c r="F238" s="6"/>
      <c r="G238" s="6"/>
    </row>
    <row r="239" spans="3:7" ht="15.75" hidden="1" thickBot="1" x14ac:dyDescent="0.3">
      <c r="C239" s="4" t="s">
        <v>16</v>
      </c>
      <c r="D239" s="6"/>
      <c r="E239" s="6"/>
      <c r="F239" s="6"/>
      <c r="G239" s="6"/>
    </row>
    <row r="240" spans="3:7" ht="15.75" hidden="1" thickBot="1" x14ac:dyDescent="0.3">
      <c r="C240" s="4" t="s">
        <v>24</v>
      </c>
      <c r="D240" s="6" t="e">
        <f>D239/D238</f>
        <v>#DIV/0!</v>
      </c>
      <c r="E240" s="6" t="e">
        <f t="shared" ref="E240:G240" si="20">E239/E238</f>
        <v>#DIV/0!</v>
      </c>
      <c r="F240" s="6" t="e">
        <f t="shared" si="20"/>
        <v>#DIV/0!</v>
      </c>
      <c r="G240" s="6" t="e">
        <f t="shared" si="20"/>
        <v>#DIV/0!</v>
      </c>
    </row>
    <row r="241" spans="3:7" ht="23.25" hidden="1" customHeight="1" thickBot="1" x14ac:dyDescent="0.3">
      <c r="C241" s="4" t="s">
        <v>17</v>
      </c>
      <c r="D241" s="73" t="s">
        <v>23</v>
      </c>
      <c r="E241" s="7" t="e">
        <f>E238/D238-1</f>
        <v>#DIV/0!</v>
      </c>
      <c r="F241" s="7" t="e">
        <f t="shared" ref="F241:G243" si="21">F238/E238-1</f>
        <v>#DIV/0!</v>
      </c>
      <c r="G241" s="7" t="e">
        <f t="shared" si="21"/>
        <v>#DIV/0!</v>
      </c>
    </row>
    <row r="242" spans="3:7" ht="15.75" hidden="1" customHeight="1" thickBot="1" x14ac:dyDescent="0.3">
      <c r="C242" s="4" t="s">
        <v>18</v>
      </c>
      <c r="D242" s="73" t="s">
        <v>23</v>
      </c>
      <c r="E242" s="7" t="e">
        <f>E239/D239-1</f>
        <v>#DIV/0!</v>
      </c>
      <c r="F242" s="7" t="e">
        <f t="shared" si="21"/>
        <v>#DIV/0!</v>
      </c>
      <c r="G242" s="7" t="e">
        <f t="shared" si="21"/>
        <v>#DIV/0!</v>
      </c>
    </row>
    <row r="243" spans="3:7" ht="12.75" hidden="1" customHeight="1" thickBot="1" x14ac:dyDescent="0.3">
      <c r="C243" s="4" t="s">
        <v>19</v>
      </c>
      <c r="D243" s="73" t="s">
        <v>23</v>
      </c>
      <c r="E243" s="7" t="e">
        <f>E240/D240-1</f>
        <v>#DIV/0!</v>
      </c>
      <c r="F243" s="7" t="e">
        <f t="shared" si="21"/>
        <v>#DIV/0!</v>
      </c>
      <c r="G243" s="7" t="e">
        <f t="shared" si="21"/>
        <v>#DIV/0!</v>
      </c>
    </row>
    <row r="244" spans="3:7" ht="15" hidden="1" customHeight="1" thickBot="1" x14ac:dyDescent="0.3">
      <c r="C244" s="153" t="s">
        <v>54</v>
      </c>
      <c r="D244" s="154"/>
      <c r="E244" s="154"/>
      <c r="F244" s="154"/>
      <c r="G244" s="155"/>
    </row>
    <row r="245" spans="3:7" hidden="1" x14ac:dyDescent="0.25">
      <c r="C245" s="139"/>
      <c r="D245" s="27">
        <v>2018</v>
      </c>
      <c r="E245" s="27">
        <v>2019</v>
      </c>
      <c r="F245" s="27">
        <v>2020</v>
      </c>
      <c r="G245" s="27">
        <v>2021</v>
      </c>
    </row>
    <row r="246" spans="3:7" ht="15.75" hidden="1" thickBot="1" x14ac:dyDescent="0.3">
      <c r="C246" s="140"/>
      <c r="D246" s="28" t="s">
        <v>6</v>
      </c>
      <c r="E246" s="28" t="s">
        <v>7</v>
      </c>
      <c r="F246" s="28" t="s">
        <v>7</v>
      </c>
      <c r="G246" s="28" t="s">
        <v>7</v>
      </c>
    </row>
    <row r="247" spans="3:7" ht="15.75" hidden="1" thickBot="1" x14ac:dyDescent="0.3">
      <c r="C247" s="1" t="s">
        <v>68</v>
      </c>
      <c r="D247" s="9"/>
      <c r="E247" s="9"/>
      <c r="F247" s="9"/>
      <c r="G247" s="9"/>
    </row>
    <row r="248" spans="3:7" ht="15.75" hidden="1" thickBot="1" x14ac:dyDescent="0.3">
      <c r="C248" s="1" t="s">
        <v>69</v>
      </c>
      <c r="D248" s="12"/>
      <c r="E248" s="9"/>
      <c r="F248" s="9"/>
      <c r="G248" s="9"/>
    </row>
    <row r="249" spans="3:7" ht="15.75" hidden="1" thickBot="1" x14ac:dyDescent="0.3">
      <c r="C249" s="30" t="s">
        <v>53</v>
      </c>
      <c r="D249" s="12">
        <f>D248+D247</f>
        <v>0</v>
      </c>
      <c r="E249" s="12">
        <f t="shared" ref="E249:G249" si="22">E248+E247</f>
        <v>0</v>
      </c>
      <c r="F249" s="12">
        <f t="shared" si="22"/>
        <v>0</v>
      </c>
      <c r="G249" s="12">
        <f t="shared" si="22"/>
        <v>0</v>
      </c>
    </row>
    <row r="250" spans="3:7" ht="17.25" hidden="1" customHeight="1" x14ac:dyDescent="0.25">
      <c r="C250" s="168" t="s">
        <v>66</v>
      </c>
      <c r="D250" s="171"/>
      <c r="E250" s="172"/>
      <c r="F250" s="172"/>
      <c r="G250" s="173"/>
    </row>
    <row r="251" spans="3:7" hidden="1" x14ac:dyDescent="0.25">
      <c r="C251" s="169"/>
      <c r="D251" s="174"/>
      <c r="E251" s="175"/>
      <c r="F251" s="175"/>
      <c r="G251" s="176"/>
    </row>
    <row r="252" spans="3:7" ht="12.75" hidden="1" customHeight="1" thickBot="1" x14ac:dyDescent="0.3">
      <c r="C252" s="170"/>
      <c r="D252" s="177"/>
      <c r="E252" s="178"/>
      <c r="F252" s="178"/>
      <c r="G252" s="179"/>
    </row>
    <row r="253" spans="3:7" ht="9" hidden="1" customHeight="1" thickBot="1" x14ac:dyDescent="0.3">
      <c r="C253" s="20" t="s">
        <v>192</v>
      </c>
      <c r="D253" s="141" t="s">
        <v>40</v>
      </c>
      <c r="E253" s="142"/>
      <c r="F253" s="142"/>
      <c r="G253" s="143"/>
    </row>
    <row r="254" spans="3:7" ht="23.25" hidden="1" thickBot="1" x14ac:dyDescent="0.3">
      <c r="C254" s="29" t="s">
        <v>193</v>
      </c>
      <c r="D254" s="144" t="s">
        <v>37</v>
      </c>
      <c r="E254" s="145"/>
      <c r="F254" s="145"/>
      <c r="G254" s="146"/>
    </row>
    <row r="255" spans="3:7" ht="15.75" hidden="1" thickBot="1" x14ac:dyDescent="0.3">
      <c r="C255" s="4" t="s">
        <v>10</v>
      </c>
      <c r="D255" s="147" t="s">
        <v>37</v>
      </c>
      <c r="E255" s="148"/>
      <c r="F255" s="148"/>
      <c r="G255" s="149"/>
    </row>
    <row r="256" spans="3:7" ht="15.75" hidden="1" thickBot="1" x14ac:dyDescent="0.3">
      <c r="C256" s="4" t="s">
        <v>15</v>
      </c>
      <c r="D256" s="150" t="s">
        <v>37</v>
      </c>
      <c r="E256" s="151"/>
      <c r="F256" s="151"/>
      <c r="G256" s="152"/>
    </row>
    <row r="257" spans="3:7" hidden="1" x14ac:dyDescent="0.25">
      <c r="C257" s="139"/>
      <c r="D257" s="27">
        <v>2018</v>
      </c>
      <c r="E257" s="27">
        <v>2019</v>
      </c>
      <c r="F257" s="27">
        <v>2020</v>
      </c>
      <c r="G257" s="27">
        <v>2021</v>
      </c>
    </row>
    <row r="258" spans="3:7" ht="15.75" hidden="1" thickBot="1" x14ac:dyDescent="0.3">
      <c r="C258" s="140"/>
      <c r="D258" s="28" t="s">
        <v>6</v>
      </c>
      <c r="E258" s="28" t="s">
        <v>7</v>
      </c>
      <c r="F258" s="28" t="s">
        <v>7</v>
      </c>
      <c r="G258" s="28" t="s">
        <v>7</v>
      </c>
    </row>
    <row r="259" spans="3:7" ht="15.75" hidden="1" thickBot="1" x14ac:dyDescent="0.3">
      <c r="C259" s="4" t="s">
        <v>9</v>
      </c>
      <c r="D259" s="6"/>
      <c r="E259" s="6"/>
      <c r="F259" s="6"/>
      <c r="G259" s="6"/>
    </row>
    <row r="260" spans="3:7" ht="15.75" hidden="1" thickBot="1" x14ac:dyDescent="0.3">
      <c r="C260" s="4" t="s">
        <v>16</v>
      </c>
      <c r="D260" s="6"/>
      <c r="E260" s="6"/>
      <c r="F260" s="6"/>
      <c r="G260" s="6"/>
    </row>
    <row r="261" spans="3:7" ht="12.75" hidden="1" customHeight="1" thickBot="1" x14ac:dyDescent="0.3">
      <c r="C261" s="4" t="s">
        <v>24</v>
      </c>
      <c r="D261" s="6" t="e">
        <f>D260/D259</f>
        <v>#DIV/0!</v>
      </c>
      <c r="E261" s="6" t="e">
        <f t="shared" ref="E261:G261" si="23">E260/E259</f>
        <v>#DIV/0!</v>
      </c>
      <c r="F261" s="6" t="e">
        <f t="shared" si="23"/>
        <v>#DIV/0!</v>
      </c>
      <c r="G261" s="6" t="e">
        <f t="shared" si="23"/>
        <v>#DIV/0!</v>
      </c>
    </row>
    <row r="262" spans="3:7" ht="9" hidden="1" customHeight="1" thickBot="1" x14ac:dyDescent="0.3">
      <c r="C262" s="4" t="s">
        <v>17</v>
      </c>
      <c r="D262" s="73" t="s">
        <v>23</v>
      </c>
      <c r="E262" s="7" t="e">
        <f>E259/D259-1</f>
        <v>#DIV/0!</v>
      </c>
      <c r="F262" s="7" t="e">
        <f t="shared" ref="F262:G264" si="24">F259/E259-1</f>
        <v>#DIV/0!</v>
      </c>
      <c r="G262" s="7" t="e">
        <f t="shared" si="24"/>
        <v>#DIV/0!</v>
      </c>
    </row>
    <row r="263" spans="3:7" ht="15.75" hidden="1" thickBot="1" x14ac:dyDescent="0.3">
      <c r="C263" s="4" t="s">
        <v>18</v>
      </c>
      <c r="D263" s="73" t="s">
        <v>23</v>
      </c>
      <c r="E263" s="7" t="e">
        <f>E260/D260-1</f>
        <v>#DIV/0!</v>
      </c>
      <c r="F263" s="7" t="e">
        <f t="shared" si="24"/>
        <v>#DIV/0!</v>
      </c>
      <c r="G263" s="7" t="e">
        <f t="shared" si="24"/>
        <v>#DIV/0!</v>
      </c>
    </row>
    <row r="264" spans="3:7" ht="23.25" hidden="1" thickBot="1" x14ac:dyDescent="0.3">
      <c r="C264" s="4" t="s">
        <v>19</v>
      </c>
      <c r="D264" s="73" t="s">
        <v>23</v>
      </c>
      <c r="E264" s="7" t="e">
        <f>E261/D261-1</f>
        <v>#DIV/0!</v>
      </c>
      <c r="F264" s="7" t="e">
        <f t="shared" si="24"/>
        <v>#DIV/0!</v>
      </c>
      <c r="G264" s="7" t="e">
        <f t="shared" si="24"/>
        <v>#DIV/0!</v>
      </c>
    </row>
    <row r="265" spans="3:7" ht="15.75" hidden="1" thickBot="1" x14ac:dyDescent="0.3">
      <c r="C265" s="153" t="s">
        <v>194</v>
      </c>
      <c r="D265" s="154"/>
      <c r="E265" s="154"/>
      <c r="F265" s="154"/>
      <c r="G265" s="155"/>
    </row>
    <row r="266" spans="3:7" hidden="1" x14ac:dyDescent="0.25">
      <c r="C266" s="139"/>
      <c r="D266" s="27">
        <v>2018</v>
      </c>
      <c r="E266" s="27">
        <v>2019</v>
      </c>
      <c r="F266" s="27">
        <v>2020</v>
      </c>
      <c r="G266" s="27">
        <v>2021</v>
      </c>
    </row>
    <row r="267" spans="3:7" ht="15.75" hidden="1" thickBot="1" x14ac:dyDescent="0.3">
      <c r="C267" s="140"/>
      <c r="D267" s="28" t="s">
        <v>6</v>
      </c>
      <c r="E267" s="28" t="s">
        <v>7</v>
      </c>
      <c r="F267" s="28" t="s">
        <v>7</v>
      </c>
      <c r="G267" s="28" t="s">
        <v>7</v>
      </c>
    </row>
    <row r="268" spans="3:7" ht="15.75" hidden="1" thickBot="1" x14ac:dyDescent="0.3">
      <c r="C268" s="1" t="s">
        <v>68</v>
      </c>
      <c r="D268" s="9"/>
      <c r="E268" s="9"/>
      <c r="F268" s="9"/>
      <c r="G268" s="9"/>
    </row>
    <row r="269" spans="3:7" ht="15.75" hidden="1" thickBot="1" x14ac:dyDescent="0.3">
      <c r="C269" s="1" t="s">
        <v>69</v>
      </c>
      <c r="D269" s="12"/>
      <c r="E269" s="9"/>
      <c r="F269" s="9"/>
      <c r="G269" s="9"/>
    </row>
    <row r="270" spans="3:7" ht="17.25" hidden="1" customHeight="1" thickBot="1" x14ac:dyDescent="0.3">
      <c r="C270" s="30" t="s">
        <v>195</v>
      </c>
      <c r="D270" s="12">
        <f>D269+D268</f>
        <v>0</v>
      </c>
      <c r="E270" s="12">
        <f t="shared" ref="E270:G270" si="25">E269+E268</f>
        <v>0</v>
      </c>
      <c r="F270" s="12">
        <f t="shared" si="25"/>
        <v>0</v>
      </c>
      <c r="G270" s="12">
        <f t="shared" si="25"/>
        <v>0</v>
      </c>
    </row>
    <row r="271" spans="3:7" ht="15.75" hidden="1" thickBot="1" x14ac:dyDescent="0.3">
      <c r="C271" s="156" t="s">
        <v>64</v>
      </c>
      <c r="D271" s="157"/>
      <c r="E271" s="157"/>
      <c r="F271" s="157"/>
      <c r="G271" s="158"/>
    </row>
    <row r="272" spans="3:7" ht="12.75" hidden="1" customHeight="1" thickBot="1" x14ac:dyDescent="0.3">
      <c r="C272" s="156" t="s">
        <v>70</v>
      </c>
      <c r="D272" s="157"/>
      <c r="E272" s="157"/>
      <c r="F272" s="157"/>
      <c r="G272" s="158"/>
    </row>
    <row r="273" spans="3:7" ht="9" hidden="1" customHeight="1" thickBot="1" x14ac:dyDescent="0.3">
      <c r="C273" s="20" t="s">
        <v>192</v>
      </c>
      <c r="D273" s="141" t="s">
        <v>40</v>
      </c>
      <c r="E273" s="142"/>
      <c r="F273" s="142"/>
      <c r="G273" s="143"/>
    </row>
    <row r="274" spans="3:7" ht="15.75" hidden="1" thickBot="1" x14ac:dyDescent="0.3">
      <c r="C274" s="29" t="s">
        <v>38</v>
      </c>
      <c r="D274" s="144" t="s">
        <v>37</v>
      </c>
      <c r="E274" s="145"/>
      <c r="F274" s="145"/>
      <c r="G274" s="146"/>
    </row>
    <row r="275" spans="3:7" ht="15.75" hidden="1" thickBot="1" x14ac:dyDescent="0.3">
      <c r="C275" s="4" t="s">
        <v>10</v>
      </c>
      <c r="D275" s="147" t="s">
        <v>37</v>
      </c>
      <c r="E275" s="148"/>
      <c r="F275" s="148"/>
      <c r="G275" s="149"/>
    </row>
    <row r="276" spans="3:7" ht="15.75" hidden="1" thickBot="1" x14ac:dyDescent="0.3">
      <c r="C276" s="4" t="s">
        <v>15</v>
      </c>
      <c r="D276" s="150" t="s">
        <v>37</v>
      </c>
      <c r="E276" s="151"/>
      <c r="F276" s="151"/>
      <c r="G276" s="152"/>
    </row>
    <row r="277" spans="3:7" hidden="1" x14ac:dyDescent="0.25">
      <c r="C277" s="139"/>
      <c r="D277" s="27">
        <v>2018</v>
      </c>
      <c r="E277" s="27">
        <v>2019</v>
      </c>
      <c r="F277" s="27">
        <v>2020</v>
      </c>
      <c r="G277" s="27">
        <v>2021</v>
      </c>
    </row>
    <row r="278" spans="3:7" ht="15.75" hidden="1" thickBot="1" x14ac:dyDescent="0.3">
      <c r="C278" s="140"/>
      <c r="D278" s="28" t="s">
        <v>6</v>
      </c>
      <c r="E278" s="28" t="s">
        <v>7</v>
      </c>
      <c r="F278" s="28" t="s">
        <v>7</v>
      </c>
      <c r="G278" s="28" t="s">
        <v>7</v>
      </c>
    </row>
    <row r="279" spans="3:7" ht="15.75" hidden="1" thickBot="1" x14ac:dyDescent="0.3">
      <c r="C279" s="4" t="s">
        <v>9</v>
      </c>
      <c r="D279" s="6"/>
      <c r="E279" s="6"/>
      <c r="F279" s="6"/>
      <c r="G279" s="6"/>
    </row>
    <row r="280" spans="3:7" ht="15.75" hidden="1" thickBot="1" x14ac:dyDescent="0.3">
      <c r="C280" s="4" t="s">
        <v>16</v>
      </c>
      <c r="D280" s="6"/>
      <c r="E280" s="6"/>
      <c r="F280" s="6"/>
      <c r="G280" s="6"/>
    </row>
    <row r="281" spans="3:7" ht="12.75" hidden="1" customHeight="1" thickBot="1" x14ac:dyDescent="0.3">
      <c r="C281" s="4" t="s">
        <v>24</v>
      </c>
      <c r="D281" s="6" t="e">
        <f>D280/D279</f>
        <v>#DIV/0!</v>
      </c>
      <c r="E281" s="6" t="e">
        <f t="shared" ref="E281:G281" si="26">E280/E279</f>
        <v>#DIV/0!</v>
      </c>
      <c r="F281" s="6" t="e">
        <f t="shared" si="26"/>
        <v>#DIV/0!</v>
      </c>
      <c r="G281" s="6" t="e">
        <f t="shared" si="26"/>
        <v>#DIV/0!</v>
      </c>
    </row>
    <row r="282" spans="3:7" ht="9" hidden="1" customHeight="1" thickBot="1" x14ac:dyDescent="0.3">
      <c r="C282" s="4" t="s">
        <v>17</v>
      </c>
      <c r="D282" s="73" t="s">
        <v>23</v>
      </c>
      <c r="E282" s="7" t="e">
        <f>E279/D279-1</f>
        <v>#DIV/0!</v>
      </c>
      <c r="F282" s="7" t="e">
        <f t="shared" ref="F282:G284" si="27">F279/E279-1</f>
        <v>#DIV/0!</v>
      </c>
      <c r="G282" s="7" t="e">
        <f t="shared" si="27"/>
        <v>#DIV/0!</v>
      </c>
    </row>
    <row r="283" spans="3:7" ht="15.75" hidden="1" thickBot="1" x14ac:dyDescent="0.3">
      <c r="C283" s="4" t="s">
        <v>18</v>
      </c>
      <c r="D283" s="73" t="s">
        <v>23</v>
      </c>
      <c r="E283" s="7" t="e">
        <f>E280/D280-1</f>
        <v>#DIV/0!</v>
      </c>
      <c r="F283" s="7" t="e">
        <f t="shared" si="27"/>
        <v>#DIV/0!</v>
      </c>
      <c r="G283" s="7" t="e">
        <f t="shared" si="27"/>
        <v>#DIV/0!</v>
      </c>
    </row>
    <row r="284" spans="3:7" ht="23.25" hidden="1" thickBot="1" x14ac:dyDescent="0.3">
      <c r="C284" s="4" t="s">
        <v>19</v>
      </c>
      <c r="D284" s="73" t="s">
        <v>23</v>
      </c>
      <c r="E284" s="7" t="e">
        <f>E281/D281-1</f>
        <v>#DIV/0!</v>
      </c>
      <c r="F284" s="7" t="e">
        <f t="shared" si="27"/>
        <v>#DIV/0!</v>
      </c>
      <c r="G284" s="7" t="e">
        <f t="shared" si="27"/>
        <v>#DIV/0!</v>
      </c>
    </row>
    <row r="285" spans="3:7" ht="15.75" hidden="1" thickBot="1" x14ac:dyDescent="0.3">
      <c r="C285" s="153" t="s">
        <v>54</v>
      </c>
      <c r="D285" s="154"/>
      <c r="E285" s="154"/>
      <c r="F285" s="154"/>
      <c r="G285" s="155"/>
    </row>
    <row r="286" spans="3:7" hidden="1" x14ac:dyDescent="0.25">
      <c r="C286" s="139"/>
      <c r="D286" s="27">
        <v>2018</v>
      </c>
      <c r="E286" s="27">
        <v>2019</v>
      </c>
      <c r="F286" s="27">
        <v>2020</v>
      </c>
      <c r="G286" s="27">
        <v>2021</v>
      </c>
    </row>
    <row r="287" spans="3:7" ht="15.75" hidden="1" thickBot="1" x14ac:dyDescent="0.3">
      <c r="C287" s="140"/>
      <c r="D287" s="28" t="s">
        <v>6</v>
      </c>
      <c r="E287" s="28" t="s">
        <v>7</v>
      </c>
      <c r="F287" s="28" t="s">
        <v>7</v>
      </c>
      <c r="G287" s="28" t="s">
        <v>7</v>
      </c>
    </row>
    <row r="288" spans="3:7" ht="17.25" hidden="1" customHeight="1" thickBot="1" x14ac:dyDescent="0.3">
      <c r="C288" s="1" t="s">
        <v>68</v>
      </c>
      <c r="D288" s="9"/>
      <c r="E288" s="9"/>
      <c r="F288" s="9"/>
      <c r="G288" s="9"/>
    </row>
    <row r="289" spans="3:13" ht="15.75" hidden="1" thickBot="1" x14ac:dyDescent="0.3">
      <c r="C289" s="1" t="s">
        <v>69</v>
      </c>
      <c r="D289" s="12"/>
      <c r="E289" s="9"/>
      <c r="F289" s="9"/>
      <c r="G289" s="9"/>
    </row>
    <row r="290" spans="3:13" ht="12.75" hidden="1" customHeight="1" thickBot="1" x14ac:dyDescent="0.3">
      <c r="C290" s="30" t="s">
        <v>53</v>
      </c>
      <c r="D290" s="12">
        <f>D289+D288</f>
        <v>0</v>
      </c>
      <c r="E290" s="12">
        <f t="shared" ref="E290:G290" si="28">E289+E288</f>
        <v>0</v>
      </c>
      <c r="F290" s="12">
        <f t="shared" si="28"/>
        <v>0</v>
      </c>
      <c r="G290" s="12">
        <f t="shared" si="28"/>
        <v>0</v>
      </c>
    </row>
    <row r="291" spans="3:13" ht="9" hidden="1" customHeight="1" thickBot="1" x14ac:dyDescent="0.3">
      <c r="C291" s="77" t="s">
        <v>192</v>
      </c>
      <c r="D291" s="141" t="s">
        <v>40</v>
      </c>
      <c r="E291" s="142"/>
      <c r="F291" s="142"/>
      <c r="G291" s="143"/>
    </row>
    <row r="292" spans="3:13" ht="23.25" hidden="1" thickBot="1" x14ac:dyDescent="0.3">
      <c r="C292" s="29" t="s">
        <v>193</v>
      </c>
      <c r="D292" s="144" t="s">
        <v>37</v>
      </c>
      <c r="E292" s="145"/>
      <c r="F292" s="145"/>
      <c r="G292" s="146"/>
    </row>
    <row r="293" spans="3:13" ht="15.75" hidden="1" thickBot="1" x14ac:dyDescent="0.3">
      <c r="C293" s="4" t="s">
        <v>10</v>
      </c>
      <c r="D293" s="147" t="s">
        <v>37</v>
      </c>
      <c r="E293" s="148"/>
      <c r="F293" s="148"/>
      <c r="G293" s="149"/>
    </row>
    <row r="294" spans="3:13" ht="15.75" hidden="1" thickBot="1" x14ac:dyDescent="0.3">
      <c r="C294" s="4" t="s">
        <v>15</v>
      </c>
      <c r="D294" s="150" t="s">
        <v>37</v>
      </c>
      <c r="E294" s="151"/>
      <c r="F294" s="151"/>
      <c r="G294" s="152"/>
    </row>
    <row r="295" spans="3:13" hidden="1" x14ac:dyDescent="0.25">
      <c r="C295" s="139"/>
      <c r="D295" s="27">
        <v>2018</v>
      </c>
      <c r="E295" s="27">
        <v>2019</v>
      </c>
      <c r="F295" s="27">
        <v>2020</v>
      </c>
      <c r="G295" s="27">
        <v>2021</v>
      </c>
    </row>
    <row r="296" spans="3:13" ht="15.75" hidden="1" thickBot="1" x14ac:dyDescent="0.3">
      <c r="C296" s="140"/>
      <c r="D296" s="28" t="s">
        <v>6</v>
      </c>
      <c r="E296" s="28" t="s">
        <v>7</v>
      </c>
      <c r="F296" s="28" t="s">
        <v>7</v>
      </c>
      <c r="G296" s="28" t="s">
        <v>7</v>
      </c>
    </row>
    <row r="297" spans="3:13" ht="15.75" hidden="1" thickBot="1" x14ac:dyDescent="0.3">
      <c r="C297" s="4" t="s">
        <v>9</v>
      </c>
      <c r="D297" s="6"/>
      <c r="E297" s="6"/>
      <c r="F297" s="6"/>
      <c r="G297" s="6"/>
    </row>
    <row r="298" spans="3:13" ht="15.75" hidden="1" thickBot="1" x14ac:dyDescent="0.3">
      <c r="C298" s="4" t="s">
        <v>16</v>
      </c>
      <c r="D298" s="6"/>
      <c r="E298" s="6"/>
      <c r="F298" s="6"/>
      <c r="G298" s="6"/>
      <c r="I298" s="10"/>
      <c r="J298" s="10"/>
      <c r="K298" s="10"/>
      <c r="L298" s="10"/>
      <c r="M298" s="10"/>
    </row>
    <row r="299" spans="3:13" ht="12.75" hidden="1" customHeight="1" thickBot="1" x14ac:dyDescent="0.3">
      <c r="C299" s="4" t="s">
        <v>24</v>
      </c>
      <c r="D299" s="6" t="e">
        <f>D298/D297</f>
        <v>#DIV/0!</v>
      </c>
      <c r="E299" s="6" t="e">
        <f t="shared" ref="E299:G299" si="29">E298/E297</f>
        <v>#DIV/0!</v>
      </c>
      <c r="F299" s="6" t="e">
        <f t="shared" si="29"/>
        <v>#DIV/0!</v>
      </c>
      <c r="G299" s="6" t="e">
        <f t="shared" si="29"/>
        <v>#DIV/0!</v>
      </c>
    </row>
    <row r="300" spans="3:13" ht="9" hidden="1" customHeight="1" thickBot="1" x14ac:dyDescent="0.3">
      <c r="C300" s="4" t="s">
        <v>17</v>
      </c>
      <c r="D300" s="73" t="s">
        <v>23</v>
      </c>
      <c r="E300" s="7" t="e">
        <f>E297/D297-1</f>
        <v>#DIV/0!</v>
      </c>
      <c r="F300" s="7" t="e">
        <f t="shared" ref="F300:G302" si="30">F297/E297-1</f>
        <v>#DIV/0!</v>
      </c>
      <c r="G300" s="7" t="e">
        <f t="shared" si="30"/>
        <v>#DIV/0!</v>
      </c>
    </row>
    <row r="301" spans="3:13" ht="15.75" hidden="1" thickBot="1" x14ac:dyDescent="0.3">
      <c r="C301" s="4" t="s">
        <v>18</v>
      </c>
      <c r="D301" s="73" t="s">
        <v>23</v>
      </c>
      <c r="E301" s="7" t="e">
        <f>E298/D298-1</f>
        <v>#DIV/0!</v>
      </c>
      <c r="F301" s="7" t="e">
        <f t="shared" si="30"/>
        <v>#DIV/0!</v>
      </c>
      <c r="G301" s="7" t="e">
        <f t="shared" si="30"/>
        <v>#DIV/0!</v>
      </c>
    </row>
    <row r="302" spans="3:13" ht="23.25" hidden="1" thickBot="1" x14ac:dyDescent="0.3">
      <c r="C302" s="4" t="s">
        <v>19</v>
      </c>
      <c r="D302" s="73" t="s">
        <v>23</v>
      </c>
      <c r="E302" s="7" t="e">
        <f>E299/D299-1</f>
        <v>#DIV/0!</v>
      </c>
      <c r="F302" s="7" t="e">
        <f t="shared" si="30"/>
        <v>#DIV/0!</v>
      </c>
      <c r="G302" s="7" t="e">
        <f t="shared" si="30"/>
        <v>#DIV/0!</v>
      </c>
    </row>
    <row r="303" spans="3:13" ht="15.75" hidden="1" thickBot="1" x14ac:dyDescent="0.3">
      <c r="C303" s="153" t="s">
        <v>194</v>
      </c>
      <c r="D303" s="154"/>
      <c r="E303" s="154"/>
      <c r="F303" s="154"/>
      <c r="G303" s="155"/>
    </row>
    <row r="304" spans="3:13" hidden="1" x14ac:dyDescent="0.25">
      <c r="C304" s="139"/>
      <c r="D304" s="27">
        <v>2018</v>
      </c>
      <c r="E304" s="27">
        <v>2019</v>
      </c>
      <c r="F304" s="27">
        <v>2020</v>
      </c>
      <c r="G304" s="27">
        <v>2021</v>
      </c>
    </row>
    <row r="305" spans="3:13" ht="27" hidden="1" customHeight="1" thickBot="1" x14ac:dyDescent="0.3">
      <c r="C305" s="140"/>
      <c r="D305" s="28" t="s">
        <v>6</v>
      </c>
      <c r="E305" s="28" t="s">
        <v>7</v>
      </c>
      <c r="F305" s="28" t="s">
        <v>7</v>
      </c>
      <c r="G305" s="28" t="s">
        <v>7</v>
      </c>
    </row>
    <row r="306" spans="3:13" ht="15.75" hidden="1" thickBot="1" x14ac:dyDescent="0.3">
      <c r="C306" s="1" t="s">
        <v>68</v>
      </c>
      <c r="D306" s="9"/>
      <c r="E306" s="9"/>
      <c r="F306" s="9"/>
      <c r="G306" s="9"/>
    </row>
    <row r="307" spans="3:13" ht="15.75" hidden="1" thickBot="1" x14ac:dyDescent="0.3">
      <c r="C307" s="1" t="s">
        <v>69</v>
      </c>
      <c r="D307" s="12"/>
      <c r="E307" s="9"/>
      <c r="F307" s="9"/>
      <c r="G307" s="9"/>
    </row>
    <row r="308" spans="3:13" ht="24.75" hidden="1" thickBot="1" x14ac:dyDescent="0.3">
      <c r="C308" s="30" t="s">
        <v>195</v>
      </c>
      <c r="D308" s="12">
        <f>D307+D306</f>
        <v>0</v>
      </c>
      <c r="E308" s="12">
        <f t="shared" ref="E308:G308" si="31">E307+E306</f>
        <v>0</v>
      </c>
      <c r="F308" s="12">
        <f t="shared" si="31"/>
        <v>0</v>
      </c>
      <c r="G308" s="12">
        <f t="shared" si="31"/>
        <v>0</v>
      </c>
    </row>
    <row r="309" spans="3:13" ht="24.75" hidden="1" thickBot="1" x14ac:dyDescent="0.3">
      <c r="C309" s="78" t="s">
        <v>196</v>
      </c>
      <c r="D309" s="277" t="s">
        <v>37</v>
      </c>
      <c r="E309" s="278"/>
      <c r="F309" s="278"/>
      <c r="G309" s="279"/>
    </row>
    <row r="310" spans="3:13" ht="15.75" hidden="1" thickBot="1" x14ac:dyDescent="0.3">
      <c r="C310" s="147" t="s">
        <v>197</v>
      </c>
      <c r="D310" s="148"/>
      <c r="E310" s="148"/>
      <c r="F310" s="148"/>
      <c r="G310" s="149"/>
    </row>
    <row r="311" spans="3:13" ht="15.75" hidden="1" thickBot="1" x14ac:dyDescent="0.3">
      <c r="C311" s="72" t="s">
        <v>158</v>
      </c>
      <c r="D311" s="8" t="s">
        <v>159</v>
      </c>
      <c r="E311" s="8" t="s">
        <v>160</v>
      </c>
      <c r="F311" s="8" t="s">
        <v>160</v>
      </c>
      <c r="G311" s="8" t="s">
        <v>160</v>
      </c>
    </row>
    <row r="312" spans="3:13" ht="15.75" hidden="1" thickBot="1" x14ac:dyDescent="0.3">
      <c r="C312" s="4" t="s">
        <v>161</v>
      </c>
      <c r="D312" s="8" t="s">
        <v>159</v>
      </c>
      <c r="E312" s="8" t="s">
        <v>160</v>
      </c>
      <c r="F312" s="8" t="s">
        <v>160</v>
      </c>
      <c r="G312" s="8" t="s">
        <v>160</v>
      </c>
    </row>
    <row r="313" spans="3:13" ht="23.25" hidden="1" thickBot="1" x14ac:dyDescent="0.3">
      <c r="C313" s="4" t="s">
        <v>162</v>
      </c>
      <c r="D313" s="8" t="s">
        <v>159</v>
      </c>
      <c r="E313" s="8" t="s">
        <v>160</v>
      </c>
      <c r="F313" s="8" t="s">
        <v>160</v>
      </c>
      <c r="G313" s="8" t="s">
        <v>160</v>
      </c>
    </row>
    <row r="314" spans="3:13" ht="15.75" hidden="1" thickBot="1" x14ac:dyDescent="0.3">
      <c r="C314" s="159" t="s">
        <v>198</v>
      </c>
      <c r="D314" s="160"/>
      <c r="E314" s="160"/>
      <c r="F314" s="160"/>
      <c r="G314" s="161"/>
    </row>
    <row r="315" spans="3:13" ht="15.75" hidden="1" thickBot="1" x14ac:dyDescent="0.3">
      <c r="C315" s="162" t="s">
        <v>199</v>
      </c>
      <c r="D315" s="163"/>
      <c r="E315" s="163"/>
      <c r="F315" s="163"/>
      <c r="G315" s="164"/>
    </row>
    <row r="316" spans="3:13" hidden="1" x14ac:dyDescent="0.25">
      <c r="C316" s="139"/>
      <c r="D316" s="27">
        <v>2018</v>
      </c>
      <c r="E316" s="27">
        <v>2019</v>
      </c>
      <c r="F316" s="27">
        <v>2020</v>
      </c>
      <c r="G316" s="27">
        <v>2021</v>
      </c>
    </row>
    <row r="317" spans="3:13" ht="15.75" hidden="1" thickBot="1" x14ac:dyDescent="0.3">
      <c r="C317" s="140"/>
      <c r="D317" s="28" t="s">
        <v>6</v>
      </c>
      <c r="E317" s="28" t="s">
        <v>7</v>
      </c>
      <c r="F317" s="28" t="s">
        <v>7</v>
      </c>
      <c r="G317" s="28" t="s">
        <v>7</v>
      </c>
    </row>
    <row r="318" spans="3:13" ht="15.75" hidden="1" thickBot="1" x14ac:dyDescent="0.3">
      <c r="C318" s="29" t="s">
        <v>38</v>
      </c>
      <c r="D318" s="144" t="s">
        <v>37</v>
      </c>
      <c r="E318" s="145"/>
      <c r="F318" s="145"/>
      <c r="G318" s="146"/>
    </row>
    <row r="319" spans="3:13" ht="15.75" hidden="1" thickBot="1" x14ac:dyDescent="0.3">
      <c r="C319" s="4" t="s">
        <v>10</v>
      </c>
      <c r="D319" s="147" t="s">
        <v>37</v>
      </c>
      <c r="E319" s="148"/>
      <c r="F319" s="148"/>
      <c r="G319" s="149"/>
      <c r="I319" s="10"/>
      <c r="J319" s="10"/>
      <c r="K319" s="10"/>
      <c r="L319" s="10"/>
      <c r="M319" s="10"/>
    </row>
    <row r="320" spans="3:13" ht="15.75" hidden="1" thickBot="1" x14ac:dyDescent="0.3">
      <c r="C320" s="4" t="s">
        <v>15</v>
      </c>
      <c r="D320" s="150" t="s">
        <v>37</v>
      </c>
      <c r="E320" s="151"/>
      <c r="F320" s="151"/>
      <c r="G320" s="152"/>
    </row>
    <row r="321" spans="1:7" hidden="1" x14ac:dyDescent="0.25">
      <c r="C321" s="139"/>
      <c r="D321" s="27">
        <v>2018</v>
      </c>
      <c r="E321" s="27">
        <v>2019</v>
      </c>
      <c r="F321" s="27">
        <v>2020</v>
      </c>
      <c r="G321" s="27">
        <v>2021</v>
      </c>
    </row>
    <row r="322" spans="1:7" ht="15.75" hidden="1" thickBot="1" x14ac:dyDescent="0.3">
      <c r="C322" s="140"/>
      <c r="D322" s="28" t="s">
        <v>6</v>
      </c>
      <c r="E322" s="28" t="s">
        <v>7</v>
      </c>
      <c r="F322" s="28" t="s">
        <v>7</v>
      </c>
      <c r="G322" s="28" t="s">
        <v>7</v>
      </c>
    </row>
    <row r="323" spans="1:7" ht="15.75" hidden="1" thickBot="1" x14ac:dyDescent="0.3">
      <c r="C323" s="4" t="s">
        <v>9</v>
      </c>
      <c r="D323" s="6"/>
      <c r="E323" s="79"/>
      <c r="F323" s="79"/>
      <c r="G323" s="79"/>
    </row>
    <row r="324" spans="1:7" ht="15.75" hidden="1" thickBot="1" x14ac:dyDescent="0.3">
      <c r="C324" s="4" t="s">
        <v>16</v>
      </c>
      <c r="D324" s="6"/>
      <c r="E324" s="6"/>
      <c r="F324" s="6"/>
      <c r="G324" s="6"/>
    </row>
    <row r="325" spans="1:7" ht="15.75" hidden="1" thickBot="1" x14ac:dyDescent="0.3">
      <c r="C325" s="4" t="s">
        <v>24</v>
      </c>
      <c r="D325" s="6" t="e">
        <f>D324/D323</f>
        <v>#DIV/0!</v>
      </c>
      <c r="E325" s="6" t="e">
        <f t="shared" ref="E325:G325" si="32">E324/E323</f>
        <v>#DIV/0!</v>
      </c>
      <c r="F325" s="6" t="e">
        <f t="shared" si="32"/>
        <v>#DIV/0!</v>
      </c>
      <c r="G325" s="6" t="e">
        <f t="shared" si="32"/>
        <v>#DIV/0!</v>
      </c>
    </row>
    <row r="326" spans="1:7" ht="15.75" hidden="1" thickBot="1" x14ac:dyDescent="0.3">
      <c r="C326" s="4" t="s">
        <v>17</v>
      </c>
      <c r="D326" s="73"/>
      <c r="E326" s="7" t="e">
        <f>E323/D323-1</f>
        <v>#DIV/0!</v>
      </c>
      <c r="F326" s="7" t="e">
        <f t="shared" ref="F326:G328" si="33">F323/E323-1</f>
        <v>#DIV/0!</v>
      </c>
      <c r="G326" s="7" t="e">
        <f t="shared" si="33"/>
        <v>#DIV/0!</v>
      </c>
    </row>
    <row r="327" spans="1:7" ht="15.75" hidden="1" thickBot="1" x14ac:dyDescent="0.3">
      <c r="C327" s="4" t="s">
        <v>18</v>
      </c>
      <c r="D327" s="73"/>
      <c r="E327" s="7" t="e">
        <f>E324/D324-1</f>
        <v>#DIV/0!</v>
      </c>
      <c r="F327" s="7" t="e">
        <f t="shared" si="33"/>
        <v>#DIV/0!</v>
      </c>
      <c r="G327" s="7" t="e">
        <f t="shared" si="33"/>
        <v>#DIV/0!</v>
      </c>
    </row>
    <row r="328" spans="1:7" ht="23.25" hidden="1" thickBot="1" x14ac:dyDescent="0.3">
      <c r="C328" s="4" t="s">
        <v>19</v>
      </c>
      <c r="D328" s="73"/>
      <c r="E328" s="7" t="e">
        <f>E325/D325-1</f>
        <v>#DIV/0!</v>
      </c>
      <c r="F328" s="7" t="e">
        <f t="shared" si="33"/>
        <v>#DIV/0!</v>
      </c>
      <c r="G328" s="7" t="e">
        <f t="shared" si="33"/>
        <v>#DIV/0!</v>
      </c>
    </row>
    <row r="329" spans="1:7" hidden="1" x14ac:dyDescent="0.25">
      <c r="C329" s="139"/>
      <c r="D329" s="27">
        <v>2018</v>
      </c>
      <c r="E329" s="27">
        <v>2019</v>
      </c>
      <c r="F329" s="27">
        <v>2020</v>
      </c>
      <c r="G329" s="27">
        <v>2021</v>
      </c>
    </row>
    <row r="330" spans="1:7" ht="15" hidden="1" customHeight="1" thickBot="1" x14ac:dyDescent="0.3">
      <c r="C330" s="140"/>
      <c r="D330" s="28" t="s">
        <v>6</v>
      </c>
      <c r="E330" s="28" t="s">
        <v>7</v>
      </c>
      <c r="F330" s="28" t="s">
        <v>7</v>
      </c>
      <c r="G330" s="28" t="s">
        <v>7</v>
      </c>
    </row>
    <row r="331" spans="1:7" ht="15.75" hidden="1" thickBot="1" x14ac:dyDescent="0.3">
      <c r="C331" s="153" t="s">
        <v>200</v>
      </c>
      <c r="D331" s="154"/>
      <c r="E331" s="154"/>
      <c r="F331" s="154"/>
      <c r="G331" s="155"/>
    </row>
    <row r="332" spans="1:7" ht="19.5" hidden="1" customHeight="1" x14ac:dyDescent="0.25">
      <c r="C332" s="139"/>
      <c r="D332" s="27">
        <v>2018</v>
      </c>
      <c r="E332" s="27">
        <v>2019</v>
      </c>
      <c r="F332" s="27">
        <v>2020</v>
      </c>
      <c r="G332" s="27">
        <v>2021</v>
      </c>
    </row>
    <row r="333" spans="1:7" ht="15.75" hidden="1" thickBot="1" x14ac:dyDescent="0.3">
      <c r="A333" s="40"/>
      <c r="C333" s="140"/>
      <c r="D333" s="28" t="s">
        <v>6</v>
      </c>
      <c r="E333" s="28" t="s">
        <v>7</v>
      </c>
      <c r="F333" s="28" t="s">
        <v>7</v>
      </c>
      <c r="G333" s="28" t="s">
        <v>7</v>
      </c>
    </row>
    <row r="334" spans="1:7" ht="15.75" hidden="1" thickBot="1" x14ac:dyDescent="0.3">
      <c r="A334" s="40"/>
      <c r="C334" s="1" t="s">
        <v>0</v>
      </c>
      <c r="D334" s="9"/>
      <c r="E334" s="9"/>
      <c r="F334" s="9"/>
      <c r="G334" s="9"/>
    </row>
    <row r="335" spans="1:7" ht="39.75" hidden="1" customHeight="1" thickBot="1" x14ac:dyDescent="0.3">
      <c r="A335" s="40"/>
      <c r="C335" s="1" t="s">
        <v>41</v>
      </c>
      <c r="D335" s="9"/>
      <c r="E335" s="9"/>
      <c r="F335" s="9"/>
      <c r="G335" s="9"/>
    </row>
    <row r="336" spans="1:7" ht="40.5" hidden="1" customHeight="1" thickBot="1" x14ac:dyDescent="0.3">
      <c r="A336" s="40"/>
      <c r="C336" s="1" t="s">
        <v>1</v>
      </c>
      <c r="D336" s="12"/>
      <c r="E336" s="9"/>
      <c r="F336" s="9"/>
      <c r="G336" s="9"/>
    </row>
    <row r="337" spans="3:13" ht="28.5" hidden="1" customHeight="1" thickBot="1" x14ac:dyDescent="0.3">
      <c r="C337" s="1" t="s">
        <v>2</v>
      </c>
      <c r="D337" s="12"/>
      <c r="E337" s="9"/>
      <c r="F337" s="9"/>
      <c r="G337" s="9"/>
    </row>
    <row r="338" spans="3:13" ht="18" hidden="1" customHeight="1" thickBot="1" x14ac:dyDescent="0.3">
      <c r="C338" s="1" t="s">
        <v>29</v>
      </c>
      <c r="D338" s="12"/>
      <c r="E338" s="9"/>
      <c r="F338" s="9"/>
      <c r="G338" s="9"/>
    </row>
    <row r="339" spans="3:13" ht="36" hidden="1" customHeight="1" thickBot="1" x14ac:dyDescent="0.3">
      <c r="C339" s="1" t="s">
        <v>31</v>
      </c>
      <c r="D339" s="12"/>
      <c r="E339" s="9"/>
      <c r="F339" s="9"/>
      <c r="G339" s="9"/>
      <c r="I339" s="10"/>
      <c r="J339" s="10"/>
      <c r="K339" s="10"/>
      <c r="L339" s="10"/>
      <c r="M339" s="10"/>
    </row>
    <row r="340" spans="3:13" ht="27" hidden="1" customHeight="1" thickBot="1" x14ac:dyDescent="0.3">
      <c r="C340" s="1" t="s">
        <v>3</v>
      </c>
      <c r="D340" s="12"/>
      <c r="E340" s="9"/>
      <c r="F340" s="9"/>
      <c r="G340" s="9"/>
    </row>
    <row r="341" spans="3:13" ht="47.25" hidden="1" customHeight="1" thickBot="1" x14ac:dyDescent="0.3">
      <c r="C341" s="80" t="s">
        <v>201</v>
      </c>
      <c r="D341" s="81">
        <f>D340+D339+D338+D337+D336+D335+D334</f>
        <v>0</v>
      </c>
      <c r="E341" s="81">
        <f>E340+E339+E338+E337+E336+E335+E334</f>
        <v>0</v>
      </c>
      <c r="F341" s="81">
        <f>F340+F339+F338+F337+F336+F335+F334</f>
        <v>0</v>
      </c>
      <c r="G341" s="81">
        <f>G340+G339+G338+G337+G336+G335+G334</f>
        <v>0</v>
      </c>
    </row>
    <row r="342" spans="3:13" ht="15.75" hidden="1" thickBot="1" x14ac:dyDescent="0.3">
      <c r="C342" s="33" t="s">
        <v>55</v>
      </c>
      <c r="D342" s="34">
        <f>IF(D341-D324=0,0,"Error")</f>
        <v>0</v>
      </c>
      <c r="E342" s="34">
        <f>IF(E341-E324=0,0,"Error")</f>
        <v>0</v>
      </c>
      <c r="F342" s="34">
        <f>IF(F341-F324=0,0,"Error")</f>
        <v>0</v>
      </c>
      <c r="G342" s="34">
        <f>IF(G341-G324=0,0,"Error")</f>
        <v>0</v>
      </c>
    </row>
    <row r="343" spans="3:13" ht="23.25" hidden="1" thickBot="1" x14ac:dyDescent="0.3">
      <c r="C343" s="21" t="s">
        <v>202</v>
      </c>
      <c r="D343" s="144" t="s">
        <v>37</v>
      </c>
      <c r="E343" s="145"/>
      <c r="F343" s="145"/>
      <c r="G343" s="146"/>
    </row>
    <row r="344" spans="3:13" ht="15.75" hidden="1" thickBot="1" x14ac:dyDescent="0.3">
      <c r="C344" s="4" t="s">
        <v>10</v>
      </c>
      <c r="D344" s="147" t="s">
        <v>37</v>
      </c>
      <c r="E344" s="148"/>
      <c r="F344" s="148"/>
      <c r="G344" s="149"/>
    </row>
    <row r="345" spans="3:13" ht="15.75" hidden="1" thickBot="1" x14ac:dyDescent="0.3">
      <c r="C345" s="4" t="s">
        <v>15</v>
      </c>
      <c r="D345" s="150" t="s">
        <v>37</v>
      </c>
      <c r="E345" s="151"/>
      <c r="F345" s="151"/>
      <c r="G345" s="152"/>
    </row>
    <row r="346" spans="3:13" hidden="1" x14ac:dyDescent="0.25">
      <c r="C346" s="139"/>
      <c r="D346" s="27">
        <v>2018</v>
      </c>
      <c r="E346" s="27">
        <v>2019</v>
      </c>
      <c r="F346" s="27">
        <v>2020</v>
      </c>
      <c r="G346" s="27">
        <v>2021</v>
      </c>
    </row>
    <row r="347" spans="3:13" ht="15.75" hidden="1" thickBot="1" x14ac:dyDescent="0.3">
      <c r="C347" s="140"/>
      <c r="D347" s="28" t="s">
        <v>6</v>
      </c>
      <c r="E347" s="28" t="s">
        <v>7</v>
      </c>
      <c r="F347" s="28" t="s">
        <v>7</v>
      </c>
      <c r="G347" s="28" t="s">
        <v>7</v>
      </c>
    </row>
    <row r="348" spans="3:13" ht="15.75" hidden="1" thickBot="1" x14ac:dyDescent="0.3">
      <c r="C348" s="4" t="s">
        <v>9</v>
      </c>
      <c r="D348" s="6"/>
      <c r="E348" s="6"/>
      <c r="F348" s="6"/>
      <c r="G348" s="6"/>
    </row>
    <row r="349" spans="3:13" ht="15.75" hidden="1" thickBot="1" x14ac:dyDescent="0.3">
      <c r="C349" s="4" t="s">
        <v>16</v>
      </c>
      <c r="D349" s="6"/>
      <c r="E349" s="6"/>
      <c r="F349" s="6"/>
      <c r="G349" s="6"/>
    </row>
    <row r="350" spans="3:13" ht="15.75" hidden="1" thickBot="1" x14ac:dyDescent="0.3">
      <c r="C350" s="4" t="s">
        <v>24</v>
      </c>
      <c r="D350" s="6" t="e">
        <f>D349/D348</f>
        <v>#DIV/0!</v>
      </c>
      <c r="E350" s="6" t="e">
        <f t="shared" ref="E350:G350" si="34">E349/E348</f>
        <v>#DIV/0!</v>
      </c>
      <c r="F350" s="6" t="e">
        <f t="shared" si="34"/>
        <v>#DIV/0!</v>
      </c>
      <c r="G350" s="6" t="e">
        <f t="shared" si="34"/>
        <v>#DIV/0!</v>
      </c>
    </row>
    <row r="351" spans="3:13" ht="15.75" hidden="1" thickBot="1" x14ac:dyDescent="0.3">
      <c r="C351" s="4" t="s">
        <v>17</v>
      </c>
      <c r="D351" s="73"/>
      <c r="E351" s="7" t="e">
        <f>E348/D348-1</f>
        <v>#DIV/0!</v>
      </c>
      <c r="F351" s="7" t="e">
        <f t="shared" ref="F351:G353" si="35">F348/E348-1</f>
        <v>#DIV/0!</v>
      </c>
      <c r="G351" s="7" t="e">
        <f t="shared" si="35"/>
        <v>#DIV/0!</v>
      </c>
    </row>
    <row r="352" spans="3:13" ht="15.75" hidden="1" thickBot="1" x14ac:dyDescent="0.3">
      <c r="C352" s="4" t="s">
        <v>18</v>
      </c>
      <c r="D352" s="73"/>
      <c r="E352" s="7" t="e">
        <f>E349/D349-1</f>
        <v>#DIV/0!</v>
      </c>
      <c r="F352" s="7" t="e">
        <f t="shared" si="35"/>
        <v>#DIV/0!</v>
      </c>
      <c r="G352" s="7" t="e">
        <f t="shared" si="35"/>
        <v>#DIV/0!</v>
      </c>
    </row>
    <row r="353" spans="3:13" ht="23.25" hidden="1" thickBot="1" x14ac:dyDescent="0.3">
      <c r="C353" s="4" t="s">
        <v>19</v>
      </c>
      <c r="D353" s="73"/>
      <c r="E353" s="7" t="e">
        <f>E350/D350-1</f>
        <v>#DIV/0!</v>
      </c>
      <c r="F353" s="7" t="e">
        <f t="shared" si="35"/>
        <v>#DIV/0!</v>
      </c>
      <c r="G353" s="7" t="e">
        <f t="shared" si="35"/>
        <v>#DIV/0!</v>
      </c>
    </row>
    <row r="354" spans="3:13" ht="15.75" hidden="1" thickBot="1" x14ac:dyDescent="0.3">
      <c r="C354" s="153" t="s">
        <v>194</v>
      </c>
      <c r="D354" s="154"/>
      <c r="E354" s="154"/>
      <c r="F354" s="154"/>
      <c r="G354" s="155"/>
    </row>
    <row r="355" spans="3:13" hidden="1" x14ac:dyDescent="0.25">
      <c r="C355" s="139"/>
      <c r="D355" s="27">
        <v>2018</v>
      </c>
      <c r="E355" s="27">
        <v>2019</v>
      </c>
      <c r="F355" s="27">
        <v>2020</v>
      </c>
      <c r="G355" s="27">
        <v>2021</v>
      </c>
    </row>
    <row r="356" spans="3:13" ht="15.75" hidden="1" thickBot="1" x14ac:dyDescent="0.3">
      <c r="C356" s="140"/>
      <c r="D356" s="28" t="s">
        <v>6</v>
      </c>
      <c r="E356" s="28" t="s">
        <v>7</v>
      </c>
      <c r="F356" s="28" t="s">
        <v>7</v>
      </c>
      <c r="G356" s="28" t="s">
        <v>7</v>
      </c>
    </row>
    <row r="357" spans="3:13" ht="15.75" hidden="1" thickBot="1" x14ac:dyDescent="0.3">
      <c r="C357" s="1" t="s">
        <v>0</v>
      </c>
      <c r="D357" s="9"/>
      <c r="E357" s="9"/>
      <c r="F357" s="9"/>
      <c r="G357" s="9"/>
      <c r="I357" s="10"/>
      <c r="J357" s="10"/>
      <c r="K357" s="10"/>
      <c r="L357" s="10"/>
      <c r="M357" s="10"/>
    </row>
    <row r="358" spans="3:13" ht="24.75" hidden="1" thickBot="1" x14ac:dyDescent="0.3">
      <c r="C358" s="1" t="s">
        <v>41</v>
      </c>
      <c r="D358" s="9"/>
      <c r="E358" s="9"/>
      <c r="F358" s="9"/>
      <c r="G358" s="9"/>
    </row>
    <row r="359" spans="3:13" ht="15.75" hidden="1" thickBot="1" x14ac:dyDescent="0.3">
      <c r="C359" s="1" t="s">
        <v>1</v>
      </c>
      <c r="D359" s="12"/>
      <c r="E359" s="9"/>
      <c r="F359" s="9"/>
      <c r="G359" s="9"/>
    </row>
    <row r="360" spans="3:13" ht="15.75" hidden="1" thickBot="1" x14ac:dyDescent="0.3">
      <c r="C360" s="1" t="s">
        <v>2</v>
      </c>
      <c r="D360" s="12"/>
      <c r="E360" s="9"/>
      <c r="F360" s="9"/>
      <c r="G360" s="9"/>
    </row>
    <row r="361" spans="3:13" ht="24.75" hidden="1" thickBot="1" x14ac:dyDescent="0.3">
      <c r="C361" s="1" t="s">
        <v>29</v>
      </c>
      <c r="D361" s="12"/>
      <c r="E361" s="9"/>
      <c r="F361" s="9"/>
      <c r="G361" s="9"/>
    </row>
    <row r="362" spans="3:13" ht="15.75" hidden="1" thickBot="1" x14ac:dyDescent="0.3">
      <c r="C362" s="1" t="s">
        <v>31</v>
      </c>
      <c r="D362" s="12"/>
      <c r="E362" s="9"/>
      <c r="F362" s="9"/>
      <c r="G362" s="9"/>
    </row>
    <row r="363" spans="3:13" ht="24.75" hidden="1" thickBot="1" x14ac:dyDescent="0.3">
      <c r="C363" s="1" t="s">
        <v>3</v>
      </c>
      <c r="D363" s="12"/>
      <c r="E363" s="9"/>
      <c r="F363" s="9"/>
      <c r="G363" s="9"/>
    </row>
    <row r="364" spans="3:13" ht="36.75" hidden="1" thickBot="1" x14ac:dyDescent="0.3">
      <c r="C364" s="80" t="s">
        <v>201</v>
      </c>
      <c r="D364" s="82">
        <f>D363+D361+D362+D360+D359+D358+D357</f>
        <v>0</v>
      </c>
      <c r="E364" s="82">
        <f>E363+E361+E362+E360+E359+E358+E357</f>
        <v>0</v>
      </c>
      <c r="F364" s="82">
        <f>F363+F361+F362+F360+F359+F358+F357</f>
        <v>0</v>
      </c>
      <c r="G364" s="82">
        <f>G363+G361+G362+G360+G359+G358+G357</f>
        <v>0</v>
      </c>
    </row>
    <row r="365" spans="3:13" ht="15.75" hidden="1" thickBot="1" x14ac:dyDescent="0.3">
      <c r="C365" s="33" t="s">
        <v>55</v>
      </c>
      <c r="D365" s="34">
        <f>IF(D364-D349=0,0,"Error")</f>
        <v>0</v>
      </c>
      <c r="E365" s="34">
        <f>IF(E364-E349=0,0,"Error")</f>
        <v>0</v>
      </c>
      <c r="F365" s="34">
        <f>IF(F364-F349=0,0,"Error")</f>
        <v>0</v>
      </c>
      <c r="G365" s="34">
        <f>IF(G364-G349=0,0,"Error")</f>
        <v>0</v>
      </c>
    </row>
    <row r="366" spans="3:13" ht="15.75" hidden="1" thickBot="1" x14ac:dyDescent="0.3">
      <c r="C366" s="156" t="s">
        <v>64</v>
      </c>
      <c r="D366" s="157"/>
      <c r="E366" s="157"/>
      <c r="F366" s="157"/>
      <c r="G366" s="158"/>
    </row>
    <row r="367" spans="3:13" ht="15.75" hidden="1" thickBot="1" x14ac:dyDescent="0.3">
      <c r="C367" s="156" t="s">
        <v>65</v>
      </c>
      <c r="D367" s="157"/>
      <c r="E367" s="157"/>
      <c r="F367" s="157"/>
      <c r="G367" s="158"/>
    </row>
    <row r="368" spans="3:13" ht="15.75" hidden="1" thickBot="1" x14ac:dyDescent="0.3">
      <c r="C368" s="20" t="s">
        <v>192</v>
      </c>
      <c r="D368" s="141" t="s">
        <v>40</v>
      </c>
      <c r="E368" s="142"/>
      <c r="F368" s="142"/>
      <c r="G368" s="143"/>
    </row>
    <row r="369" spans="3:7" ht="15.75" hidden="1" thickBot="1" x14ac:dyDescent="0.3">
      <c r="C369" s="29" t="s">
        <v>38</v>
      </c>
      <c r="D369" s="144" t="s">
        <v>37</v>
      </c>
      <c r="E369" s="145"/>
      <c r="F369" s="145"/>
      <c r="G369" s="146"/>
    </row>
    <row r="370" spans="3:7" ht="15.75" hidden="1" thickBot="1" x14ac:dyDescent="0.3">
      <c r="C370" s="4" t="s">
        <v>10</v>
      </c>
      <c r="D370" s="147" t="s">
        <v>37</v>
      </c>
      <c r="E370" s="148"/>
      <c r="F370" s="148"/>
      <c r="G370" s="149"/>
    </row>
    <row r="371" spans="3:7" ht="15.75" hidden="1" thickBot="1" x14ac:dyDescent="0.3">
      <c r="C371" s="4" t="s">
        <v>15</v>
      </c>
      <c r="D371" s="150" t="s">
        <v>37</v>
      </c>
      <c r="E371" s="151"/>
      <c r="F371" s="151"/>
      <c r="G371" s="152"/>
    </row>
    <row r="372" spans="3:7" hidden="1" x14ac:dyDescent="0.25">
      <c r="C372" s="139"/>
      <c r="D372" s="27">
        <v>2018</v>
      </c>
      <c r="E372" s="27">
        <v>2019</v>
      </c>
      <c r="F372" s="27">
        <v>2020</v>
      </c>
      <c r="G372" s="27">
        <v>2021</v>
      </c>
    </row>
    <row r="373" spans="3:7" ht="15.75" hidden="1" thickBot="1" x14ac:dyDescent="0.3">
      <c r="C373" s="140"/>
      <c r="D373" s="28" t="s">
        <v>6</v>
      </c>
      <c r="E373" s="28" t="s">
        <v>7</v>
      </c>
      <c r="F373" s="28" t="s">
        <v>7</v>
      </c>
      <c r="G373" s="28" t="s">
        <v>7</v>
      </c>
    </row>
    <row r="374" spans="3:7" ht="15.75" hidden="1" thickBot="1" x14ac:dyDescent="0.3">
      <c r="C374" s="4" t="s">
        <v>9</v>
      </c>
      <c r="D374" s="6"/>
      <c r="E374" s="6"/>
      <c r="F374" s="6"/>
      <c r="G374" s="6"/>
    </row>
    <row r="375" spans="3:7" ht="15.75" hidden="1" thickBot="1" x14ac:dyDescent="0.3">
      <c r="C375" s="4" t="s">
        <v>16</v>
      </c>
      <c r="D375" s="6"/>
      <c r="E375" s="6"/>
      <c r="F375" s="6"/>
      <c r="G375" s="6"/>
    </row>
    <row r="376" spans="3:7" ht="15.75" hidden="1" thickBot="1" x14ac:dyDescent="0.3">
      <c r="C376" s="4" t="s">
        <v>24</v>
      </c>
      <c r="D376" s="6" t="e">
        <f>D375/D374</f>
        <v>#DIV/0!</v>
      </c>
      <c r="E376" s="6" t="e">
        <f t="shared" ref="E376:G376" si="36">E375/E374</f>
        <v>#DIV/0!</v>
      </c>
      <c r="F376" s="6" t="e">
        <f t="shared" si="36"/>
        <v>#DIV/0!</v>
      </c>
      <c r="G376" s="6" t="e">
        <f t="shared" si="36"/>
        <v>#DIV/0!</v>
      </c>
    </row>
    <row r="377" spans="3:7" ht="15.75" hidden="1" thickBot="1" x14ac:dyDescent="0.3">
      <c r="C377" s="4" t="s">
        <v>17</v>
      </c>
      <c r="D377" s="73" t="s">
        <v>23</v>
      </c>
      <c r="E377" s="7" t="e">
        <f>E374/D374-1</f>
        <v>#DIV/0!</v>
      </c>
      <c r="F377" s="7" t="e">
        <f t="shared" ref="F377:G379" si="37">F374/E374-1</f>
        <v>#DIV/0!</v>
      </c>
      <c r="G377" s="7" t="e">
        <f t="shared" si="37"/>
        <v>#DIV/0!</v>
      </c>
    </row>
    <row r="378" spans="3:7" ht="15.75" hidden="1" thickBot="1" x14ac:dyDescent="0.3">
      <c r="C378" s="4" t="s">
        <v>18</v>
      </c>
      <c r="D378" s="73" t="s">
        <v>23</v>
      </c>
      <c r="E378" s="7" t="e">
        <f>E375/D375-1</f>
        <v>#DIV/0!</v>
      </c>
      <c r="F378" s="7" t="e">
        <f t="shared" si="37"/>
        <v>#DIV/0!</v>
      </c>
      <c r="G378" s="7" t="e">
        <f t="shared" si="37"/>
        <v>#DIV/0!</v>
      </c>
    </row>
    <row r="379" spans="3:7" ht="23.25" hidden="1" thickBot="1" x14ac:dyDescent="0.3">
      <c r="C379" s="4" t="s">
        <v>19</v>
      </c>
      <c r="D379" s="73" t="s">
        <v>23</v>
      </c>
      <c r="E379" s="7" t="e">
        <f>E376/D376-1</f>
        <v>#DIV/0!</v>
      </c>
      <c r="F379" s="7" t="e">
        <f t="shared" si="37"/>
        <v>#DIV/0!</v>
      </c>
      <c r="G379" s="7" t="e">
        <f t="shared" si="37"/>
        <v>#DIV/0!</v>
      </c>
    </row>
    <row r="380" spans="3:7" ht="15.75" hidden="1" thickBot="1" x14ac:dyDescent="0.3">
      <c r="C380" s="153" t="s">
        <v>54</v>
      </c>
      <c r="D380" s="154"/>
      <c r="E380" s="154"/>
      <c r="F380" s="154"/>
      <c r="G380" s="155"/>
    </row>
    <row r="381" spans="3:7" hidden="1" x14ac:dyDescent="0.25">
      <c r="C381" s="139"/>
      <c r="D381" s="27">
        <v>2018</v>
      </c>
      <c r="E381" s="27">
        <v>2019</v>
      </c>
      <c r="F381" s="27">
        <v>2020</v>
      </c>
      <c r="G381" s="27">
        <v>2021</v>
      </c>
    </row>
    <row r="382" spans="3:7" ht="15.75" hidden="1" thickBot="1" x14ac:dyDescent="0.3">
      <c r="C382" s="140"/>
      <c r="D382" s="28" t="s">
        <v>6</v>
      </c>
      <c r="E382" s="28" t="s">
        <v>7</v>
      </c>
      <c r="F382" s="28" t="s">
        <v>7</v>
      </c>
      <c r="G382" s="28" t="s">
        <v>7</v>
      </c>
    </row>
    <row r="383" spans="3:7" ht="15.75" hidden="1" thickBot="1" x14ac:dyDescent="0.3">
      <c r="C383" s="1" t="s">
        <v>68</v>
      </c>
      <c r="D383" s="9"/>
      <c r="E383" s="9"/>
      <c r="F383" s="9"/>
      <c r="G383" s="9"/>
    </row>
    <row r="384" spans="3:7" ht="15.75" hidden="1" thickBot="1" x14ac:dyDescent="0.3">
      <c r="C384" s="1" t="s">
        <v>69</v>
      </c>
      <c r="D384" s="12"/>
      <c r="E384" s="9"/>
      <c r="F384" s="9"/>
      <c r="G384" s="9"/>
    </row>
    <row r="385" spans="3:7" ht="15.75" hidden="1" thickBot="1" x14ac:dyDescent="0.3">
      <c r="C385" s="30" t="s">
        <v>53</v>
      </c>
      <c r="D385" s="12">
        <f>D384+D383</f>
        <v>0</v>
      </c>
      <c r="E385" s="12">
        <f t="shared" ref="E385:G385" si="38">E384+E383</f>
        <v>0</v>
      </c>
      <c r="F385" s="12">
        <f t="shared" si="38"/>
        <v>0</v>
      </c>
      <c r="G385" s="12">
        <f t="shared" si="38"/>
        <v>0</v>
      </c>
    </row>
    <row r="386" spans="3:7" ht="15.75" hidden="1" thickBot="1" x14ac:dyDescent="0.3">
      <c r="C386" s="20" t="s">
        <v>192</v>
      </c>
      <c r="D386" s="141" t="s">
        <v>40</v>
      </c>
      <c r="E386" s="142"/>
      <c r="F386" s="142"/>
      <c r="G386" s="143"/>
    </row>
    <row r="387" spans="3:7" ht="23.25" hidden="1" thickBot="1" x14ac:dyDescent="0.3">
      <c r="C387" s="29" t="s">
        <v>193</v>
      </c>
      <c r="D387" s="144" t="s">
        <v>37</v>
      </c>
      <c r="E387" s="145"/>
      <c r="F387" s="145"/>
      <c r="G387" s="146"/>
    </row>
    <row r="388" spans="3:7" ht="15.75" hidden="1" thickBot="1" x14ac:dyDescent="0.3">
      <c r="C388" s="4" t="s">
        <v>10</v>
      </c>
      <c r="D388" s="147" t="s">
        <v>37</v>
      </c>
      <c r="E388" s="148"/>
      <c r="F388" s="148"/>
      <c r="G388" s="149"/>
    </row>
    <row r="389" spans="3:7" ht="15.75" hidden="1" thickBot="1" x14ac:dyDescent="0.3">
      <c r="C389" s="4" t="s">
        <v>15</v>
      </c>
      <c r="D389" s="150" t="s">
        <v>37</v>
      </c>
      <c r="E389" s="151"/>
      <c r="F389" s="151"/>
      <c r="G389" s="152"/>
    </row>
    <row r="390" spans="3:7" hidden="1" x14ac:dyDescent="0.25">
      <c r="C390" s="139"/>
      <c r="D390" s="27">
        <v>2018</v>
      </c>
      <c r="E390" s="27">
        <v>2019</v>
      </c>
      <c r="F390" s="27">
        <v>2020</v>
      </c>
      <c r="G390" s="27">
        <v>2021</v>
      </c>
    </row>
    <row r="391" spans="3:7" ht="15.75" hidden="1" thickBot="1" x14ac:dyDescent="0.3">
      <c r="C391" s="140"/>
      <c r="D391" s="28" t="s">
        <v>6</v>
      </c>
      <c r="E391" s="28" t="s">
        <v>7</v>
      </c>
      <c r="F391" s="28" t="s">
        <v>7</v>
      </c>
      <c r="G391" s="28" t="s">
        <v>7</v>
      </c>
    </row>
    <row r="392" spans="3:7" ht="15.75" hidden="1" thickBot="1" x14ac:dyDescent="0.3">
      <c r="C392" s="4" t="s">
        <v>9</v>
      </c>
      <c r="D392" s="6"/>
      <c r="E392" s="6"/>
      <c r="F392" s="6"/>
      <c r="G392" s="6"/>
    </row>
    <row r="393" spans="3:7" ht="15.75" hidden="1" thickBot="1" x14ac:dyDescent="0.3">
      <c r="C393" s="4" t="s">
        <v>16</v>
      </c>
      <c r="D393" s="6"/>
      <c r="E393" s="6"/>
      <c r="F393" s="6"/>
      <c r="G393" s="6"/>
    </row>
    <row r="394" spans="3:7" ht="15.75" hidden="1" thickBot="1" x14ac:dyDescent="0.3">
      <c r="C394" s="4" t="s">
        <v>24</v>
      </c>
      <c r="D394" s="6" t="e">
        <f>D393/D392</f>
        <v>#DIV/0!</v>
      </c>
      <c r="E394" s="6" t="e">
        <f t="shared" ref="E394:G394" si="39">E393/E392</f>
        <v>#DIV/0!</v>
      </c>
      <c r="F394" s="6" t="e">
        <f t="shared" si="39"/>
        <v>#DIV/0!</v>
      </c>
      <c r="G394" s="6" t="e">
        <f t="shared" si="39"/>
        <v>#DIV/0!</v>
      </c>
    </row>
    <row r="395" spans="3:7" ht="15.75" hidden="1" thickBot="1" x14ac:dyDescent="0.3">
      <c r="C395" s="4" t="s">
        <v>17</v>
      </c>
      <c r="D395" s="73" t="s">
        <v>23</v>
      </c>
      <c r="E395" s="7" t="e">
        <f>E392/D392-1</f>
        <v>#DIV/0!</v>
      </c>
      <c r="F395" s="7" t="e">
        <f t="shared" ref="F395:G397" si="40">F392/E392-1</f>
        <v>#DIV/0!</v>
      </c>
      <c r="G395" s="7" t="e">
        <f t="shared" si="40"/>
        <v>#DIV/0!</v>
      </c>
    </row>
    <row r="396" spans="3:7" ht="15.75" hidden="1" thickBot="1" x14ac:dyDescent="0.3">
      <c r="C396" s="4" t="s">
        <v>18</v>
      </c>
      <c r="D396" s="73" t="s">
        <v>23</v>
      </c>
      <c r="E396" s="7" t="e">
        <f>E393/D393-1</f>
        <v>#DIV/0!</v>
      </c>
      <c r="F396" s="7" t="e">
        <f t="shared" si="40"/>
        <v>#DIV/0!</v>
      </c>
      <c r="G396" s="7" t="e">
        <f t="shared" si="40"/>
        <v>#DIV/0!</v>
      </c>
    </row>
    <row r="397" spans="3:7" ht="23.25" hidden="1" thickBot="1" x14ac:dyDescent="0.3">
      <c r="C397" s="4" t="s">
        <v>19</v>
      </c>
      <c r="D397" s="73" t="s">
        <v>23</v>
      </c>
      <c r="E397" s="7" t="e">
        <f>E394/D394-1</f>
        <v>#DIV/0!</v>
      </c>
      <c r="F397" s="7" t="e">
        <f t="shared" si="40"/>
        <v>#DIV/0!</v>
      </c>
      <c r="G397" s="7" t="e">
        <f t="shared" si="40"/>
        <v>#DIV/0!</v>
      </c>
    </row>
    <row r="398" spans="3:7" ht="15.75" hidden="1" thickBot="1" x14ac:dyDescent="0.3">
      <c r="C398" s="153" t="s">
        <v>194</v>
      </c>
      <c r="D398" s="154"/>
      <c r="E398" s="154"/>
      <c r="F398" s="154"/>
      <c r="G398" s="155"/>
    </row>
    <row r="399" spans="3:7" hidden="1" x14ac:dyDescent="0.25">
      <c r="C399" s="139"/>
      <c r="D399" s="27">
        <v>2018</v>
      </c>
      <c r="E399" s="27">
        <v>2019</v>
      </c>
      <c r="F399" s="27">
        <v>2020</v>
      </c>
      <c r="G399" s="27">
        <v>2021</v>
      </c>
    </row>
    <row r="400" spans="3:7" ht="15.75" hidden="1" thickBot="1" x14ac:dyDescent="0.3">
      <c r="C400" s="140"/>
      <c r="D400" s="28" t="s">
        <v>6</v>
      </c>
      <c r="E400" s="28" t="s">
        <v>7</v>
      </c>
      <c r="F400" s="28" t="s">
        <v>7</v>
      </c>
      <c r="G400" s="28" t="s">
        <v>7</v>
      </c>
    </row>
    <row r="401" spans="3:7" ht="15.75" hidden="1" thickBot="1" x14ac:dyDescent="0.3">
      <c r="C401" s="1" t="s">
        <v>68</v>
      </c>
      <c r="D401" s="9"/>
      <c r="E401" s="9"/>
      <c r="F401" s="9"/>
      <c r="G401" s="9"/>
    </row>
    <row r="402" spans="3:7" ht="15.75" hidden="1" thickBot="1" x14ac:dyDescent="0.3">
      <c r="C402" s="1" t="s">
        <v>69</v>
      </c>
      <c r="D402" s="12"/>
      <c r="E402" s="9"/>
      <c r="F402" s="9"/>
      <c r="G402" s="9"/>
    </row>
    <row r="403" spans="3:7" ht="24.75" hidden="1" thickBot="1" x14ac:dyDescent="0.3">
      <c r="C403" s="30" t="s">
        <v>195</v>
      </c>
      <c r="D403" s="12">
        <f>D402+D401</f>
        <v>0</v>
      </c>
      <c r="E403" s="12">
        <f t="shared" ref="E403:G403" si="41">E402+E401</f>
        <v>0</v>
      </c>
      <c r="F403" s="12">
        <f t="shared" si="41"/>
        <v>0</v>
      </c>
      <c r="G403" s="12">
        <f t="shared" si="41"/>
        <v>0</v>
      </c>
    </row>
    <row r="404" spans="3:7" ht="15.75" hidden="1" thickBot="1" x14ac:dyDescent="0.3">
      <c r="C404" s="156" t="s">
        <v>64</v>
      </c>
      <c r="D404" s="157"/>
      <c r="E404" s="157"/>
      <c r="F404" s="157"/>
      <c r="G404" s="158"/>
    </row>
    <row r="405" spans="3:7" ht="15.75" hidden="1" thickBot="1" x14ac:dyDescent="0.3">
      <c r="C405" s="156" t="s">
        <v>70</v>
      </c>
      <c r="D405" s="157"/>
      <c r="E405" s="157"/>
      <c r="F405" s="157"/>
      <c r="G405" s="158"/>
    </row>
    <row r="406" spans="3:7" ht="15.75" hidden="1" thickBot="1" x14ac:dyDescent="0.3">
      <c r="C406" s="20" t="s">
        <v>192</v>
      </c>
      <c r="D406" s="141" t="s">
        <v>40</v>
      </c>
      <c r="E406" s="142"/>
      <c r="F406" s="142"/>
      <c r="G406" s="143"/>
    </row>
    <row r="407" spans="3:7" ht="15.75" hidden="1" thickBot="1" x14ac:dyDescent="0.3">
      <c r="C407" s="29" t="s">
        <v>38</v>
      </c>
      <c r="D407" s="144" t="s">
        <v>37</v>
      </c>
      <c r="E407" s="145"/>
      <c r="F407" s="145"/>
      <c r="G407" s="146"/>
    </row>
    <row r="408" spans="3:7" ht="15.75" hidden="1" thickBot="1" x14ac:dyDescent="0.3">
      <c r="C408" s="4" t="s">
        <v>10</v>
      </c>
      <c r="D408" s="147" t="s">
        <v>37</v>
      </c>
      <c r="E408" s="148"/>
      <c r="F408" s="148"/>
      <c r="G408" s="149"/>
    </row>
    <row r="409" spans="3:7" ht="15.75" hidden="1" thickBot="1" x14ac:dyDescent="0.3">
      <c r="C409" s="4" t="s">
        <v>15</v>
      </c>
      <c r="D409" s="150" t="s">
        <v>37</v>
      </c>
      <c r="E409" s="151"/>
      <c r="F409" s="151"/>
      <c r="G409" s="152"/>
    </row>
    <row r="410" spans="3:7" hidden="1" x14ac:dyDescent="0.25">
      <c r="C410" s="139"/>
      <c r="D410" s="27">
        <v>2018</v>
      </c>
      <c r="E410" s="27">
        <v>2019</v>
      </c>
      <c r="F410" s="27">
        <v>2020</v>
      </c>
      <c r="G410" s="27">
        <v>2021</v>
      </c>
    </row>
    <row r="411" spans="3:7" ht="15.75" hidden="1" thickBot="1" x14ac:dyDescent="0.3">
      <c r="C411" s="140"/>
      <c r="D411" s="28" t="s">
        <v>6</v>
      </c>
      <c r="E411" s="28" t="s">
        <v>7</v>
      </c>
      <c r="F411" s="28" t="s">
        <v>7</v>
      </c>
      <c r="G411" s="28" t="s">
        <v>7</v>
      </c>
    </row>
    <row r="412" spans="3:7" ht="15.75" hidden="1" thickBot="1" x14ac:dyDescent="0.3">
      <c r="C412" s="4" t="s">
        <v>9</v>
      </c>
      <c r="D412" s="6"/>
      <c r="E412" s="6"/>
      <c r="F412" s="6"/>
      <c r="G412" s="6"/>
    </row>
    <row r="413" spans="3:7" ht="15.75" hidden="1" thickBot="1" x14ac:dyDescent="0.3">
      <c r="C413" s="4" t="s">
        <v>16</v>
      </c>
      <c r="D413" s="6"/>
      <c r="E413" s="6"/>
      <c r="F413" s="6"/>
      <c r="G413" s="6"/>
    </row>
    <row r="414" spans="3:7" ht="15.75" hidden="1" thickBot="1" x14ac:dyDescent="0.3">
      <c r="C414" s="4" t="s">
        <v>24</v>
      </c>
      <c r="D414" s="6" t="e">
        <f>D413/D412</f>
        <v>#DIV/0!</v>
      </c>
      <c r="E414" s="6" t="e">
        <f t="shared" ref="E414:G414" si="42">E413/E412</f>
        <v>#DIV/0!</v>
      </c>
      <c r="F414" s="6" t="e">
        <f t="shared" si="42"/>
        <v>#DIV/0!</v>
      </c>
      <c r="G414" s="6" t="e">
        <f t="shared" si="42"/>
        <v>#DIV/0!</v>
      </c>
    </row>
    <row r="415" spans="3:7" ht="15.75" hidden="1" thickBot="1" x14ac:dyDescent="0.3">
      <c r="C415" s="4" t="s">
        <v>17</v>
      </c>
      <c r="D415" s="73" t="s">
        <v>23</v>
      </c>
      <c r="E415" s="7" t="e">
        <f>E412/D412-1</f>
        <v>#DIV/0!</v>
      </c>
      <c r="F415" s="7" t="e">
        <f t="shared" ref="F415:G417" si="43">F412/E412-1</f>
        <v>#DIV/0!</v>
      </c>
      <c r="G415" s="7" t="e">
        <f t="shared" si="43"/>
        <v>#DIV/0!</v>
      </c>
    </row>
    <row r="416" spans="3:7" ht="15.75" hidden="1" thickBot="1" x14ac:dyDescent="0.3">
      <c r="C416" s="4" t="s">
        <v>18</v>
      </c>
      <c r="D416" s="73" t="s">
        <v>23</v>
      </c>
      <c r="E416" s="7" t="e">
        <f>E413/D413-1</f>
        <v>#DIV/0!</v>
      </c>
      <c r="F416" s="7" t="e">
        <f t="shared" si="43"/>
        <v>#DIV/0!</v>
      </c>
      <c r="G416" s="7" t="e">
        <f t="shared" si="43"/>
        <v>#DIV/0!</v>
      </c>
    </row>
    <row r="417" spans="3:7" ht="23.25" hidden="1" thickBot="1" x14ac:dyDescent="0.3">
      <c r="C417" s="4" t="s">
        <v>19</v>
      </c>
      <c r="D417" s="73" t="s">
        <v>23</v>
      </c>
      <c r="E417" s="7" t="e">
        <f>E414/D414-1</f>
        <v>#DIV/0!</v>
      </c>
      <c r="F417" s="7" t="e">
        <f t="shared" si="43"/>
        <v>#DIV/0!</v>
      </c>
      <c r="G417" s="7" t="e">
        <f t="shared" si="43"/>
        <v>#DIV/0!</v>
      </c>
    </row>
    <row r="418" spans="3:7" ht="15.75" hidden="1" thickBot="1" x14ac:dyDescent="0.3">
      <c r="C418" s="153" t="s">
        <v>54</v>
      </c>
      <c r="D418" s="154"/>
      <c r="E418" s="154"/>
      <c r="F418" s="154"/>
      <c r="G418" s="155"/>
    </row>
    <row r="419" spans="3:7" hidden="1" x14ac:dyDescent="0.25">
      <c r="C419" s="139"/>
      <c r="D419" s="27">
        <v>2018</v>
      </c>
      <c r="E419" s="27">
        <v>2019</v>
      </c>
      <c r="F419" s="27">
        <v>2020</v>
      </c>
      <c r="G419" s="27">
        <v>2021</v>
      </c>
    </row>
    <row r="420" spans="3:7" ht="15.75" hidden="1" thickBot="1" x14ac:dyDescent="0.3">
      <c r="C420" s="140"/>
      <c r="D420" s="28" t="s">
        <v>6</v>
      </c>
      <c r="E420" s="28" t="s">
        <v>7</v>
      </c>
      <c r="F420" s="28" t="s">
        <v>7</v>
      </c>
      <c r="G420" s="28" t="s">
        <v>7</v>
      </c>
    </row>
    <row r="421" spans="3:7" ht="15.75" hidden="1" thickBot="1" x14ac:dyDescent="0.3">
      <c r="C421" s="1" t="s">
        <v>68</v>
      </c>
      <c r="D421" s="9"/>
      <c r="E421" s="9"/>
      <c r="F421" s="9"/>
      <c r="G421" s="9"/>
    </row>
    <row r="422" spans="3:7" ht="15.75" hidden="1" thickBot="1" x14ac:dyDescent="0.3">
      <c r="C422" s="1" t="s">
        <v>69</v>
      </c>
      <c r="D422" s="12"/>
      <c r="E422" s="9"/>
      <c r="F422" s="9"/>
      <c r="G422" s="9"/>
    </row>
    <row r="423" spans="3:7" ht="15.75" hidden="1" thickBot="1" x14ac:dyDescent="0.3">
      <c r="C423" s="30" t="s">
        <v>53</v>
      </c>
      <c r="D423" s="12">
        <f>D422+D421</f>
        <v>0</v>
      </c>
      <c r="E423" s="12">
        <f t="shared" ref="E423:G423" si="44">E422+E421</f>
        <v>0</v>
      </c>
      <c r="F423" s="12">
        <f t="shared" si="44"/>
        <v>0</v>
      </c>
      <c r="G423" s="12">
        <f t="shared" si="44"/>
        <v>0</v>
      </c>
    </row>
    <row r="424" spans="3:7" ht="15.75" hidden="1" thickBot="1" x14ac:dyDescent="0.3">
      <c r="C424" s="20" t="s">
        <v>192</v>
      </c>
      <c r="D424" s="141" t="s">
        <v>40</v>
      </c>
      <c r="E424" s="142"/>
      <c r="F424" s="142"/>
      <c r="G424" s="143"/>
    </row>
    <row r="425" spans="3:7" ht="23.25" hidden="1" thickBot="1" x14ac:dyDescent="0.3">
      <c r="C425" s="29" t="s">
        <v>193</v>
      </c>
      <c r="D425" s="144" t="s">
        <v>37</v>
      </c>
      <c r="E425" s="145"/>
      <c r="F425" s="145"/>
      <c r="G425" s="146"/>
    </row>
    <row r="426" spans="3:7" ht="15.75" hidden="1" thickBot="1" x14ac:dyDescent="0.3">
      <c r="C426" s="4" t="s">
        <v>10</v>
      </c>
      <c r="D426" s="147" t="s">
        <v>37</v>
      </c>
      <c r="E426" s="148"/>
      <c r="F426" s="148"/>
      <c r="G426" s="149"/>
    </row>
    <row r="427" spans="3:7" ht="15.75" hidden="1" thickBot="1" x14ac:dyDescent="0.3">
      <c r="C427" s="4" t="s">
        <v>15</v>
      </c>
      <c r="D427" s="150" t="s">
        <v>37</v>
      </c>
      <c r="E427" s="151"/>
      <c r="F427" s="151"/>
      <c r="G427" s="152"/>
    </row>
    <row r="428" spans="3:7" hidden="1" x14ac:dyDescent="0.25">
      <c r="C428" s="139"/>
      <c r="D428" s="27">
        <v>2018</v>
      </c>
      <c r="E428" s="27">
        <v>2019</v>
      </c>
      <c r="F428" s="27">
        <v>2020</v>
      </c>
      <c r="G428" s="27">
        <v>2021</v>
      </c>
    </row>
    <row r="429" spans="3:7" ht="15.75" hidden="1" thickBot="1" x14ac:dyDescent="0.3">
      <c r="C429" s="140"/>
      <c r="D429" s="28" t="s">
        <v>6</v>
      </c>
      <c r="E429" s="28" t="s">
        <v>7</v>
      </c>
      <c r="F429" s="28" t="s">
        <v>7</v>
      </c>
      <c r="G429" s="28" t="s">
        <v>7</v>
      </c>
    </row>
    <row r="430" spans="3:7" ht="15.75" hidden="1" thickBot="1" x14ac:dyDescent="0.3">
      <c r="C430" s="4" t="s">
        <v>9</v>
      </c>
      <c r="D430" s="6"/>
      <c r="E430" s="6"/>
      <c r="F430" s="6"/>
      <c r="G430" s="6"/>
    </row>
    <row r="431" spans="3:7" ht="15.75" hidden="1" thickBot="1" x14ac:dyDescent="0.3">
      <c r="C431" s="4" t="s">
        <v>16</v>
      </c>
      <c r="D431" s="6"/>
      <c r="E431" s="6"/>
      <c r="F431" s="6"/>
      <c r="G431" s="6"/>
    </row>
    <row r="432" spans="3:7" ht="15.75" hidden="1" thickBot="1" x14ac:dyDescent="0.3">
      <c r="C432" s="4" t="s">
        <v>24</v>
      </c>
      <c r="D432" s="6" t="e">
        <f>D431/D430</f>
        <v>#DIV/0!</v>
      </c>
      <c r="E432" s="6" t="e">
        <f t="shared" ref="E432:G432" si="45">E431/E430</f>
        <v>#DIV/0!</v>
      </c>
      <c r="F432" s="6" t="e">
        <f t="shared" si="45"/>
        <v>#DIV/0!</v>
      </c>
      <c r="G432" s="6" t="e">
        <f t="shared" si="45"/>
        <v>#DIV/0!</v>
      </c>
    </row>
    <row r="433" spans="3:13" ht="15.75" hidden="1" thickBot="1" x14ac:dyDescent="0.3">
      <c r="C433" s="4" t="s">
        <v>17</v>
      </c>
      <c r="D433" s="73" t="s">
        <v>23</v>
      </c>
      <c r="E433" s="7" t="e">
        <f>E430/D430-1</f>
        <v>#DIV/0!</v>
      </c>
      <c r="F433" s="7" t="e">
        <f t="shared" ref="F433:G435" si="46">F430/E430-1</f>
        <v>#DIV/0!</v>
      </c>
      <c r="G433" s="7" t="e">
        <f t="shared" si="46"/>
        <v>#DIV/0!</v>
      </c>
    </row>
    <row r="434" spans="3:13" ht="15.75" hidden="1" thickBot="1" x14ac:dyDescent="0.3">
      <c r="C434" s="4" t="s">
        <v>18</v>
      </c>
      <c r="D434" s="73" t="s">
        <v>23</v>
      </c>
      <c r="E434" s="7" t="e">
        <f>E431/D431-1</f>
        <v>#DIV/0!</v>
      </c>
      <c r="F434" s="7" t="e">
        <f t="shared" si="46"/>
        <v>#DIV/0!</v>
      </c>
      <c r="G434" s="7" t="e">
        <f t="shared" si="46"/>
        <v>#DIV/0!</v>
      </c>
      <c r="I434" s="10"/>
      <c r="J434" s="10"/>
      <c r="K434" s="10"/>
      <c r="L434" s="10"/>
      <c r="M434" s="10"/>
    </row>
    <row r="435" spans="3:13" ht="23.25" hidden="1" thickBot="1" x14ac:dyDescent="0.3">
      <c r="C435" s="4" t="s">
        <v>19</v>
      </c>
      <c r="D435" s="73" t="s">
        <v>23</v>
      </c>
      <c r="E435" s="7" t="e">
        <f>E432/D432-1</f>
        <v>#DIV/0!</v>
      </c>
      <c r="F435" s="7" t="e">
        <f t="shared" si="46"/>
        <v>#DIV/0!</v>
      </c>
      <c r="G435" s="7" t="e">
        <f t="shared" si="46"/>
        <v>#DIV/0!</v>
      </c>
    </row>
    <row r="436" spans="3:13" ht="15.75" hidden="1" thickBot="1" x14ac:dyDescent="0.3">
      <c r="C436" s="153" t="s">
        <v>194</v>
      </c>
      <c r="D436" s="154"/>
      <c r="E436" s="154"/>
      <c r="F436" s="154"/>
      <c r="G436" s="155"/>
    </row>
    <row r="437" spans="3:13" hidden="1" x14ac:dyDescent="0.25">
      <c r="C437" s="139"/>
      <c r="D437" s="27">
        <v>2018</v>
      </c>
      <c r="E437" s="27">
        <v>2019</v>
      </c>
      <c r="F437" s="27">
        <v>2020</v>
      </c>
      <c r="G437" s="27">
        <v>2021</v>
      </c>
    </row>
    <row r="438" spans="3:13" ht="15.75" hidden="1" thickBot="1" x14ac:dyDescent="0.3">
      <c r="C438" s="140"/>
      <c r="D438" s="28" t="s">
        <v>6</v>
      </c>
      <c r="E438" s="28" t="s">
        <v>7</v>
      </c>
      <c r="F438" s="28" t="s">
        <v>7</v>
      </c>
      <c r="G438" s="28" t="s">
        <v>7</v>
      </c>
    </row>
    <row r="439" spans="3:13" ht="15.75" hidden="1" thickBot="1" x14ac:dyDescent="0.3">
      <c r="C439" s="1" t="s">
        <v>68</v>
      </c>
      <c r="D439" s="9"/>
      <c r="E439" s="9"/>
      <c r="F439" s="9"/>
      <c r="G439" s="9"/>
    </row>
    <row r="440" spans="3:13" ht="15.75" hidden="1" thickBot="1" x14ac:dyDescent="0.3">
      <c r="C440" s="1" t="s">
        <v>69</v>
      </c>
      <c r="D440" s="12"/>
      <c r="E440" s="9"/>
      <c r="F440" s="9"/>
      <c r="G440" s="9"/>
    </row>
    <row r="441" spans="3:13" ht="24.75" hidden="1" thickBot="1" x14ac:dyDescent="0.3">
      <c r="C441" s="30" t="s">
        <v>195</v>
      </c>
      <c r="D441" s="12">
        <f>D440+D439</f>
        <v>0</v>
      </c>
      <c r="E441" s="12">
        <f t="shared" ref="E441:G441" si="47">E440+E439</f>
        <v>0</v>
      </c>
      <c r="F441" s="12">
        <f t="shared" si="47"/>
        <v>0</v>
      </c>
      <c r="G441" s="12">
        <f t="shared" si="47"/>
        <v>0</v>
      </c>
    </row>
    <row r="442" spans="3:13" ht="15.75" thickBot="1" x14ac:dyDescent="0.3">
      <c r="C442" s="83"/>
      <c r="D442" s="35"/>
      <c r="E442" s="35"/>
      <c r="F442" s="35"/>
      <c r="G442" s="35"/>
    </row>
    <row r="443" spans="3:13" ht="36.75" thickBot="1" x14ac:dyDescent="0.3">
      <c r="C443" s="18" t="s">
        <v>83</v>
      </c>
      <c r="D443" s="19">
        <f>D431+D413+D393+D375+D349+D324+D298+D280+D260+D239+D75+D52+D213+D190+D167+D144+D121+D98+D29</f>
        <v>358150</v>
      </c>
      <c r="E443" s="19">
        <f t="shared" ref="E443:G443" si="48">E431+E413+E393+E375+E349+E324+E298+E280+E260+E239+E75+E52+E213+E190+E167+E144+E121+E98+E29</f>
        <v>358601</v>
      </c>
      <c r="F443" s="19">
        <f t="shared" si="48"/>
        <v>359064</v>
      </c>
      <c r="G443" s="19">
        <f t="shared" si="48"/>
        <v>359540</v>
      </c>
    </row>
    <row r="444" spans="3:13" ht="36.75" thickBot="1" x14ac:dyDescent="0.3">
      <c r="C444" s="18" t="s">
        <v>84</v>
      </c>
      <c r="D444" s="19">
        <f>D446+D448+D450+D452+D454+D456+D458+D460+D462</f>
        <v>358150</v>
      </c>
      <c r="E444" s="19">
        <f>E446+E448+E450+E452+E454+E456+E458+E460+E462</f>
        <v>358601</v>
      </c>
      <c r="F444" s="19">
        <f>F446+F448+F450+F452+F454+F456+F458+F460+F462</f>
        <v>359064</v>
      </c>
      <c r="G444" s="19">
        <f>G446+G448+G450+G452+G454+G456+G458+G460+G462</f>
        <v>359540</v>
      </c>
    </row>
    <row r="445" spans="3:13" ht="36.75" thickBot="1" x14ac:dyDescent="0.3">
      <c r="C445" s="14" t="s">
        <v>25</v>
      </c>
      <c r="D445" s="15"/>
      <c r="E445" s="16">
        <f>E444/D444-1</f>
        <v>1.2592489180511812E-3</v>
      </c>
      <c r="F445" s="16">
        <f t="shared" ref="F445:G445" si="49">F444/E444-1</f>
        <v>1.2911285802326145E-3</v>
      </c>
      <c r="G445" s="16">
        <f t="shared" si="49"/>
        <v>1.3256689615221973E-3</v>
      </c>
    </row>
    <row r="446" spans="3:13" ht="15.75" thickBot="1" x14ac:dyDescent="0.3">
      <c r="C446" s="1" t="s">
        <v>0</v>
      </c>
      <c r="D446" s="9">
        <f>D357+D334+D83+D60+D221+D198+D175+D152+D129+D106+D37</f>
        <v>276500</v>
      </c>
      <c r="E446" s="9">
        <f t="shared" ref="E446:G446" si="50">E357+E334+E83+E60+E221+E198+E175+E152+E129+E106+E37</f>
        <v>276500</v>
      </c>
      <c r="F446" s="9">
        <f t="shared" si="50"/>
        <v>276500</v>
      </c>
      <c r="G446" s="9">
        <f t="shared" si="50"/>
        <v>276500</v>
      </c>
    </row>
    <row r="447" spans="3:13" ht="15.75" thickBot="1" x14ac:dyDescent="0.3">
      <c r="C447" s="11" t="s">
        <v>26</v>
      </c>
      <c r="D447" s="12"/>
      <c r="E447" s="13">
        <f>E446/D446-1</f>
        <v>0</v>
      </c>
      <c r="F447" s="13">
        <f t="shared" ref="F447:G447" si="51">F446/E446-1</f>
        <v>0</v>
      </c>
      <c r="G447" s="13">
        <f t="shared" si="51"/>
        <v>0</v>
      </c>
    </row>
    <row r="448" spans="3:13" ht="24.75" thickBot="1" x14ac:dyDescent="0.3">
      <c r="C448" s="1" t="s">
        <v>41</v>
      </c>
      <c r="D448" s="9">
        <f>D358+D335+D84+D61+D222+D199+D176+D153+D130+D107+D38</f>
        <v>47000</v>
      </c>
      <c r="E448" s="9">
        <f t="shared" ref="E448:G448" si="52">E358+E335+E84+E61+E222+E199+E176+E153+E130+E107+E38</f>
        <v>47000</v>
      </c>
      <c r="F448" s="9">
        <f t="shared" si="52"/>
        <v>47000</v>
      </c>
      <c r="G448" s="9">
        <f t="shared" si="52"/>
        <v>47000</v>
      </c>
    </row>
    <row r="449" spans="3:13" ht="24.75" thickBot="1" x14ac:dyDescent="0.3">
      <c r="C449" s="11" t="s">
        <v>42</v>
      </c>
      <c r="D449" s="12"/>
      <c r="E449" s="13">
        <f>E448/D448-1</f>
        <v>0</v>
      </c>
      <c r="F449" s="13">
        <f t="shared" ref="F449:G449" si="53">F448/E448-1</f>
        <v>0</v>
      </c>
      <c r="G449" s="13">
        <f t="shared" si="53"/>
        <v>0</v>
      </c>
    </row>
    <row r="450" spans="3:13" ht="15.75" thickBot="1" x14ac:dyDescent="0.3">
      <c r="C450" s="1" t="s">
        <v>1</v>
      </c>
      <c r="D450" s="9">
        <f>D359+D336+D85+D62+D223+D200+D177+D154+D131+D108+D39</f>
        <v>27650</v>
      </c>
      <c r="E450" s="9">
        <f t="shared" ref="E450:G450" si="54">E359+E336+E85+E62+E223+E200+E177+E154+E131+E108+E39</f>
        <v>28101</v>
      </c>
      <c r="F450" s="9">
        <f t="shared" si="54"/>
        <v>28564</v>
      </c>
      <c r="G450" s="9">
        <f t="shared" si="54"/>
        <v>29040</v>
      </c>
    </row>
    <row r="451" spans="3:13" ht="24.75" thickBot="1" x14ac:dyDescent="0.3">
      <c r="C451" s="11" t="s">
        <v>27</v>
      </c>
      <c r="D451" s="12"/>
      <c r="E451" s="13">
        <f>E450/D450-1</f>
        <v>1.6311030741410493E-2</v>
      </c>
      <c r="F451" s="13">
        <f t="shared" ref="F451:G451" si="55">F450/E450-1</f>
        <v>1.6476281982847674E-2</v>
      </c>
      <c r="G451" s="13">
        <f t="shared" si="55"/>
        <v>1.6664332726508801E-2</v>
      </c>
    </row>
    <row r="452" spans="3:13" ht="15.75" thickBot="1" x14ac:dyDescent="0.3">
      <c r="C452" s="1" t="s">
        <v>2</v>
      </c>
      <c r="D452" s="9">
        <f>D360+D337+D86+D63</f>
        <v>0</v>
      </c>
      <c r="E452" s="9">
        <f>E360+E337+E86+E63</f>
        <v>0</v>
      </c>
      <c r="F452" s="9">
        <f>F360+F337+F86+F63</f>
        <v>0</v>
      </c>
      <c r="G452" s="9">
        <f>G360+G337+G86+G63</f>
        <v>0</v>
      </c>
      <c r="I452" s="10"/>
      <c r="J452" s="10"/>
      <c r="K452" s="10"/>
      <c r="L452" s="10"/>
      <c r="M452" s="10"/>
    </row>
    <row r="453" spans="3:13" ht="24.75" thickBot="1" x14ac:dyDescent="0.3">
      <c r="C453" s="11" t="s">
        <v>28</v>
      </c>
      <c r="D453" s="12"/>
      <c r="E453" s="13" t="e">
        <f>E452/D452-1</f>
        <v>#DIV/0!</v>
      </c>
      <c r="F453" s="13" t="e">
        <f t="shared" ref="F453:G453" si="56">F452/E452-1</f>
        <v>#DIV/0!</v>
      </c>
      <c r="G453" s="13" t="e">
        <f t="shared" si="56"/>
        <v>#DIV/0!</v>
      </c>
    </row>
    <row r="454" spans="3:13" ht="24.75" thickBot="1" x14ac:dyDescent="0.3">
      <c r="C454" s="1" t="s">
        <v>29</v>
      </c>
      <c r="D454" s="9">
        <f>D361+D338+D87+D64</f>
        <v>7000</v>
      </c>
      <c r="E454" s="9">
        <f>E361+E338+E87+E64</f>
        <v>7000</v>
      </c>
      <c r="F454" s="9">
        <f>F361+F338+F87+F64</f>
        <v>7000</v>
      </c>
      <c r="G454" s="9">
        <f>G361+G338+G87+G64</f>
        <v>7000</v>
      </c>
    </row>
    <row r="455" spans="3:13" ht="24.75" thickBot="1" x14ac:dyDescent="0.3">
      <c r="C455" s="11" t="s">
        <v>30</v>
      </c>
      <c r="D455" s="12"/>
      <c r="E455" s="13">
        <f>E454/D454-1</f>
        <v>0</v>
      </c>
      <c r="F455" s="13">
        <f t="shared" ref="F455:G455" si="57">F454/E454-1</f>
        <v>0</v>
      </c>
      <c r="G455" s="13">
        <f t="shared" si="57"/>
        <v>0</v>
      </c>
    </row>
    <row r="456" spans="3:13" ht="15.75" thickBot="1" x14ac:dyDescent="0.3">
      <c r="C456" s="1" t="s">
        <v>31</v>
      </c>
      <c r="D456" s="9">
        <f>D362+D339+D88+D65</f>
        <v>0</v>
      </c>
      <c r="E456" s="9">
        <f>E362+E339+E88+E65</f>
        <v>0</v>
      </c>
      <c r="F456" s="9">
        <f>F362+F339+F88+F65</f>
        <v>0</v>
      </c>
      <c r="G456" s="9">
        <f>G362+G339+G88+G65</f>
        <v>0</v>
      </c>
    </row>
    <row r="457" spans="3:13" ht="24.75" thickBot="1" x14ac:dyDescent="0.3">
      <c r="C457" s="11" t="s">
        <v>32</v>
      </c>
      <c r="D457" s="12"/>
      <c r="E457" s="13" t="e">
        <f>E456/D456-1</f>
        <v>#DIV/0!</v>
      </c>
      <c r="F457" s="13" t="e">
        <f t="shared" ref="F457:G457" si="58">F456/E456-1</f>
        <v>#DIV/0!</v>
      </c>
      <c r="G457" s="13" t="e">
        <f t="shared" si="58"/>
        <v>#DIV/0!</v>
      </c>
    </row>
    <row r="458" spans="3:13" ht="24.75" thickBot="1" x14ac:dyDescent="0.3">
      <c r="C458" s="1" t="s">
        <v>3</v>
      </c>
      <c r="D458" s="9">
        <f>D363+D340+D89+D66</f>
        <v>0</v>
      </c>
      <c r="E458" s="9">
        <f>E363+E340+E89+E66</f>
        <v>0</v>
      </c>
      <c r="F458" s="9">
        <f>F363+F340+F89+F66</f>
        <v>0</v>
      </c>
      <c r="G458" s="9">
        <f>G363+G340+G89+G66</f>
        <v>0</v>
      </c>
    </row>
    <row r="459" spans="3:13" ht="24.75" thickBot="1" x14ac:dyDescent="0.3">
      <c r="C459" s="11" t="s">
        <v>33</v>
      </c>
      <c r="D459" s="12"/>
      <c r="E459" s="13" t="e">
        <f>E458/D458-1</f>
        <v>#DIV/0!</v>
      </c>
      <c r="F459" s="13" t="e">
        <f t="shared" ref="F459:G459" si="59">F458/E458-1</f>
        <v>#DIV/0!</v>
      </c>
      <c r="G459" s="13" t="e">
        <f t="shared" si="59"/>
        <v>#DIV/0!</v>
      </c>
    </row>
    <row r="460" spans="3:13" ht="15.75" thickBot="1" x14ac:dyDescent="0.3">
      <c r="C460" s="1" t="s">
        <v>20</v>
      </c>
      <c r="D460" s="9">
        <f>D247+D268+D288+D306+D383+D401+D421+D439</f>
        <v>0</v>
      </c>
      <c r="E460" s="9">
        <f>E247+E268+E288+E306+E383+E401+E421+E439</f>
        <v>0</v>
      </c>
      <c r="F460" s="9">
        <f>F247+F268+F288+F306+F383+F401+F421+F439</f>
        <v>0</v>
      </c>
      <c r="G460" s="9">
        <f>G247+G268+G288+G306+G383+G401+G421+G439</f>
        <v>0</v>
      </c>
    </row>
    <row r="461" spans="3:13" ht="24.75" thickBot="1" x14ac:dyDescent="0.3">
      <c r="C461" s="11" t="s">
        <v>34</v>
      </c>
      <c r="D461" s="12"/>
      <c r="E461" s="13" t="e">
        <f>E460/D460-1</f>
        <v>#DIV/0!</v>
      </c>
      <c r="F461" s="13" t="e">
        <f t="shared" ref="F461:G461" si="60">F460/E460-1</f>
        <v>#DIV/0!</v>
      </c>
      <c r="G461" s="13" t="e">
        <f t="shared" si="60"/>
        <v>#DIV/0!</v>
      </c>
    </row>
    <row r="462" spans="3:13" ht="15.75" thickBot="1" x14ac:dyDescent="0.3">
      <c r="C462" s="1" t="s">
        <v>21</v>
      </c>
      <c r="D462" s="9">
        <f>D248+D269+D289+D307+D384+D402+D422+D440</f>
        <v>0</v>
      </c>
      <c r="E462" s="9">
        <f>E248+E269+E289+E307+E384+E402+E422+E440</f>
        <v>0</v>
      </c>
      <c r="F462" s="9">
        <f>F248+F269+F289+F307+F384+F402+F422+F440</f>
        <v>0</v>
      </c>
      <c r="G462" s="9">
        <f>G248+G269+G289+G307+G384+G402+G422+G440</f>
        <v>0</v>
      </c>
    </row>
    <row r="463" spans="3:13" ht="24.75" thickBot="1" x14ac:dyDescent="0.3">
      <c r="C463" s="11" t="s">
        <v>35</v>
      </c>
      <c r="D463" s="12"/>
      <c r="E463" s="13" t="e">
        <f>E462/D462-1</f>
        <v>#DIV/0!</v>
      </c>
      <c r="F463" s="13" t="e">
        <f t="shared" ref="F463:G463" si="61">F462/E462-1</f>
        <v>#DIV/0!</v>
      </c>
      <c r="G463" s="13" t="e">
        <f t="shared" si="61"/>
        <v>#DIV/0!</v>
      </c>
    </row>
    <row r="464" spans="3:13" ht="15.75" thickBot="1" x14ac:dyDescent="0.3">
      <c r="C464" s="33" t="s">
        <v>55</v>
      </c>
      <c r="D464" s="34">
        <f>IF(D444-D443=0,0,"Error")</f>
        <v>0</v>
      </c>
      <c r="E464" s="34">
        <f t="shared" ref="E464:G464" si="62">IF(E444-E443=0,0,"Error")</f>
        <v>0</v>
      </c>
      <c r="F464" s="34">
        <f t="shared" si="62"/>
        <v>0</v>
      </c>
      <c r="G464" s="34">
        <f t="shared" si="62"/>
        <v>0</v>
      </c>
    </row>
    <row r="465" spans="3:13" ht="36.75" thickBot="1" x14ac:dyDescent="0.3">
      <c r="C465" s="26" t="s">
        <v>45</v>
      </c>
      <c r="D465" s="9" t="s">
        <v>23</v>
      </c>
      <c r="E465" s="9" t="s">
        <v>23</v>
      </c>
      <c r="F465" s="9" t="s">
        <v>23</v>
      </c>
      <c r="G465" s="9" t="s">
        <v>23</v>
      </c>
    </row>
    <row r="466" spans="3:13" ht="36.75" thickBot="1" x14ac:dyDescent="0.3">
      <c r="C466" s="26" t="s">
        <v>51</v>
      </c>
      <c r="D466" s="9" t="s">
        <v>23</v>
      </c>
      <c r="E466" s="9" t="s">
        <v>23</v>
      </c>
      <c r="F466" s="9" t="s">
        <v>23</v>
      </c>
      <c r="G466" s="9" t="s">
        <v>23</v>
      </c>
    </row>
    <row r="467" spans="3:13" x14ac:dyDescent="0.25">
      <c r="C467" s="36"/>
      <c r="D467" s="37"/>
      <c r="E467" s="37"/>
      <c r="F467" s="37"/>
      <c r="G467" s="37"/>
    </row>
    <row r="478" spans="3:13" x14ac:dyDescent="0.25">
      <c r="I478" s="10"/>
      <c r="J478" s="10"/>
      <c r="K478" s="10"/>
      <c r="L478" s="10"/>
      <c r="M478" s="10"/>
    </row>
    <row r="512" ht="15.75" thickBot="1" x14ac:dyDescent="0.3"/>
    <row r="513" spans="9:9" x14ac:dyDescent="0.25">
      <c r="I513" s="43"/>
    </row>
    <row r="514" spans="9:9" x14ac:dyDescent="0.25">
      <c r="I514" s="44"/>
    </row>
    <row r="515" spans="9:9" ht="15.75" thickBot="1" x14ac:dyDescent="0.3">
      <c r="I515" s="46"/>
    </row>
    <row r="607" spans="2:8" ht="15.75" thickBot="1" x14ac:dyDescent="0.3"/>
    <row r="608" spans="2:8" x14ac:dyDescent="0.25">
      <c r="B608" s="42" t="s">
        <v>58</v>
      </c>
      <c r="H608" s="42" t="s">
        <v>58</v>
      </c>
    </row>
    <row r="609" spans="2:8" x14ac:dyDescent="0.25">
      <c r="B609" s="38" t="s">
        <v>59</v>
      </c>
      <c r="H609" s="38" t="s">
        <v>59</v>
      </c>
    </row>
    <row r="610" spans="2:8" ht="15.75" thickBot="1" x14ac:dyDescent="0.3">
      <c r="B610" s="45" t="s">
        <v>60</v>
      </c>
      <c r="H610" s="45" t="s">
        <v>60</v>
      </c>
    </row>
    <row r="611" spans="2:8" x14ac:dyDescent="0.25">
      <c r="B611" s="41"/>
    </row>
    <row r="612" spans="2:8" x14ac:dyDescent="0.25">
      <c r="B612" s="41"/>
    </row>
    <row r="613" spans="2:8" x14ac:dyDescent="0.25">
      <c r="B613" s="41"/>
    </row>
    <row r="614" spans="2:8" x14ac:dyDescent="0.25">
      <c r="B614" s="41"/>
    </row>
    <row r="615" spans="2:8" x14ac:dyDescent="0.25">
      <c r="H615" s="22"/>
    </row>
    <row r="616" spans="2:8" x14ac:dyDescent="0.25">
      <c r="H616" s="22"/>
    </row>
    <row r="617" spans="2:8" x14ac:dyDescent="0.25">
      <c r="H617" s="23"/>
    </row>
  </sheetData>
  <mergeCells count="151">
    <mergeCell ref="C437:C438"/>
    <mergeCell ref="D424:G424"/>
    <mergeCell ref="D425:G425"/>
    <mergeCell ref="D426:G426"/>
    <mergeCell ref="D427:G427"/>
    <mergeCell ref="C428:C429"/>
    <mergeCell ref="C436:G436"/>
    <mergeCell ref="D407:G407"/>
    <mergeCell ref="D408:G408"/>
    <mergeCell ref="D409:G409"/>
    <mergeCell ref="C410:C411"/>
    <mergeCell ref="C418:G418"/>
    <mergeCell ref="C419:C420"/>
    <mergeCell ref="C390:C391"/>
    <mergeCell ref="C398:G398"/>
    <mergeCell ref="C399:C400"/>
    <mergeCell ref="C404:G404"/>
    <mergeCell ref="C405:G405"/>
    <mergeCell ref="D406:G406"/>
    <mergeCell ref="C380:G380"/>
    <mergeCell ref="C381:C382"/>
    <mergeCell ref="D386:G386"/>
    <mergeCell ref="D387:G387"/>
    <mergeCell ref="D388:G388"/>
    <mergeCell ref="D389:G389"/>
    <mergeCell ref="C367:G367"/>
    <mergeCell ref="D368:G368"/>
    <mergeCell ref="D369:G369"/>
    <mergeCell ref="D370:G370"/>
    <mergeCell ref="D371:G371"/>
    <mergeCell ref="C372:C373"/>
    <mergeCell ref="D344:G344"/>
    <mergeCell ref="D345:G345"/>
    <mergeCell ref="C346:C347"/>
    <mergeCell ref="C354:G354"/>
    <mergeCell ref="C355:C356"/>
    <mergeCell ref="C366:G366"/>
    <mergeCell ref="D320:G320"/>
    <mergeCell ref="C321:C322"/>
    <mergeCell ref="C329:C330"/>
    <mergeCell ref="C331:G331"/>
    <mergeCell ref="C332:C333"/>
    <mergeCell ref="D343:G343"/>
    <mergeCell ref="C310:G310"/>
    <mergeCell ref="C314:G314"/>
    <mergeCell ref="C315:G315"/>
    <mergeCell ref="C316:C317"/>
    <mergeCell ref="D318:G318"/>
    <mergeCell ref="D319:G319"/>
    <mergeCell ref="D293:G293"/>
    <mergeCell ref="D294:G294"/>
    <mergeCell ref="C295:C296"/>
    <mergeCell ref="C303:G303"/>
    <mergeCell ref="C304:C305"/>
    <mergeCell ref="D309:G309"/>
    <mergeCell ref="D276:G276"/>
    <mergeCell ref="C277:C278"/>
    <mergeCell ref="C285:G285"/>
    <mergeCell ref="C286:C287"/>
    <mergeCell ref="D291:G291"/>
    <mergeCell ref="D292:G292"/>
    <mergeCell ref="C266:C267"/>
    <mergeCell ref="C271:G271"/>
    <mergeCell ref="C272:G272"/>
    <mergeCell ref="D273:G273"/>
    <mergeCell ref="D274:G274"/>
    <mergeCell ref="D275:G275"/>
    <mergeCell ref="D253:G253"/>
    <mergeCell ref="D254:G254"/>
    <mergeCell ref="D255:G255"/>
    <mergeCell ref="D256:G256"/>
    <mergeCell ref="C257:C258"/>
    <mergeCell ref="C265:G265"/>
    <mergeCell ref="D235:G235"/>
    <mergeCell ref="C236:C237"/>
    <mergeCell ref="C244:G244"/>
    <mergeCell ref="C245:C246"/>
    <mergeCell ref="C250:C252"/>
    <mergeCell ref="D250:G252"/>
    <mergeCell ref="C219:C220"/>
    <mergeCell ref="C230:G230"/>
    <mergeCell ref="C231:G231"/>
    <mergeCell ref="D232:G232"/>
    <mergeCell ref="D233:G233"/>
    <mergeCell ref="D234:G234"/>
    <mergeCell ref="C196:C197"/>
    <mergeCell ref="D207:G207"/>
    <mergeCell ref="D208:G208"/>
    <mergeCell ref="D209:G209"/>
    <mergeCell ref="C210:C211"/>
    <mergeCell ref="C218:G218"/>
    <mergeCell ref="C173:C174"/>
    <mergeCell ref="D184:G184"/>
    <mergeCell ref="D185:G185"/>
    <mergeCell ref="D186:G186"/>
    <mergeCell ref="C187:C188"/>
    <mergeCell ref="C195:G195"/>
    <mergeCell ref="C150:C151"/>
    <mergeCell ref="D161:G161"/>
    <mergeCell ref="D162:G162"/>
    <mergeCell ref="D163:G163"/>
    <mergeCell ref="C164:C165"/>
    <mergeCell ref="C172:G172"/>
    <mergeCell ref="C127:C128"/>
    <mergeCell ref="D138:G138"/>
    <mergeCell ref="D139:G139"/>
    <mergeCell ref="D140:G140"/>
    <mergeCell ref="C141:C142"/>
    <mergeCell ref="C149:G149"/>
    <mergeCell ref="C104:C105"/>
    <mergeCell ref="D115:G115"/>
    <mergeCell ref="D116:G116"/>
    <mergeCell ref="D117:G117"/>
    <mergeCell ref="C118:C119"/>
    <mergeCell ref="C126:G126"/>
    <mergeCell ref="C81:C82"/>
    <mergeCell ref="D92:G92"/>
    <mergeCell ref="D93:G93"/>
    <mergeCell ref="D94:G94"/>
    <mergeCell ref="C95:C96"/>
    <mergeCell ref="C103:G103"/>
    <mergeCell ref="C58:C59"/>
    <mergeCell ref="D69:G69"/>
    <mergeCell ref="D70:G70"/>
    <mergeCell ref="D71:G71"/>
    <mergeCell ref="C73:C74"/>
    <mergeCell ref="C80:G80"/>
    <mergeCell ref="C21:G21"/>
    <mergeCell ref="D46:G46"/>
    <mergeCell ref="D47:G47"/>
    <mergeCell ref="D48:G48"/>
    <mergeCell ref="C49:C50"/>
    <mergeCell ref="C57:G57"/>
    <mergeCell ref="C22:G22"/>
    <mergeCell ref="D23:G23"/>
    <mergeCell ref="D24:G24"/>
    <mergeCell ref="D25:G25"/>
    <mergeCell ref="C26:C27"/>
    <mergeCell ref="C34:G34"/>
    <mergeCell ref="C35:C36"/>
    <mergeCell ref="C8:G10"/>
    <mergeCell ref="D11:G11"/>
    <mergeCell ref="C12:C13"/>
    <mergeCell ref="D15:G15"/>
    <mergeCell ref="C16:G16"/>
    <mergeCell ref="C20:G20"/>
    <mergeCell ref="C2:G2"/>
    <mergeCell ref="D4:G4"/>
    <mergeCell ref="D5:G5"/>
    <mergeCell ref="D6:G6"/>
    <mergeCell ref="C7:G7"/>
  </mergeCells>
  <printOptions horizontalCentered="1" verticalCentered="1"/>
  <pageMargins left="0.7" right="0.7" top="0.75" bottom="0.75" header="0.3" footer="0.3"/>
  <pageSetup scale="57" orientation="portrait" r:id="rId1"/>
  <rowBreaks count="4" manualBreakCount="4">
    <brk id="91" max="16383" man="1"/>
    <brk id="146" max="16383" man="1"/>
    <brk id="215" max="16383" man="1"/>
    <brk id="28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I232"/>
  <sheetViews>
    <sheetView tabSelected="1" zoomScale="130" zoomScaleNormal="130" workbookViewId="0">
      <selection activeCell="G158" sqref="G158"/>
    </sheetView>
  </sheetViews>
  <sheetFormatPr defaultRowHeight="15" x14ac:dyDescent="0.25"/>
  <cols>
    <col min="1" max="1" width="11" customWidth="1"/>
    <col min="2" max="2" width="12" customWidth="1"/>
    <col min="3" max="7" width="21.42578125" customWidth="1"/>
  </cols>
  <sheetData>
    <row r="2" spans="3:7" ht="18" customHeight="1" x14ac:dyDescent="0.25">
      <c r="C2" s="189" t="s">
        <v>94</v>
      </c>
      <c r="D2" s="189"/>
      <c r="E2" s="189"/>
      <c r="F2" s="189"/>
      <c r="G2" s="189"/>
    </row>
    <row r="3" spans="3:7" ht="15.75" thickBot="1" x14ac:dyDescent="0.3"/>
    <row r="4" spans="3:7" ht="26.25" thickBot="1" x14ac:dyDescent="0.3">
      <c r="C4" s="25" t="s">
        <v>22</v>
      </c>
      <c r="D4" s="131" t="s">
        <v>96</v>
      </c>
      <c r="E4" s="132"/>
      <c r="F4" s="132"/>
      <c r="G4" s="133"/>
    </row>
    <row r="5" spans="3:7" ht="15.75" thickBot="1" x14ac:dyDescent="0.3">
      <c r="C5" s="25" t="s">
        <v>4</v>
      </c>
      <c r="D5" s="131" t="s">
        <v>95</v>
      </c>
      <c r="E5" s="132"/>
      <c r="F5" s="132"/>
      <c r="G5" s="133"/>
    </row>
    <row r="6" spans="3:7" ht="26.25" thickBot="1" x14ac:dyDescent="0.3">
      <c r="C6" s="25" t="s">
        <v>36</v>
      </c>
      <c r="D6" s="191" t="s">
        <v>5</v>
      </c>
      <c r="E6" s="135"/>
      <c r="F6" s="135"/>
      <c r="G6" s="136"/>
    </row>
    <row r="7" spans="3:7" ht="15.75" thickBot="1" x14ac:dyDescent="0.3">
      <c r="C7" s="192" t="s">
        <v>8</v>
      </c>
      <c r="D7" s="193"/>
      <c r="E7" s="193"/>
      <c r="F7" s="193"/>
      <c r="G7" s="194"/>
    </row>
    <row r="8" spans="3:7" ht="15" customHeight="1" x14ac:dyDescent="0.25">
      <c r="C8" s="307" t="s">
        <v>97</v>
      </c>
      <c r="D8" s="308"/>
      <c r="E8" s="308"/>
      <c r="F8" s="308"/>
      <c r="G8" s="309"/>
    </row>
    <row r="9" spans="3:7" ht="36.75" customHeight="1" x14ac:dyDescent="0.25">
      <c r="C9" s="310"/>
      <c r="D9" s="311"/>
      <c r="E9" s="311"/>
      <c r="F9" s="311"/>
      <c r="G9" s="312"/>
    </row>
    <row r="10" spans="3:7" ht="24.75" customHeight="1" thickBot="1" x14ac:dyDescent="0.3">
      <c r="C10" s="313"/>
      <c r="D10" s="314"/>
      <c r="E10" s="314"/>
      <c r="F10" s="314"/>
      <c r="G10" s="315"/>
    </row>
    <row r="11" spans="3:7" ht="45" customHeight="1" thickBot="1" x14ac:dyDescent="0.3">
      <c r="C11" s="24" t="s">
        <v>11</v>
      </c>
      <c r="D11" s="316" t="s">
        <v>103</v>
      </c>
      <c r="E11" s="317"/>
      <c r="F11" s="317"/>
      <c r="G11" s="318"/>
    </row>
    <row r="12" spans="3:7" ht="23.25" customHeight="1" x14ac:dyDescent="0.25">
      <c r="C12" s="139" t="s">
        <v>89</v>
      </c>
      <c r="D12" s="2">
        <v>2018</v>
      </c>
      <c r="E12" s="2">
        <v>2019</v>
      </c>
      <c r="F12" s="2">
        <v>2020</v>
      </c>
      <c r="G12" s="2">
        <v>2021</v>
      </c>
    </row>
    <row r="13" spans="3:7" ht="15.75" thickBot="1" x14ac:dyDescent="0.3">
      <c r="C13" s="140"/>
      <c r="D13" s="3" t="s">
        <v>6</v>
      </c>
      <c r="E13" s="3" t="s">
        <v>7</v>
      </c>
      <c r="F13" s="3" t="s">
        <v>7</v>
      </c>
      <c r="G13" s="3" t="s">
        <v>7</v>
      </c>
    </row>
    <row r="14" spans="3:7" ht="23.25" thickBot="1" x14ac:dyDescent="0.3">
      <c r="C14" s="56" t="s">
        <v>98</v>
      </c>
      <c r="D14" s="8">
        <v>8.5000000000000006E-2</v>
      </c>
      <c r="E14" s="8" t="s">
        <v>106</v>
      </c>
      <c r="F14" s="8" t="s">
        <v>106</v>
      </c>
      <c r="G14" s="8" t="s">
        <v>106</v>
      </c>
    </row>
    <row r="15" spans="3:7" ht="23.25" thickBot="1" x14ac:dyDescent="0.3">
      <c r="C15" s="53" t="s">
        <v>104</v>
      </c>
      <c r="D15" s="58">
        <v>9.1999999999999998E-2</v>
      </c>
      <c r="E15" s="58">
        <v>0.1</v>
      </c>
      <c r="F15" s="58">
        <v>0.12</v>
      </c>
      <c r="G15" s="58">
        <v>0.1</v>
      </c>
    </row>
    <row r="16" spans="3:7" ht="23.25" thickBot="1" x14ac:dyDescent="0.3">
      <c r="C16" s="57" t="s">
        <v>105</v>
      </c>
      <c r="D16" s="59">
        <v>0.05</v>
      </c>
      <c r="E16" s="59">
        <v>0.08</v>
      </c>
      <c r="F16" s="59">
        <v>0.08</v>
      </c>
      <c r="G16" s="59">
        <v>7.0000000000000007E-2</v>
      </c>
    </row>
    <row r="17" spans="3:9" ht="24.75" thickBot="1" x14ac:dyDescent="0.3">
      <c r="C17" s="18" t="s">
        <v>13</v>
      </c>
      <c r="D17" s="319" t="s">
        <v>100</v>
      </c>
      <c r="E17" s="320"/>
      <c r="F17" s="320"/>
      <c r="G17" s="321"/>
    </row>
    <row r="18" spans="3:9" ht="23.25" customHeight="1" thickBot="1" x14ac:dyDescent="0.3">
      <c r="C18" s="147" t="s">
        <v>90</v>
      </c>
      <c r="D18" s="148"/>
      <c r="E18" s="148"/>
      <c r="F18" s="148"/>
      <c r="G18" s="149"/>
      <c r="H18" s="5"/>
    </row>
    <row r="19" spans="3:9" ht="23.25" thickBot="1" x14ac:dyDescent="0.3">
      <c r="C19" s="60" t="s">
        <v>99</v>
      </c>
      <c r="D19" s="8">
        <v>0.52200000000000002</v>
      </c>
      <c r="E19" s="50" t="s">
        <v>106</v>
      </c>
      <c r="F19" s="50" t="s">
        <v>106</v>
      </c>
      <c r="G19" s="50" t="s">
        <v>106</v>
      </c>
    </row>
    <row r="20" spans="3:9" ht="23.25" thickBot="1" x14ac:dyDescent="0.3">
      <c r="C20" s="53" t="s">
        <v>130</v>
      </c>
      <c r="D20" s="67">
        <v>0.65500000000000003</v>
      </c>
      <c r="E20" s="50" t="s">
        <v>106</v>
      </c>
      <c r="F20" s="50" t="s">
        <v>106</v>
      </c>
      <c r="G20" s="50" t="s">
        <v>106</v>
      </c>
    </row>
    <row r="21" spans="3:9" ht="23.25" thickBot="1" x14ac:dyDescent="0.3">
      <c r="C21" s="57" t="s">
        <v>129</v>
      </c>
      <c r="D21" s="50">
        <v>0</v>
      </c>
      <c r="E21" s="50" t="s">
        <v>106</v>
      </c>
      <c r="F21" s="50" t="s">
        <v>106</v>
      </c>
      <c r="G21" s="50" t="s">
        <v>106</v>
      </c>
    </row>
    <row r="22" spans="3:9" ht="15.75" thickBot="1" x14ac:dyDescent="0.3">
      <c r="C22" s="186" t="s">
        <v>52</v>
      </c>
      <c r="D22" s="187"/>
      <c r="E22" s="187"/>
      <c r="F22" s="187"/>
      <c r="G22" s="188"/>
    </row>
    <row r="23" spans="3:9" ht="15.75" thickBot="1" x14ac:dyDescent="0.3">
      <c r="C23" s="156" t="s">
        <v>91</v>
      </c>
      <c r="D23" s="157"/>
      <c r="E23" s="157"/>
      <c r="F23" s="157"/>
      <c r="G23" s="158"/>
    </row>
    <row r="24" spans="3:9" ht="15.75" thickBot="1" x14ac:dyDescent="0.3">
      <c r="C24" s="29" t="s">
        <v>39</v>
      </c>
      <c r="D24" s="322" t="s">
        <v>107</v>
      </c>
      <c r="E24" s="323"/>
      <c r="F24" s="323"/>
      <c r="G24" s="324"/>
    </row>
    <row r="25" spans="3:9" ht="26.25" customHeight="1" thickBot="1" x14ac:dyDescent="0.3">
      <c r="C25" s="4" t="s">
        <v>10</v>
      </c>
      <c r="D25" s="325" t="s">
        <v>114</v>
      </c>
      <c r="E25" s="326"/>
      <c r="F25" s="326"/>
      <c r="G25" s="327"/>
    </row>
    <row r="26" spans="3:9" ht="15.75" thickBot="1" x14ac:dyDescent="0.3">
      <c r="C26" s="4" t="s">
        <v>15</v>
      </c>
      <c r="D26" s="328" t="s">
        <v>101</v>
      </c>
      <c r="E26" s="329"/>
      <c r="F26" s="329"/>
      <c r="G26" s="330"/>
    </row>
    <row r="27" spans="3:9" ht="12.75" customHeight="1" x14ac:dyDescent="0.25">
      <c r="C27" s="139"/>
      <c r="D27" s="27">
        <v>2018</v>
      </c>
      <c r="E27" s="27">
        <v>2019</v>
      </c>
      <c r="F27" s="27">
        <v>2020</v>
      </c>
      <c r="G27" s="27">
        <v>2021</v>
      </c>
    </row>
    <row r="28" spans="3:9" ht="9" customHeight="1" thickBot="1" x14ac:dyDescent="0.3">
      <c r="C28" s="140"/>
      <c r="D28" s="28" t="s">
        <v>6</v>
      </c>
      <c r="E28" s="28" t="s">
        <v>7</v>
      </c>
      <c r="F28" s="28" t="s">
        <v>7</v>
      </c>
      <c r="G28" s="28" t="s">
        <v>7</v>
      </c>
    </row>
    <row r="29" spans="3:9" ht="15.75" thickBot="1" x14ac:dyDescent="0.3">
      <c r="C29" s="4" t="s">
        <v>9</v>
      </c>
      <c r="D29" s="6">
        <v>7</v>
      </c>
      <c r="E29" s="6">
        <v>7</v>
      </c>
      <c r="F29" s="6">
        <v>8</v>
      </c>
      <c r="G29" s="6">
        <v>8</v>
      </c>
    </row>
    <row r="30" spans="3:9" ht="15.75" thickBot="1" x14ac:dyDescent="0.3">
      <c r="C30" s="4" t="s">
        <v>16</v>
      </c>
      <c r="D30" s="54">
        <f>D45</f>
        <v>42400</v>
      </c>
      <c r="E30" s="54">
        <f t="shared" ref="E30:G30" si="0">E45</f>
        <v>42400</v>
      </c>
      <c r="F30" s="54">
        <f t="shared" si="0"/>
        <v>42400</v>
      </c>
      <c r="G30" s="54">
        <f t="shared" si="0"/>
        <v>42400</v>
      </c>
    </row>
    <row r="31" spans="3:9" ht="15.75" thickBot="1" x14ac:dyDescent="0.3">
      <c r="C31" s="4" t="s">
        <v>24</v>
      </c>
      <c r="D31" s="6">
        <f>D30/D29</f>
        <v>6057.1428571428569</v>
      </c>
      <c r="E31" s="6">
        <f t="shared" ref="E31:G31" si="1">E30/E29</f>
        <v>6057.1428571428569</v>
      </c>
      <c r="F31" s="6">
        <f t="shared" si="1"/>
        <v>5300</v>
      </c>
      <c r="G31" s="6">
        <f t="shared" si="1"/>
        <v>5300</v>
      </c>
    </row>
    <row r="32" spans="3:9" ht="15.75" thickBot="1" x14ac:dyDescent="0.3">
      <c r="C32" s="4" t="s">
        <v>17</v>
      </c>
      <c r="D32" s="48">
        <v>0</v>
      </c>
      <c r="E32" s="63">
        <v>0</v>
      </c>
      <c r="F32" s="63">
        <v>0</v>
      </c>
      <c r="G32" s="63">
        <v>0</v>
      </c>
      <c r="H32" s="10"/>
      <c r="I32" s="10"/>
    </row>
    <row r="33" spans="3:7" ht="15.75" thickBot="1" x14ac:dyDescent="0.3">
      <c r="C33" s="4" t="s">
        <v>18</v>
      </c>
      <c r="D33" s="63">
        <v>0</v>
      </c>
      <c r="E33" s="63">
        <v>0</v>
      </c>
      <c r="F33" s="63">
        <v>0</v>
      </c>
      <c r="G33" s="63">
        <v>0</v>
      </c>
    </row>
    <row r="34" spans="3:7" ht="23.25" thickBot="1" x14ac:dyDescent="0.3">
      <c r="C34" s="4" t="s">
        <v>19</v>
      </c>
      <c r="D34" s="63">
        <v>0</v>
      </c>
      <c r="E34" s="63">
        <v>0</v>
      </c>
      <c r="F34" s="63">
        <v>0</v>
      </c>
      <c r="G34" s="63">
        <v>0</v>
      </c>
    </row>
    <row r="35" spans="3:7" ht="15.75" thickBot="1" x14ac:dyDescent="0.3">
      <c r="C35" s="153" t="s">
        <v>54</v>
      </c>
      <c r="D35" s="154"/>
      <c r="E35" s="154"/>
      <c r="F35" s="154"/>
      <c r="G35" s="155"/>
    </row>
    <row r="36" spans="3:7" ht="12.75" customHeight="1" x14ac:dyDescent="0.25">
      <c r="C36" s="139"/>
      <c r="D36" s="27">
        <v>2018</v>
      </c>
      <c r="E36" s="27">
        <v>2019</v>
      </c>
      <c r="F36" s="27">
        <v>2020</v>
      </c>
      <c r="G36" s="27">
        <v>2021</v>
      </c>
    </row>
    <row r="37" spans="3:7" ht="9" customHeight="1" thickBot="1" x14ac:dyDescent="0.3">
      <c r="C37" s="140"/>
      <c r="D37" s="28" t="s">
        <v>6</v>
      </c>
      <c r="E37" s="28" t="s">
        <v>7</v>
      </c>
      <c r="F37" s="28" t="s">
        <v>7</v>
      </c>
      <c r="G37" s="28" t="s">
        <v>7</v>
      </c>
    </row>
    <row r="38" spans="3:7" ht="15.75" thickBot="1" x14ac:dyDescent="0.3">
      <c r="C38" s="1" t="s">
        <v>0</v>
      </c>
      <c r="D38" s="54">
        <v>37200</v>
      </c>
      <c r="E38" s="54">
        <v>37200</v>
      </c>
      <c r="F38" s="54">
        <v>37200</v>
      </c>
      <c r="G38" s="54">
        <v>37200</v>
      </c>
    </row>
    <row r="39" spans="3:7" ht="24.75" thickBot="1" x14ac:dyDescent="0.3">
      <c r="C39" s="1" t="s">
        <v>41</v>
      </c>
      <c r="D39" s="61">
        <v>5200</v>
      </c>
      <c r="E39" s="61">
        <v>5200</v>
      </c>
      <c r="F39" s="61">
        <v>5200</v>
      </c>
      <c r="G39" s="61">
        <v>5200</v>
      </c>
    </row>
    <row r="40" spans="3:7" ht="15.75" thickBot="1" x14ac:dyDescent="0.3">
      <c r="C40" s="1" t="s">
        <v>1</v>
      </c>
      <c r="D40" s="12">
        <v>0</v>
      </c>
      <c r="E40" s="12">
        <v>0</v>
      </c>
      <c r="F40" s="12">
        <v>0</v>
      </c>
      <c r="G40" s="12">
        <v>0</v>
      </c>
    </row>
    <row r="41" spans="3:7" ht="15.75" thickBot="1" x14ac:dyDescent="0.3">
      <c r="C41" s="1" t="s">
        <v>2</v>
      </c>
      <c r="D41" s="12">
        <v>0</v>
      </c>
      <c r="E41" s="12">
        <v>0</v>
      </c>
      <c r="F41" s="12">
        <v>0</v>
      </c>
      <c r="G41" s="12">
        <v>0</v>
      </c>
    </row>
    <row r="42" spans="3:7" ht="24.75" thickBot="1" x14ac:dyDescent="0.3">
      <c r="C42" s="1" t="s">
        <v>29</v>
      </c>
      <c r="D42" s="12">
        <v>0</v>
      </c>
      <c r="E42" s="12">
        <v>0</v>
      </c>
      <c r="F42" s="12">
        <v>0</v>
      </c>
      <c r="G42" s="12">
        <v>0</v>
      </c>
    </row>
    <row r="43" spans="3:7" ht="15.75" thickBot="1" x14ac:dyDescent="0.3">
      <c r="C43" s="1" t="s">
        <v>31</v>
      </c>
      <c r="D43" s="12">
        <v>0</v>
      </c>
      <c r="E43" s="12">
        <v>0</v>
      </c>
      <c r="F43" s="12">
        <v>0</v>
      </c>
      <c r="G43" s="12">
        <v>0</v>
      </c>
    </row>
    <row r="44" spans="3:7" ht="24.75" thickBot="1" x14ac:dyDescent="0.3">
      <c r="C44" s="1" t="s">
        <v>3</v>
      </c>
      <c r="D44" s="12">
        <v>0</v>
      </c>
      <c r="E44" s="12">
        <v>0</v>
      </c>
      <c r="F44" s="12">
        <v>0</v>
      </c>
      <c r="G44" s="12">
        <v>0</v>
      </c>
    </row>
    <row r="45" spans="3:7" ht="24.75" thickBot="1" x14ac:dyDescent="0.3">
      <c r="C45" s="30" t="s">
        <v>53</v>
      </c>
      <c r="D45" s="12">
        <f>D44+D43+D42+D41+D40+D39+D38</f>
        <v>42400</v>
      </c>
      <c r="E45" s="12">
        <f>E44+E43+E42+E41+E40+E39+E38</f>
        <v>42400</v>
      </c>
      <c r="F45" s="12">
        <f>F44+F43+F42+F41+F40+F39+F38</f>
        <v>42400</v>
      </c>
      <c r="G45" s="12">
        <f>G44+G43+G42+G41+G40+G39+G38</f>
        <v>42400</v>
      </c>
    </row>
    <row r="46" spans="3:7" ht="15.75" thickBot="1" x14ac:dyDescent="0.3">
      <c r="C46" s="62" t="s">
        <v>55</v>
      </c>
      <c r="D46" s="34">
        <f>IF(D45-D30=0,0,"Error")</f>
        <v>0</v>
      </c>
      <c r="E46" s="34">
        <f>IF(E45-E30=0,0,"Error")</f>
        <v>0</v>
      </c>
      <c r="F46" s="34">
        <f>IF(F45-F30=0,0,"Error")</f>
        <v>0</v>
      </c>
      <c r="G46" s="34">
        <f>IF(G45-G30=0,0,"Error")</f>
        <v>0</v>
      </c>
    </row>
    <row r="47" spans="3:7" ht="15.75" thickBot="1" x14ac:dyDescent="0.3">
      <c r="C47" s="21" t="s">
        <v>138</v>
      </c>
      <c r="D47" s="295" t="s">
        <v>108</v>
      </c>
      <c r="E47" s="296"/>
      <c r="F47" s="296"/>
      <c r="G47" s="297"/>
    </row>
    <row r="48" spans="3:7" ht="52.5" customHeight="1" thickBot="1" x14ac:dyDescent="0.3">
      <c r="C48" s="4" t="s">
        <v>10</v>
      </c>
      <c r="D48" s="298" t="s">
        <v>139</v>
      </c>
      <c r="E48" s="299"/>
      <c r="F48" s="299"/>
      <c r="G48" s="300"/>
    </row>
    <row r="49" spans="3:7" ht="21" customHeight="1" thickBot="1" x14ac:dyDescent="0.3">
      <c r="C49" s="4" t="s">
        <v>15</v>
      </c>
      <c r="D49" s="283" t="s">
        <v>109</v>
      </c>
      <c r="E49" s="284"/>
      <c r="F49" s="284"/>
      <c r="G49" s="285"/>
    </row>
    <row r="50" spans="3:7" ht="15.75" thickBot="1" x14ac:dyDescent="0.3">
      <c r="C50" s="4" t="s">
        <v>9</v>
      </c>
      <c r="D50" s="6">
        <v>1</v>
      </c>
      <c r="E50" s="6">
        <v>1</v>
      </c>
      <c r="F50" s="6">
        <v>1</v>
      </c>
      <c r="G50" s="6">
        <v>1</v>
      </c>
    </row>
    <row r="51" spans="3:7" ht="12.75" customHeight="1" x14ac:dyDescent="0.25">
      <c r="C51" s="139"/>
      <c r="D51" s="27">
        <v>2018</v>
      </c>
      <c r="E51" s="27">
        <v>2019</v>
      </c>
      <c r="F51" s="27">
        <v>2020</v>
      </c>
      <c r="G51" s="27">
        <v>2021</v>
      </c>
    </row>
    <row r="52" spans="3:7" ht="9" customHeight="1" thickBot="1" x14ac:dyDescent="0.3">
      <c r="C52" s="140"/>
      <c r="D52" s="28" t="s">
        <v>6</v>
      </c>
      <c r="E52" s="28" t="s">
        <v>7</v>
      </c>
      <c r="F52" s="28" t="s">
        <v>7</v>
      </c>
      <c r="G52" s="28" t="s">
        <v>7</v>
      </c>
    </row>
    <row r="53" spans="3:7" ht="15.75" thickBot="1" x14ac:dyDescent="0.3">
      <c r="C53" s="4" t="s">
        <v>16</v>
      </c>
      <c r="D53" s="6">
        <v>37400</v>
      </c>
      <c r="E53" s="6">
        <v>47000</v>
      </c>
      <c r="F53" s="6">
        <v>47000</v>
      </c>
      <c r="G53" s="6">
        <v>47000</v>
      </c>
    </row>
    <row r="54" spans="3:7" ht="15.75" thickBot="1" x14ac:dyDescent="0.3">
      <c r="C54" s="4" t="s">
        <v>24</v>
      </c>
      <c r="D54" s="6">
        <f>D53/D50</f>
        <v>37400</v>
      </c>
      <c r="E54" s="6">
        <f>E53/E50</f>
        <v>47000</v>
      </c>
      <c r="F54" s="6">
        <f>F53/F50</f>
        <v>47000</v>
      </c>
      <c r="G54" s="6">
        <f>G53/G50</f>
        <v>47000</v>
      </c>
    </row>
    <row r="55" spans="3:7" ht="15.75" thickBot="1" x14ac:dyDescent="0.3">
      <c r="C55" s="4" t="s">
        <v>17</v>
      </c>
      <c r="D55" s="48">
        <v>0</v>
      </c>
      <c r="E55" s="7">
        <f>E50/D50-1</f>
        <v>0</v>
      </c>
      <c r="F55" s="7">
        <f>F50/E50-1</f>
        <v>0</v>
      </c>
      <c r="G55" s="7">
        <f>G50/F50-1</f>
        <v>0</v>
      </c>
    </row>
    <row r="56" spans="3:7" ht="15.75" thickBot="1" x14ac:dyDescent="0.3">
      <c r="C56" s="4" t="s">
        <v>18</v>
      </c>
      <c r="D56" s="48">
        <v>0</v>
      </c>
      <c r="E56" s="7">
        <v>0</v>
      </c>
      <c r="F56" s="7">
        <f t="shared" ref="F56:G57" si="2">F53/E53-1</f>
        <v>0</v>
      </c>
      <c r="G56" s="7">
        <f t="shared" si="2"/>
        <v>0</v>
      </c>
    </row>
    <row r="57" spans="3:7" ht="23.25" thickBot="1" x14ac:dyDescent="0.3">
      <c r="C57" s="4" t="s">
        <v>19</v>
      </c>
      <c r="D57" s="48">
        <v>0</v>
      </c>
      <c r="E57" s="7">
        <v>0</v>
      </c>
      <c r="F57" s="7">
        <f t="shared" si="2"/>
        <v>0</v>
      </c>
      <c r="G57" s="7">
        <f t="shared" si="2"/>
        <v>0</v>
      </c>
    </row>
    <row r="58" spans="3:7" ht="24.75" customHeight="1" thickBot="1" x14ac:dyDescent="0.3">
      <c r="C58" s="153" t="s">
        <v>141</v>
      </c>
      <c r="D58" s="154"/>
      <c r="E58" s="154"/>
      <c r="F58" s="154"/>
      <c r="G58" s="155"/>
    </row>
    <row r="59" spans="3:7" ht="12.75" customHeight="1" x14ac:dyDescent="0.25">
      <c r="C59" s="139"/>
      <c r="D59" s="27">
        <v>2018</v>
      </c>
      <c r="E59" s="27">
        <v>2019</v>
      </c>
      <c r="F59" s="27">
        <v>2020</v>
      </c>
      <c r="G59" s="27">
        <v>2021</v>
      </c>
    </row>
    <row r="60" spans="3:7" ht="9" customHeight="1" thickBot="1" x14ac:dyDescent="0.3">
      <c r="C60" s="140"/>
      <c r="D60" s="28" t="s">
        <v>6</v>
      </c>
      <c r="E60" s="28" t="s">
        <v>7</v>
      </c>
      <c r="F60" s="28" t="s">
        <v>7</v>
      </c>
      <c r="G60" s="28" t="s">
        <v>7</v>
      </c>
    </row>
    <row r="61" spans="3:7" ht="24.75" customHeight="1" thickBot="1" x14ac:dyDescent="0.3">
      <c r="C61" s="1" t="s">
        <v>0</v>
      </c>
      <c r="D61" s="9">
        <v>26000</v>
      </c>
      <c r="E61" s="9">
        <v>27000</v>
      </c>
      <c r="F61" s="9">
        <v>27000</v>
      </c>
      <c r="G61" s="9">
        <v>27000</v>
      </c>
    </row>
    <row r="62" spans="3:7" ht="24.75" customHeight="1" thickBot="1" x14ac:dyDescent="0.3">
      <c r="C62" s="1" t="s">
        <v>41</v>
      </c>
      <c r="D62" s="9">
        <v>4400</v>
      </c>
      <c r="E62" s="9">
        <v>4500</v>
      </c>
      <c r="F62" s="9">
        <v>4500</v>
      </c>
      <c r="G62" s="9">
        <v>4500</v>
      </c>
    </row>
    <row r="63" spans="3:7" ht="24.75" customHeight="1" thickBot="1" x14ac:dyDescent="0.3">
      <c r="C63" s="1" t="s">
        <v>1</v>
      </c>
      <c r="D63" s="12">
        <v>7000</v>
      </c>
      <c r="E63" s="9">
        <v>15500</v>
      </c>
      <c r="F63" s="9">
        <v>15500</v>
      </c>
      <c r="G63" s="9">
        <v>15500</v>
      </c>
    </row>
    <row r="64" spans="3:7" ht="15.75" thickBot="1" x14ac:dyDescent="0.3">
      <c r="C64" s="1" t="s">
        <v>2</v>
      </c>
      <c r="D64" s="12">
        <v>0</v>
      </c>
      <c r="E64" s="9">
        <v>0</v>
      </c>
      <c r="F64" s="9">
        <v>0</v>
      </c>
      <c r="G64" s="9">
        <v>0</v>
      </c>
    </row>
    <row r="65" spans="3:7" ht="24.75" thickBot="1" x14ac:dyDescent="0.3">
      <c r="C65" s="1" t="s">
        <v>29</v>
      </c>
      <c r="D65" s="12">
        <v>0</v>
      </c>
      <c r="E65" s="9">
        <v>0</v>
      </c>
      <c r="F65" s="9">
        <v>0</v>
      </c>
      <c r="G65" s="9">
        <v>0</v>
      </c>
    </row>
    <row r="66" spans="3:7" ht="15.75" thickBot="1" x14ac:dyDescent="0.3">
      <c r="C66" s="1" t="s">
        <v>31</v>
      </c>
      <c r="D66" s="12">
        <v>0</v>
      </c>
      <c r="E66" s="9">
        <v>0</v>
      </c>
      <c r="F66" s="9">
        <v>0</v>
      </c>
      <c r="G66" s="9">
        <v>0</v>
      </c>
    </row>
    <row r="67" spans="3:7" ht="24.75" thickBot="1" x14ac:dyDescent="0.3">
      <c r="C67" s="1" t="s">
        <v>3</v>
      </c>
      <c r="D67" s="12">
        <v>0</v>
      </c>
      <c r="E67" s="9">
        <v>0</v>
      </c>
      <c r="F67" s="9">
        <v>0</v>
      </c>
      <c r="G67" s="9">
        <v>0</v>
      </c>
    </row>
    <row r="68" spans="3:7" ht="15.75" thickBot="1" x14ac:dyDescent="0.3">
      <c r="C68" s="32" t="s">
        <v>118</v>
      </c>
      <c r="D68" s="12">
        <f>D67+D66+D65+D64+D63+D62+D61</f>
        <v>37400</v>
      </c>
      <c r="E68" s="12">
        <f>E67+E66+E65+E64+E63+E62+E61</f>
        <v>47000</v>
      </c>
      <c r="F68" s="12">
        <f>F67+F66+F65+F64+F63+F62+F61</f>
        <v>47000</v>
      </c>
      <c r="G68" s="12">
        <f>G67+G66+G65+G64+G63+G62+G61</f>
        <v>47000</v>
      </c>
    </row>
    <row r="69" spans="3:7" ht="17.25" customHeight="1" thickBot="1" x14ac:dyDescent="0.3">
      <c r="C69" s="62" t="s">
        <v>55</v>
      </c>
      <c r="D69" s="34">
        <f>IF(D68-D53=0,0,"Error")</f>
        <v>0</v>
      </c>
      <c r="E69" s="34">
        <f>IF(E68-E53=0,0,"Error")</f>
        <v>0</v>
      </c>
      <c r="F69" s="34">
        <f>IF(F68-F53=0,0,"Error")</f>
        <v>0</v>
      </c>
      <c r="G69" s="34">
        <f>IF(G68-G53=0,0,"Error")</f>
        <v>0</v>
      </c>
    </row>
    <row r="70" spans="3:7" ht="17.25" customHeight="1" thickBot="1" x14ac:dyDescent="0.3">
      <c r="C70" s="21" t="s">
        <v>140</v>
      </c>
      <c r="D70" s="301" t="s">
        <v>115</v>
      </c>
      <c r="E70" s="302"/>
      <c r="F70" s="302"/>
      <c r="G70" s="303"/>
    </row>
    <row r="71" spans="3:7" ht="17.25" customHeight="1" thickBot="1" x14ac:dyDescent="0.3">
      <c r="C71" s="4" t="s">
        <v>10</v>
      </c>
      <c r="D71" s="304" t="s">
        <v>116</v>
      </c>
      <c r="E71" s="305"/>
      <c r="F71" s="305"/>
      <c r="G71" s="306"/>
    </row>
    <row r="72" spans="3:7" ht="17.25" customHeight="1" thickBot="1" x14ac:dyDescent="0.3">
      <c r="C72" s="4" t="s">
        <v>15</v>
      </c>
      <c r="D72" s="283" t="s">
        <v>123</v>
      </c>
      <c r="E72" s="284"/>
      <c r="F72" s="284"/>
      <c r="G72" s="285"/>
    </row>
    <row r="73" spans="3:7" ht="17.25" customHeight="1" thickBot="1" x14ac:dyDescent="0.3">
      <c r="C73" s="4" t="s">
        <v>9</v>
      </c>
      <c r="D73" s="6">
        <v>17</v>
      </c>
      <c r="E73" s="6">
        <v>17</v>
      </c>
      <c r="F73" s="6">
        <v>17</v>
      </c>
      <c r="G73" s="6">
        <v>17</v>
      </c>
    </row>
    <row r="74" spans="3:7" ht="17.25" customHeight="1" x14ac:dyDescent="0.25">
      <c r="C74" s="139"/>
      <c r="D74" s="27">
        <v>2018</v>
      </c>
      <c r="E74" s="27">
        <v>2019</v>
      </c>
      <c r="F74" s="27">
        <v>2020</v>
      </c>
      <c r="G74" s="27">
        <v>2021</v>
      </c>
    </row>
    <row r="75" spans="3:7" ht="17.25" customHeight="1" thickBot="1" x14ac:dyDescent="0.3">
      <c r="C75" s="140"/>
      <c r="D75" s="28" t="s">
        <v>6</v>
      </c>
      <c r="E75" s="28" t="s">
        <v>7</v>
      </c>
      <c r="F75" s="28" t="s">
        <v>7</v>
      </c>
      <c r="G75" s="28" t="s">
        <v>7</v>
      </c>
    </row>
    <row r="76" spans="3:7" ht="17.25" customHeight="1" thickBot="1" x14ac:dyDescent="0.3">
      <c r="C76" s="4" t="s">
        <v>16</v>
      </c>
      <c r="D76" s="54">
        <f>D91</f>
        <v>42000</v>
      </c>
      <c r="E76" s="54">
        <f t="shared" ref="E76:G76" si="3">E91</f>
        <v>46000</v>
      </c>
      <c r="F76" s="54">
        <f t="shared" si="3"/>
        <v>46000</v>
      </c>
      <c r="G76" s="54">
        <f t="shared" si="3"/>
        <v>46000</v>
      </c>
    </row>
    <row r="77" spans="3:7" ht="17.25" customHeight="1" thickBot="1" x14ac:dyDescent="0.3">
      <c r="C77" s="4" t="s">
        <v>24</v>
      </c>
      <c r="D77" s="6">
        <f>D76/D73</f>
        <v>2470.5882352941176</v>
      </c>
      <c r="E77" s="6">
        <f>E76/E73</f>
        <v>2705.8823529411766</v>
      </c>
      <c r="F77" s="6">
        <f>F76/F73</f>
        <v>2705.8823529411766</v>
      </c>
      <c r="G77" s="6">
        <f>G76/G73</f>
        <v>2705.8823529411766</v>
      </c>
    </row>
    <row r="78" spans="3:7" ht="17.25" customHeight="1" thickBot="1" x14ac:dyDescent="0.3">
      <c r="C78" s="4" t="s">
        <v>17</v>
      </c>
      <c r="D78" s="63">
        <v>0</v>
      </c>
      <c r="E78" s="7">
        <f>E73/D73-1</f>
        <v>0</v>
      </c>
      <c r="F78" s="7">
        <f>F73/E73-1</f>
        <v>0</v>
      </c>
      <c r="G78" s="7">
        <f>G73/F73-1</f>
        <v>0</v>
      </c>
    </row>
    <row r="79" spans="3:7" ht="17.25" customHeight="1" thickBot="1" x14ac:dyDescent="0.3">
      <c r="C79" s="4" t="s">
        <v>18</v>
      </c>
      <c r="D79" s="63">
        <v>0</v>
      </c>
      <c r="E79" s="7">
        <v>0</v>
      </c>
      <c r="F79" s="7">
        <f t="shared" ref="F79:F80" si="4">F76/E76-1</f>
        <v>0</v>
      </c>
      <c r="G79" s="7">
        <f t="shared" ref="G79:G80" si="5">G76/F76-1</f>
        <v>0</v>
      </c>
    </row>
    <row r="80" spans="3:7" ht="17.25" customHeight="1" thickBot="1" x14ac:dyDescent="0.3">
      <c r="C80" s="4" t="s">
        <v>19</v>
      </c>
      <c r="D80" s="63">
        <v>0</v>
      </c>
      <c r="E80" s="7">
        <v>0</v>
      </c>
      <c r="F80" s="7">
        <f t="shared" si="4"/>
        <v>0</v>
      </c>
      <c r="G80" s="7">
        <f t="shared" si="5"/>
        <v>0</v>
      </c>
    </row>
    <row r="81" spans="3:7" ht="17.25" customHeight="1" thickBot="1" x14ac:dyDescent="0.3">
      <c r="C81" s="153" t="s">
        <v>142</v>
      </c>
      <c r="D81" s="154"/>
      <c r="E81" s="154"/>
      <c r="F81" s="154"/>
      <c r="G81" s="155"/>
    </row>
    <row r="82" spans="3:7" ht="17.25" customHeight="1" x14ac:dyDescent="0.25">
      <c r="C82" s="139"/>
      <c r="D82" s="27">
        <v>2018</v>
      </c>
      <c r="E82" s="27">
        <v>2019</v>
      </c>
      <c r="F82" s="27">
        <v>2020</v>
      </c>
      <c r="G82" s="27">
        <v>2021</v>
      </c>
    </row>
    <row r="83" spans="3:7" ht="17.25" customHeight="1" thickBot="1" x14ac:dyDescent="0.3">
      <c r="C83" s="140"/>
      <c r="D83" s="28" t="s">
        <v>6</v>
      </c>
      <c r="E83" s="28" t="s">
        <v>7</v>
      </c>
      <c r="F83" s="28" t="s">
        <v>7</v>
      </c>
      <c r="G83" s="28" t="s">
        <v>7</v>
      </c>
    </row>
    <row r="84" spans="3:7" ht="17.25" customHeight="1" thickBot="1" x14ac:dyDescent="0.3">
      <c r="C84" s="1" t="s">
        <v>0</v>
      </c>
      <c r="D84" s="55">
        <v>19000</v>
      </c>
      <c r="E84" s="55">
        <v>21000</v>
      </c>
      <c r="F84" s="55">
        <v>21000</v>
      </c>
      <c r="G84" s="55">
        <v>21000</v>
      </c>
    </row>
    <row r="85" spans="3:7" ht="17.25" customHeight="1" thickBot="1" x14ac:dyDescent="0.3">
      <c r="C85" s="1" t="s">
        <v>41</v>
      </c>
      <c r="D85" s="9">
        <v>4000</v>
      </c>
      <c r="E85" s="9">
        <v>4000</v>
      </c>
      <c r="F85" s="9">
        <v>4000</v>
      </c>
      <c r="G85" s="9">
        <v>4000</v>
      </c>
    </row>
    <row r="86" spans="3:7" ht="17.25" customHeight="1" thickBot="1" x14ac:dyDescent="0.3">
      <c r="C86" s="1" t="s">
        <v>1</v>
      </c>
      <c r="D86" s="55">
        <v>19000</v>
      </c>
      <c r="E86" s="55">
        <v>21000</v>
      </c>
      <c r="F86" s="55">
        <v>21000</v>
      </c>
      <c r="G86" s="55">
        <v>21000</v>
      </c>
    </row>
    <row r="87" spans="3:7" ht="17.25" customHeight="1" thickBot="1" x14ac:dyDescent="0.3">
      <c r="C87" s="1" t="s">
        <v>2</v>
      </c>
      <c r="D87" s="12">
        <v>0</v>
      </c>
      <c r="E87" s="9">
        <v>0</v>
      </c>
      <c r="F87" s="9">
        <v>0</v>
      </c>
      <c r="G87" s="9">
        <v>0</v>
      </c>
    </row>
    <row r="88" spans="3:7" ht="17.25" customHeight="1" thickBot="1" x14ac:dyDescent="0.3">
      <c r="C88" s="1" t="s">
        <v>29</v>
      </c>
      <c r="D88" s="12">
        <v>0</v>
      </c>
      <c r="E88" s="9">
        <v>0</v>
      </c>
      <c r="F88" s="9">
        <v>0</v>
      </c>
      <c r="G88" s="9">
        <v>0</v>
      </c>
    </row>
    <row r="89" spans="3:7" ht="17.25" customHeight="1" thickBot="1" x14ac:dyDescent="0.3">
      <c r="C89" s="1" t="s">
        <v>31</v>
      </c>
      <c r="D89" s="12">
        <v>0</v>
      </c>
      <c r="E89" s="9">
        <v>0</v>
      </c>
      <c r="F89" s="9">
        <v>0</v>
      </c>
      <c r="G89" s="9">
        <v>0</v>
      </c>
    </row>
    <row r="90" spans="3:7" ht="23.25" customHeight="1" thickBot="1" x14ac:dyDescent="0.3">
      <c r="C90" s="1" t="s">
        <v>3</v>
      </c>
      <c r="D90" s="12">
        <v>0</v>
      </c>
      <c r="E90" s="9">
        <v>0</v>
      </c>
      <c r="F90" s="9">
        <v>0</v>
      </c>
      <c r="G90" s="9">
        <v>0</v>
      </c>
    </row>
    <row r="91" spans="3:7" ht="17.25" customHeight="1" thickBot="1" x14ac:dyDescent="0.3">
      <c r="C91" s="32" t="s">
        <v>119</v>
      </c>
      <c r="D91" s="12">
        <f>D90+D89+D88+D87+D86+D85+D84</f>
        <v>42000</v>
      </c>
      <c r="E91" s="12">
        <f>E90+E89+E88+E87+E86+E85+E84</f>
        <v>46000</v>
      </c>
      <c r="F91" s="12">
        <f>F90+F89+F88+F87+F86+F85+F84</f>
        <v>46000</v>
      </c>
      <c r="G91" s="12">
        <f>G90+G89+G88+G87+G86+G85+G84</f>
        <v>46000</v>
      </c>
    </row>
    <row r="92" spans="3:7" ht="17.25" customHeight="1" thickBot="1" x14ac:dyDescent="0.3">
      <c r="C92" s="62" t="s">
        <v>55</v>
      </c>
      <c r="D92" s="34">
        <f>IF(D91-D76=0,0,"Error")</f>
        <v>0</v>
      </c>
      <c r="E92" s="34">
        <f>IF(E91-E76=0,0,"Error")</f>
        <v>0</v>
      </c>
      <c r="F92" s="34">
        <f>IF(F91-F76=0,0,"Error")</f>
        <v>0</v>
      </c>
      <c r="G92" s="34">
        <f>IF(G91-G76=0,0,"Error")</f>
        <v>0</v>
      </c>
    </row>
    <row r="93" spans="3:7" ht="17.25" customHeight="1" thickBot="1" x14ac:dyDescent="0.3">
      <c r="C93" s="66" t="s">
        <v>64</v>
      </c>
      <c r="D93" s="64"/>
      <c r="E93" s="64"/>
      <c r="F93" s="64"/>
      <c r="G93" s="65"/>
    </row>
    <row r="94" spans="3:7" ht="17.25" customHeight="1" thickBot="1" x14ac:dyDescent="0.3">
      <c r="C94" s="156" t="s">
        <v>65</v>
      </c>
      <c r="D94" s="157"/>
      <c r="E94" s="157"/>
      <c r="F94" s="157"/>
      <c r="G94" s="158"/>
    </row>
    <row r="95" spans="3:7" ht="27" customHeight="1" thickBot="1" x14ac:dyDescent="0.3">
      <c r="C95" s="20" t="s">
        <v>143</v>
      </c>
      <c r="D95" s="141" t="s">
        <v>40</v>
      </c>
      <c r="E95" s="142"/>
      <c r="F95" s="142"/>
      <c r="G95" s="143"/>
    </row>
    <row r="96" spans="3:7" ht="17.25" customHeight="1" thickBot="1" x14ac:dyDescent="0.3">
      <c r="C96" s="29" t="s">
        <v>38</v>
      </c>
      <c r="D96" s="280" t="s">
        <v>136</v>
      </c>
      <c r="E96" s="281"/>
      <c r="F96" s="281"/>
      <c r="G96" s="282"/>
    </row>
    <row r="97" spans="3:7" ht="17.25" customHeight="1" thickBot="1" x14ac:dyDescent="0.3">
      <c r="C97" s="4" t="s">
        <v>10</v>
      </c>
      <c r="D97" s="286" t="s">
        <v>136</v>
      </c>
      <c r="E97" s="287"/>
      <c r="F97" s="287"/>
      <c r="G97" s="288"/>
    </row>
    <row r="98" spans="3:7" ht="17.25" customHeight="1" thickBot="1" x14ac:dyDescent="0.3">
      <c r="C98" s="4" t="s">
        <v>15</v>
      </c>
      <c r="D98" s="292" t="s">
        <v>137</v>
      </c>
      <c r="E98" s="293"/>
      <c r="F98" s="293"/>
      <c r="G98" s="294"/>
    </row>
    <row r="99" spans="3:7" ht="17.25" customHeight="1" x14ac:dyDescent="0.25">
      <c r="C99" s="139"/>
      <c r="D99" s="27">
        <v>2018</v>
      </c>
      <c r="E99" s="27">
        <v>2019</v>
      </c>
      <c r="F99" s="27">
        <v>2020</v>
      </c>
      <c r="G99" s="27">
        <v>2021</v>
      </c>
    </row>
    <row r="100" spans="3:7" ht="17.25" customHeight="1" thickBot="1" x14ac:dyDescent="0.3">
      <c r="C100" s="140"/>
      <c r="D100" s="28" t="s">
        <v>6</v>
      </c>
      <c r="E100" s="28" t="s">
        <v>7</v>
      </c>
      <c r="F100" s="28" t="s">
        <v>7</v>
      </c>
      <c r="G100" s="28" t="s">
        <v>7</v>
      </c>
    </row>
    <row r="101" spans="3:7" ht="17.25" customHeight="1" thickBot="1" x14ac:dyDescent="0.3">
      <c r="C101" s="4" t="s">
        <v>9</v>
      </c>
      <c r="D101" s="69">
        <v>1</v>
      </c>
      <c r="E101" s="6">
        <v>0</v>
      </c>
      <c r="F101" s="6">
        <v>0</v>
      </c>
      <c r="G101" s="6">
        <v>0</v>
      </c>
    </row>
    <row r="102" spans="3:7" ht="17.25" customHeight="1" thickBot="1" x14ac:dyDescent="0.3">
      <c r="C102" s="4" t="s">
        <v>16</v>
      </c>
      <c r="D102" s="6">
        <v>12000</v>
      </c>
      <c r="E102" s="6">
        <v>0</v>
      </c>
      <c r="F102" s="6">
        <v>0</v>
      </c>
      <c r="G102" s="6">
        <v>0</v>
      </c>
    </row>
    <row r="103" spans="3:7" ht="17.25" customHeight="1" thickBot="1" x14ac:dyDescent="0.3">
      <c r="C103" s="4" t="s">
        <v>24</v>
      </c>
      <c r="D103" s="6">
        <f>D102/D101</f>
        <v>12000</v>
      </c>
      <c r="E103" s="6">
        <v>0</v>
      </c>
      <c r="F103" s="6">
        <v>0</v>
      </c>
      <c r="G103" s="6">
        <v>0</v>
      </c>
    </row>
    <row r="104" spans="3:7" ht="17.25" customHeight="1" thickBot="1" x14ac:dyDescent="0.3">
      <c r="C104" s="4" t="s">
        <v>17</v>
      </c>
      <c r="D104" s="48">
        <v>0</v>
      </c>
      <c r="E104" s="6">
        <v>0</v>
      </c>
      <c r="F104" s="6">
        <v>0</v>
      </c>
      <c r="G104" s="6">
        <v>0</v>
      </c>
    </row>
    <row r="105" spans="3:7" ht="17.25" customHeight="1" thickBot="1" x14ac:dyDescent="0.3">
      <c r="C105" s="4" t="s">
        <v>18</v>
      </c>
      <c r="D105" s="48">
        <v>0</v>
      </c>
      <c r="E105" s="6">
        <v>0</v>
      </c>
      <c r="F105" s="6">
        <v>0</v>
      </c>
      <c r="G105" s="6">
        <v>0</v>
      </c>
    </row>
    <row r="106" spans="3:7" ht="17.25" customHeight="1" thickBot="1" x14ac:dyDescent="0.3">
      <c r="C106" s="4" t="s">
        <v>19</v>
      </c>
      <c r="D106" s="48">
        <v>0</v>
      </c>
      <c r="E106" s="6">
        <v>0</v>
      </c>
      <c r="F106" s="6">
        <v>0</v>
      </c>
      <c r="G106" s="6">
        <v>0</v>
      </c>
    </row>
    <row r="107" spans="3:7" ht="17.25" customHeight="1" thickBot="1" x14ac:dyDescent="0.3">
      <c r="C107" s="153" t="s">
        <v>54</v>
      </c>
      <c r="D107" s="154"/>
      <c r="E107" s="154"/>
      <c r="F107" s="154"/>
      <c r="G107" s="155"/>
    </row>
    <row r="108" spans="3:7" ht="17.25" customHeight="1" x14ac:dyDescent="0.25">
      <c r="C108" s="139"/>
      <c r="D108" s="27">
        <v>2018</v>
      </c>
      <c r="E108" s="27">
        <v>2019</v>
      </c>
      <c r="F108" s="27">
        <v>2020</v>
      </c>
      <c r="G108" s="27">
        <v>2021</v>
      </c>
    </row>
    <row r="109" spans="3:7" ht="17.25" customHeight="1" thickBot="1" x14ac:dyDescent="0.3">
      <c r="C109" s="140"/>
      <c r="D109" s="28" t="s">
        <v>6</v>
      </c>
      <c r="E109" s="28" t="s">
        <v>7</v>
      </c>
      <c r="F109" s="28" t="s">
        <v>7</v>
      </c>
      <c r="G109" s="28" t="s">
        <v>7</v>
      </c>
    </row>
    <row r="110" spans="3:7" ht="17.25" customHeight="1" thickBot="1" x14ac:dyDescent="0.3">
      <c r="C110" s="1" t="s">
        <v>68</v>
      </c>
      <c r="D110" s="9">
        <v>0</v>
      </c>
      <c r="E110" s="9">
        <v>0</v>
      </c>
      <c r="F110" s="9">
        <v>0</v>
      </c>
      <c r="G110" s="9">
        <v>0</v>
      </c>
    </row>
    <row r="111" spans="3:7" ht="17.25" customHeight="1" thickBot="1" x14ac:dyDescent="0.3">
      <c r="C111" s="1" t="s">
        <v>69</v>
      </c>
      <c r="D111" s="9">
        <v>12000</v>
      </c>
      <c r="E111" s="9">
        <v>0</v>
      </c>
      <c r="F111" s="9">
        <v>0</v>
      </c>
      <c r="G111" s="9">
        <v>0</v>
      </c>
    </row>
    <row r="112" spans="3:7" ht="17.25" customHeight="1" thickBot="1" x14ac:dyDescent="0.3">
      <c r="C112" s="30" t="s">
        <v>53</v>
      </c>
      <c r="D112" s="12">
        <f>D111+D110</f>
        <v>12000</v>
      </c>
      <c r="E112" s="12">
        <f t="shared" ref="E112:G112" si="6">E111+E110</f>
        <v>0</v>
      </c>
      <c r="F112" s="12">
        <f t="shared" si="6"/>
        <v>0</v>
      </c>
      <c r="G112" s="12">
        <f t="shared" si="6"/>
        <v>0</v>
      </c>
    </row>
    <row r="113" spans="3:9" ht="17.25" customHeight="1" x14ac:dyDescent="0.25">
      <c r="C113" s="168" t="s">
        <v>66</v>
      </c>
      <c r="D113" s="171"/>
      <c r="E113" s="172"/>
      <c r="F113" s="172"/>
      <c r="G113" s="173"/>
    </row>
    <row r="114" spans="3:9" ht="2.25" customHeight="1" thickBot="1" x14ac:dyDescent="0.3">
      <c r="C114" s="169"/>
      <c r="D114" s="174"/>
      <c r="E114" s="175"/>
      <c r="F114" s="175"/>
      <c r="G114" s="176"/>
    </row>
    <row r="115" spans="3:9" ht="15.75" hidden="1" thickBot="1" x14ac:dyDescent="0.3">
      <c r="C115" s="170"/>
      <c r="D115" s="177"/>
      <c r="E115" s="178"/>
      <c r="F115" s="178"/>
      <c r="G115" s="179"/>
    </row>
    <row r="116" spans="3:9" ht="15.75" thickBot="1" x14ac:dyDescent="0.3">
      <c r="C116" s="156" t="s">
        <v>70</v>
      </c>
      <c r="D116" s="157"/>
      <c r="E116" s="157"/>
      <c r="F116" s="157"/>
      <c r="G116" s="158"/>
    </row>
    <row r="117" spans="3:9" ht="23.25" thickBot="1" x14ac:dyDescent="0.3">
      <c r="C117" s="20" t="s">
        <v>110</v>
      </c>
      <c r="D117" s="141" t="s">
        <v>40</v>
      </c>
      <c r="E117" s="142"/>
      <c r="F117" s="142"/>
      <c r="G117" s="143"/>
    </row>
    <row r="118" spans="3:9" ht="15.75" thickBot="1" x14ac:dyDescent="0.3">
      <c r="C118" s="29" t="s">
        <v>127</v>
      </c>
      <c r="D118" s="289" t="s">
        <v>128</v>
      </c>
      <c r="E118" s="290"/>
      <c r="F118" s="290"/>
      <c r="G118" s="291"/>
    </row>
    <row r="119" spans="3:9" ht="34.5" customHeight="1" thickBot="1" x14ac:dyDescent="0.3">
      <c r="C119" s="4" t="s">
        <v>10</v>
      </c>
      <c r="D119" s="210" t="s">
        <v>148</v>
      </c>
      <c r="E119" s="211"/>
      <c r="F119" s="211"/>
      <c r="G119" s="212"/>
    </row>
    <row r="120" spans="3:9" ht="15.75" thickBot="1" x14ac:dyDescent="0.3">
      <c r="C120" s="4" t="s">
        <v>15</v>
      </c>
      <c r="D120" s="283" t="s">
        <v>147</v>
      </c>
      <c r="E120" s="284"/>
      <c r="F120" s="284"/>
      <c r="G120" s="285"/>
    </row>
    <row r="121" spans="3:9" ht="12.75" customHeight="1" x14ac:dyDescent="0.25">
      <c r="C121" s="139"/>
      <c r="D121" s="27">
        <v>2018</v>
      </c>
      <c r="E121" s="27">
        <v>2019</v>
      </c>
      <c r="F121" s="27">
        <v>2020</v>
      </c>
      <c r="G121" s="27">
        <v>2021</v>
      </c>
    </row>
    <row r="122" spans="3:9" ht="9" customHeight="1" thickBot="1" x14ac:dyDescent="0.3">
      <c r="C122" s="140"/>
      <c r="D122" s="28" t="s">
        <v>6</v>
      </c>
      <c r="E122" s="28" t="s">
        <v>7</v>
      </c>
      <c r="F122" s="28" t="s">
        <v>7</v>
      </c>
      <c r="G122" s="28" t="s">
        <v>7</v>
      </c>
    </row>
    <row r="123" spans="3:9" ht="15.75" thickBot="1" x14ac:dyDescent="0.3">
      <c r="C123" s="4" t="s">
        <v>9</v>
      </c>
      <c r="D123" s="6">
        <v>30</v>
      </c>
      <c r="E123" s="6">
        <v>30</v>
      </c>
      <c r="F123" s="6">
        <v>0</v>
      </c>
      <c r="G123" s="6">
        <v>0</v>
      </c>
    </row>
    <row r="124" spans="3:9" ht="15.75" thickBot="1" x14ac:dyDescent="0.3">
      <c r="C124" s="4" t="s">
        <v>16</v>
      </c>
      <c r="D124" s="6">
        <v>35000</v>
      </c>
      <c r="E124" s="6">
        <v>35000</v>
      </c>
      <c r="F124" s="6">
        <v>0</v>
      </c>
      <c r="G124" s="6">
        <v>0</v>
      </c>
    </row>
    <row r="125" spans="3:9" ht="15.75" thickBot="1" x14ac:dyDescent="0.3">
      <c r="C125" s="4" t="s">
        <v>24</v>
      </c>
      <c r="D125" s="6">
        <f>D124/D123</f>
        <v>1166.6666666666667</v>
      </c>
      <c r="E125" s="6">
        <f t="shared" ref="E125:G125" si="7">E124/E123</f>
        <v>1166.6666666666667</v>
      </c>
      <c r="F125" s="6" t="e">
        <f t="shared" si="7"/>
        <v>#DIV/0!</v>
      </c>
      <c r="G125" s="6" t="e">
        <f t="shared" si="7"/>
        <v>#DIV/0!</v>
      </c>
    </row>
    <row r="126" spans="3:9" ht="15.75" thickBot="1" x14ac:dyDescent="0.3">
      <c r="C126" s="4" t="s">
        <v>17</v>
      </c>
      <c r="D126" s="48">
        <v>0</v>
      </c>
      <c r="E126" s="7">
        <f>E123/D123-1</f>
        <v>0</v>
      </c>
      <c r="F126" s="7">
        <v>0</v>
      </c>
      <c r="G126" s="7" t="e">
        <f t="shared" ref="F126:G128" si="8">G123/F123-1</f>
        <v>#DIV/0!</v>
      </c>
      <c r="H126" s="10"/>
      <c r="I126" s="10"/>
    </row>
    <row r="127" spans="3:9" ht="15.75" thickBot="1" x14ac:dyDescent="0.3">
      <c r="C127" s="4" t="s">
        <v>18</v>
      </c>
      <c r="D127" s="48">
        <v>0</v>
      </c>
      <c r="E127" s="7">
        <f>E124/D124-1</f>
        <v>0</v>
      </c>
      <c r="F127" s="7">
        <v>0</v>
      </c>
      <c r="G127" s="7" t="e">
        <f t="shared" si="8"/>
        <v>#DIV/0!</v>
      </c>
    </row>
    <row r="128" spans="3:9" ht="23.25" thickBot="1" x14ac:dyDescent="0.3">
      <c r="C128" s="4" t="s">
        <v>19</v>
      </c>
      <c r="D128" s="48">
        <v>0</v>
      </c>
      <c r="E128" s="7">
        <f>E125/D125-1</f>
        <v>0</v>
      </c>
      <c r="F128" s="7" t="e">
        <f t="shared" si="8"/>
        <v>#DIV/0!</v>
      </c>
      <c r="G128" s="7" t="e">
        <f t="shared" si="8"/>
        <v>#DIV/0!</v>
      </c>
    </row>
    <row r="129" spans="3:7" ht="15.75" thickBot="1" x14ac:dyDescent="0.3">
      <c r="C129" s="153" t="s">
        <v>54</v>
      </c>
      <c r="D129" s="154"/>
      <c r="E129" s="154"/>
      <c r="F129" s="154"/>
      <c r="G129" s="155"/>
    </row>
    <row r="130" spans="3:7" ht="12.75" customHeight="1" x14ac:dyDescent="0.25">
      <c r="C130" s="139"/>
      <c r="D130" s="27">
        <v>2018</v>
      </c>
      <c r="E130" s="27">
        <v>2019</v>
      </c>
      <c r="F130" s="27">
        <v>2020</v>
      </c>
      <c r="G130" s="27">
        <v>2021</v>
      </c>
    </row>
    <row r="131" spans="3:7" ht="9" customHeight="1" thickBot="1" x14ac:dyDescent="0.3">
      <c r="C131" s="140"/>
      <c r="D131" s="28" t="s">
        <v>6</v>
      </c>
      <c r="E131" s="28" t="s">
        <v>7</v>
      </c>
      <c r="F131" s="28" t="s">
        <v>7</v>
      </c>
      <c r="G131" s="28" t="s">
        <v>7</v>
      </c>
    </row>
    <row r="132" spans="3:7" ht="15.75" thickBot="1" x14ac:dyDescent="0.3">
      <c r="C132" s="1" t="s">
        <v>68</v>
      </c>
      <c r="D132" s="9">
        <v>0</v>
      </c>
      <c r="E132" s="9">
        <v>0</v>
      </c>
      <c r="F132" s="9">
        <v>0</v>
      </c>
      <c r="G132" s="9">
        <v>0</v>
      </c>
    </row>
    <row r="133" spans="3:7" ht="15.75" thickBot="1" x14ac:dyDescent="0.3">
      <c r="C133" s="1" t="s">
        <v>69</v>
      </c>
      <c r="D133" s="12">
        <v>35000</v>
      </c>
      <c r="E133" s="12">
        <v>35000</v>
      </c>
      <c r="F133" s="12">
        <v>0</v>
      </c>
      <c r="G133" s="12">
        <v>0</v>
      </c>
    </row>
    <row r="134" spans="3:7" ht="24.75" thickBot="1" x14ac:dyDescent="0.3">
      <c r="C134" s="30" t="s">
        <v>53</v>
      </c>
      <c r="D134" s="12">
        <f>D133+D132</f>
        <v>35000</v>
      </c>
      <c r="E134" s="12">
        <f t="shared" ref="E134:G134" si="9">E133+E132</f>
        <v>35000</v>
      </c>
      <c r="F134" s="12">
        <f t="shared" si="9"/>
        <v>0</v>
      </c>
      <c r="G134" s="12">
        <f t="shared" si="9"/>
        <v>0</v>
      </c>
    </row>
    <row r="135" spans="3:7" ht="23.25" thickBot="1" x14ac:dyDescent="0.3">
      <c r="C135" s="20" t="s">
        <v>144</v>
      </c>
      <c r="D135" s="141" t="s">
        <v>40</v>
      </c>
      <c r="E135" s="142"/>
      <c r="F135" s="142"/>
      <c r="G135" s="143"/>
    </row>
    <row r="136" spans="3:7" ht="28.5" customHeight="1" thickBot="1" x14ac:dyDescent="0.3">
      <c r="C136" s="29" t="s">
        <v>102</v>
      </c>
      <c r="D136" s="280" t="s">
        <v>131</v>
      </c>
      <c r="E136" s="281"/>
      <c r="F136" s="281"/>
      <c r="G136" s="282"/>
    </row>
    <row r="137" spans="3:7" ht="30" customHeight="1" thickBot="1" x14ac:dyDescent="0.3">
      <c r="C137" s="4" t="s">
        <v>10</v>
      </c>
      <c r="D137" s="286" t="s">
        <v>131</v>
      </c>
      <c r="E137" s="287"/>
      <c r="F137" s="287"/>
      <c r="G137" s="288"/>
    </row>
    <row r="138" spans="3:7" ht="15.75" thickBot="1" x14ac:dyDescent="0.3">
      <c r="C138" s="4" t="s">
        <v>15</v>
      </c>
      <c r="D138" s="150" t="s">
        <v>37</v>
      </c>
      <c r="E138" s="151"/>
      <c r="F138" s="151"/>
      <c r="G138" s="152"/>
    </row>
    <row r="139" spans="3:7" x14ac:dyDescent="0.25">
      <c r="C139" s="139"/>
      <c r="D139" s="27">
        <v>2018</v>
      </c>
      <c r="E139" s="27">
        <v>2019</v>
      </c>
      <c r="F139" s="27">
        <v>2020</v>
      </c>
      <c r="G139" s="27">
        <v>2021</v>
      </c>
    </row>
    <row r="140" spans="3:7" ht="17.25" customHeight="1" thickBot="1" x14ac:dyDescent="0.3">
      <c r="C140" s="140"/>
      <c r="D140" s="28" t="s">
        <v>6</v>
      </c>
      <c r="E140" s="28" t="s">
        <v>7</v>
      </c>
      <c r="F140" s="28" t="s">
        <v>7</v>
      </c>
      <c r="G140" s="28" t="s">
        <v>7</v>
      </c>
    </row>
    <row r="141" spans="3:7" ht="15.75" thickBot="1" x14ac:dyDescent="0.3">
      <c r="C141" s="4" t="s">
        <v>9</v>
      </c>
      <c r="D141" s="6">
        <v>1</v>
      </c>
      <c r="E141" s="6">
        <v>0</v>
      </c>
      <c r="F141" s="6">
        <v>0</v>
      </c>
      <c r="G141" s="6">
        <v>0</v>
      </c>
    </row>
    <row r="142" spans="3:7" ht="12.75" customHeight="1" thickBot="1" x14ac:dyDescent="0.3">
      <c r="C142" s="4" t="s">
        <v>16</v>
      </c>
      <c r="D142" s="6">
        <v>70000</v>
      </c>
      <c r="E142" s="6">
        <v>0</v>
      </c>
      <c r="F142" s="6">
        <v>0</v>
      </c>
      <c r="G142" s="6">
        <v>0</v>
      </c>
    </row>
    <row r="143" spans="3:7" ht="17.25" customHeight="1" thickBot="1" x14ac:dyDescent="0.3">
      <c r="C143" s="4" t="s">
        <v>24</v>
      </c>
      <c r="D143" s="6">
        <f>D142/D141</f>
        <v>70000</v>
      </c>
      <c r="E143" s="6">
        <v>0</v>
      </c>
      <c r="F143" s="6">
        <v>0</v>
      </c>
      <c r="G143" s="6">
        <v>0</v>
      </c>
    </row>
    <row r="144" spans="3:7" ht="15.75" thickBot="1" x14ac:dyDescent="0.3">
      <c r="C144" s="4" t="s">
        <v>17</v>
      </c>
      <c r="D144" s="63">
        <v>0</v>
      </c>
      <c r="E144" s="6">
        <v>0</v>
      </c>
      <c r="F144" s="6">
        <v>0</v>
      </c>
      <c r="G144" s="6">
        <v>0</v>
      </c>
    </row>
    <row r="145" spans="3:9" ht="15.75" thickBot="1" x14ac:dyDescent="0.3">
      <c r="C145" s="4" t="s">
        <v>18</v>
      </c>
      <c r="D145" s="63">
        <v>0</v>
      </c>
      <c r="E145" s="6">
        <v>0</v>
      </c>
      <c r="F145" s="6">
        <v>0</v>
      </c>
      <c r="G145" s="6">
        <v>0</v>
      </c>
    </row>
    <row r="146" spans="3:9" ht="23.25" thickBot="1" x14ac:dyDescent="0.3">
      <c r="C146" s="4" t="s">
        <v>19</v>
      </c>
      <c r="D146" s="63">
        <v>0</v>
      </c>
      <c r="E146" s="6">
        <v>0</v>
      </c>
      <c r="F146" s="6">
        <v>0</v>
      </c>
      <c r="G146" s="6">
        <v>0</v>
      </c>
    </row>
    <row r="147" spans="3:9" ht="15.75" thickBot="1" x14ac:dyDescent="0.3">
      <c r="C147" s="153" t="s">
        <v>113</v>
      </c>
      <c r="D147" s="154"/>
      <c r="E147" s="154"/>
      <c r="F147" s="154"/>
      <c r="G147" s="155"/>
      <c r="H147" s="10"/>
      <c r="I147" s="10"/>
    </row>
    <row r="148" spans="3:9" x14ac:dyDescent="0.25">
      <c r="C148" s="139"/>
      <c r="D148" s="27">
        <v>2018</v>
      </c>
      <c r="E148" s="27">
        <v>2019</v>
      </c>
      <c r="F148" s="27">
        <v>2020</v>
      </c>
      <c r="G148" s="27">
        <v>2021</v>
      </c>
    </row>
    <row r="149" spans="3:9" ht="15.75" thickBot="1" x14ac:dyDescent="0.3">
      <c r="C149" s="140"/>
      <c r="D149" s="28" t="s">
        <v>6</v>
      </c>
      <c r="E149" s="28" t="s">
        <v>7</v>
      </c>
      <c r="F149" s="28" t="s">
        <v>7</v>
      </c>
      <c r="G149" s="28" t="s">
        <v>7</v>
      </c>
    </row>
    <row r="150" spans="3:9" ht="15.75" thickBot="1" x14ac:dyDescent="0.3">
      <c r="C150" s="1" t="s">
        <v>68</v>
      </c>
      <c r="D150" s="9">
        <v>0</v>
      </c>
      <c r="E150" s="9">
        <v>0</v>
      </c>
      <c r="F150" s="9">
        <v>0</v>
      </c>
      <c r="G150" s="9">
        <v>0</v>
      </c>
    </row>
    <row r="151" spans="3:9" ht="18" customHeight="1" thickBot="1" x14ac:dyDescent="0.3">
      <c r="C151" s="1" t="s">
        <v>69</v>
      </c>
      <c r="D151" s="6">
        <v>70000</v>
      </c>
      <c r="E151" s="12">
        <v>0</v>
      </c>
      <c r="F151" s="12">
        <v>0</v>
      </c>
      <c r="G151" s="12">
        <v>0</v>
      </c>
    </row>
    <row r="152" spans="3:9" ht="18" customHeight="1" thickBot="1" x14ac:dyDescent="0.3">
      <c r="C152" s="30" t="s">
        <v>118</v>
      </c>
      <c r="D152" s="12">
        <f>D151+D150</f>
        <v>70000</v>
      </c>
      <c r="E152" s="12">
        <v>0</v>
      </c>
      <c r="F152" s="12">
        <v>0</v>
      </c>
      <c r="G152" s="12">
        <v>0</v>
      </c>
    </row>
    <row r="153" spans="3:9" ht="24.75" customHeight="1" thickBot="1" x14ac:dyDescent="0.3">
      <c r="C153" s="20" t="s">
        <v>144</v>
      </c>
      <c r="D153" s="141" t="s">
        <v>40</v>
      </c>
      <c r="E153" s="142"/>
      <c r="F153" s="142"/>
      <c r="G153" s="143"/>
    </row>
    <row r="154" spans="3:9" ht="25.5" customHeight="1" thickBot="1" x14ac:dyDescent="0.3">
      <c r="C154" s="29" t="s">
        <v>111</v>
      </c>
      <c r="D154" s="280" t="s">
        <v>150</v>
      </c>
      <c r="E154" s="281"/>
      <c r="F154" s="281"/>
      <c r="G154" s="282"/>
    </row>
    <row r="155" spans="3:9" ht="18" customHeight="1" thickBot="1" x14ac:dyDescent="0.3">
      <c r="C155" s="4" t="s">
        <v>10</v>
      </c>
      <c r="D155" s="286" t="s">
        <v>149</v>
      </c>
      <c r="E155" s="287"/>
      <c r="F155" s="287"/>
      <c r="G155" s="288"/>
    </row>
    <row r="156" spans="3:9" ht="18" customHeight="1" thickBot="1" x14ac:dyDescent="0.3">
      <c r="C156" s="4" t="s">
        <v>15</v>
      </c>
      <c r="D156" s="150" t="s">
        <v>37</v>
      </c>
      <c r="E156" s="151"/>
      <c r="F156" s="151"/>
      <c r="G156" s="152"/>
    </row>
    <row r="157" spans="3:9" ht="18" customHeight="1" x14ac:dyDescent="0.25">
      <c r="C157" s="139"/>
      <c r="D157" s="27">
        <v>2018</v>
      </c>
      <c r="E157" s="27">
        <v>2019</v>
      </c>
      <c r="F157" s="27">
        <v>2020</v>
      </c>
      <c r="G157" s="27">
        <v>2021</v>
      </c>
    </row>
    <row r="158" spans="3:9" ht="18" customHeight="1" thickBot="1" x14ac:dyDescent="0.3">
      <c r="C158" s="140"/>
      <c r="D158" s="28" t="s">
        <v>6</v>
      </c>
      <c r="E158" s="28" t="s">
        <v>7</v>
      </c>
      <c r="F158" s="28" t="s">
        <v>7</v>
      </c>
      <c r="G158" s="28" t="s">
        <v>7</v>
      </c>
    </row>
    <row r="159" spans="3:9" ht="18" customHeight="1" thickBot="1" x14ac:dyDescent="0.3">
      <c r="C159" s="4" t="s">
        <v>9</v>
      </c>
      <c r="D159" s="6">
        <v>0</v>
      </c>
      <c r="E159" s="6">
        <v>1</v>
      </c>
      <c r="F159" s="6">
        <v>1</v>
      </c>
      <c r="G159" s="6">
        <v>1</v>
      </c>
    </row>
    <row r="160" spans="3:9" ht="18" customHeight="1" thickBot="1" x14ac:dyDescent="0.3">
      <c r="C160" s="4" t="s">
        <v>16</v>
      </c>
      <c r="D160" s="6">
        <v>0</v>
      </c>
      <c r="E160" s="6">
        <v>220000</v>
      </c>
      <c r="F160" s="6">
        <v>165500</v>
      </c>
      <c r="G160" s="6">
        <v>165500</v>
      </c>
    </row>
    <row r="161" spans="3:7" ht="18" customHeight="1" thickBot="1" x14ac:dyDescent="0.3">
      <c r="C161" s="4" t="s">
        <v>24</v>
      </c>
      <c r="D161" s="6">
        <v>0</v>
      </c>
      <c r="E161" s="6">
        <v>0</v>
      </c>
      <c r="F161" s="6">
        <v>0</v>
      </c>
      <c r="G161" s="6">
        <v>0</v>
      </c>
    </row>
    <row r="162" spans="3:7" ht="18" customHeight="1" thickBot="1" x14ac:dyDescent="0.3">
      <c r="C162" s="4" t="s">
        <v>17</v>
      </c>
      <c r="D162" s="70">
        <v>0</v>
      </c>
      <c r="E162" s="6">
        <v>0</v>
      </c>
      <c r="F162" s="6">
        <v>0</v>
      </c>
      <c r="G162" s="6">
        <v>0</v>
      </c>
    </row>
    <row r="163" spans="3:7" ht="18" customHeight="1" thickBot="1" x14ac:dyDescent="0.3">
      <c r="C163" s="4" t="s">
        <v>18</v>
      </c>
      <c r="D163" s="70">
        <v>0</v>
      </c>
      <c r="E163" s="6">
        <v>0</v>
      </c>
      <c r="F163" s="6">
        <v>0</v>
      </c>
      <c r="G163" s="6">
        <v>0</v>
      </c>
    </row>
    <row r="164" spans="3:7" ht="18" customHeight="1" thickBot="1" x14ac:dyDescent="0.3">
      <c r="C164" s="4" t="s">
        <v>19</v>
      </c>
      <c r="D164" s="70">
        <v>0</v>
      </c>
      <c r="E164" s="6">
        <v>0</v>
      </c>
      <c r="F164" s="6">
        <v>0</v>
      </c>
      <c r="G164" s="6">
        <v>0</v>
      </c>
    </row>
    <row r="165" spans="3:7" ht="18" customHeight="1" thickBot="1" x14ac:dyDescent="0.3">
      <c r="C165" s="153" t="s">
        <v>112</v>
      </c>
      <c r="D165" s="154"/>
      <c r="E165" s="154"/>
      <c r="F165" s="154"/>
      <c r="G165" s="155"/>
    </row>
    <row r="166" spans="3:7" ht="18" customHeight="1" x14ac:dyDescent="0.25">
      <c r="C166" s="139"/>
      <c r="D166" s="27">
        <v>2018</v>
      </c>
      <c r="E166" s="27">
        <v>2019</v>
      </c>
      <c r="F166" s="27">
        <v>2020</v>
      </c>
      <c r="G166" s="27">
        <v>2021</v>
      </c>
    </row>
    <row r="167" spans="3:7" ht="18" customHeight="1" thickBot="1" x14ac:dyDescent="0.3">
      <c r="C167" s="140"/>
      <c r="D167" s="28" t="s">
        <v>6</v>
      </c>
      <c r="E167" s="28" t="s">
        <v>7</v>
      </c>
      <c r="F167" s="28" t="s">
        <v>7</v>
      </c>
      <c r="G167" s="28" t="s">
        <v>7</v>
      </c>
    </row>
    <row r="168" spans="3:7" ht="18" customHeight="1" thickBot="1" x14ac:dyDescent="0.3">
      <c r="C168" s="1" t="s">
        <v>68</v>
      </c>
      <c r="D168" s="9">
        <v>0</v>
      </c>
      <c r="E168" s="9">
        <v>0</v>
      </c>
      <c r="F168" s="9">
        <v>0</v>
      </c>
      <c r="G168" s="9">
        <v>0</v>
      </c>
    </row>
    <row r="169" spans="3:7" ht="18" customHeight="1" thickBot="1" x14ac:dyDescent="0.3">
      <c r="C169" s="1" t="s">
        <v>69</v>
      </c>
      <c r="D169" s="6">
        <v>70000</v>
      </c>
      <c r="E169" s="12">
        <f>E160</f>
        <v>220000</v>
      </c>
      <c r="F169" s="12">
        <f>F160</f>
        <v>165500</v>
      </c>
      <c r="G169" s="12">
        <f>G160</f>
        <v>165500</v>
      </c>
    </row>
    <row r="170" spans="3:7" ht="18" customHeight="1" thickBot="1" x14ac:dyDescent="0.3">
      <c r="C170" s="30" t="s">
        <v>119</v>
      </c>
      <c r="D170" s="12">
        <f>D169+D168</f>
        <v>70000</v>
      </c>
      <c r="E170" s="12">
        <f>E169+E168</f>
        <v>220000</v>
      </c>
      <c r="F170" s="12">
        <f>F169+F168</f>
        <v>165500</v>
      </c>
      <c r="G170" s="12">
        <f>G168+G169</f>
        <v>165500</v>
      </c>
    </row>
    <row r="171" spans="3:7" ht="21.75" customHeight="1" thickBot="1" x14ac:dyDescent="0.3">
      <c r="C171" s="20" t="s">
        <v>145</v>
      </c>
      <c r="D171" s="141" t="s">
        <v>40</v>
      </c>
      <c r="E171" s="142"/>
      <c r="F171" s="142"/>
      <c r="G171" s="143"/>
    </row>
    <row r="172" spans="3:7" ht="23.25" customHeight="1" thickBot="1" x14ac:dyDescent="0.3">
      <c r="C172" s="29" t="s">
        <v>126</v>
      </c>
      <c r="D172" s="280" t="s">
        <v>132</v>
      </c>
      <c r="E172" s="281"/>
      <c r="F172" s="281"/>
      <c r="G172" s="282"/>
    </row>
    <row r="173" spans="3:7" ht="25.5" customHeight="1" thickBot="1" x14ac:dyDescent="0.3">
      <c r="C173" s="4" t="s">
        <v>10</v>
      </c>
      <c r="D173" s="280" t="s">
        <v>132</v>
      </c>
      <c r="E173" s="281"/>
      <c r="F173" s="281"/>
      <c r="G173" s="282"/>
    </row>
    <row r="174" spans="3:7" ht="13.5" customHeight="1" thickBot="1" x14ac:dyDescent="0.3">
      <c r="C174" s="4" t="s">
        <v>15</v>
      </c>
      <c r="D174" s="283" t="s">
        <v>133</v>
      </c>
      <c r="E174" s="284"/>
      <c r="F174" s="284"/>
      <c r="G174" s="285"/>
    </row>
    <row r="175" spans="3:7" ht="18" customHeight="1" x14ac:dyDescent="0.25">
      <c r="C175" s="139"/>
      <c r="D175" s="27">
        <v>2018</v>
      </c>
      <c r="E175" s="27">
        <v>2019</v>
      </c>
      <c r="F175" s="27">
        <v>2020</v>
      </c>
      <c r="G175" s="27">
        <v>2021</v>
      </c>
    </row>
    <row r="176" spans="3:7" ht="16.5" customHeight="1" thickBot="1" x14ac:dyDescent="0.3">
      <c r="C176" s="140"/>
      <c r="D176" s="28" t="s">
        <v>6</v>
      </c>
      <c r="E176" s="28" t="s">
        <v>7</v>
      </c>
      <c r="F176" s="28" t="s">
        <v>7</v>
      </c>
      <c r="G176" s="28" t="s">
        <v>7</v>
      </c>
    </row>
    <row r="177" spans="3:7" ht="16.5" customHeight="1" thickBot="1" x14ac:dyDescent="0.3">
      <c r="C177" s="4" t="s">
        <v>9</v>
      </c>
      <c r="D177" s="6">
        <v>10</v>
      </c>
      <c r="E177" s="6">
        <v>0</v>
      </c>
      <c r="F177" s="6">
        <v>0</v>
      </c>
      <c r="G177" s="6">
        <v>0</v>
      </c>
    </row>
    <row r="178" spans="3:7" ht="14.25" customHeight="1" thickBot="1" x14ac:dyDescent="0.3">
      <c r="C178" s="4" t="s">
        <v>16</v>
      </c>
      <c r="D178" s="6">
        <v>30000</v>
      </c>
      <c r="E178" s="6">
        <v>0</v>
      </c>
      <c r="F178" s="6">
        <v>0</v>
      </c>
      <c r="G178" s="6">
        <v>0</v>
      </c>
    </row>
    <row r="179" spans="3:7" ht="15.75" thickBot="1" x14ac:dyDescent="0.3">
      <c r="C179" s="4" t="s">
        <v>24</v>
      </c>
      <c r="D179" s="6">
        <f>D178/D177</f>
        <v>3000</v>
      </c>
      <c r="E179" s="6">
        <v>0</v>
      </c>
      <c r="F179" s="6">
        <v>0</v>
      </c>
      <c r="G179" s="6">
        <v>0</v>
      </c>
    </row>
    <row r="180" spans="3:7" ht="15.75" thickBot="1" x14ac:dyDescent="0.3">
      <c r="C180" s="4" t="s">
        <v>17</v>
      </c>
      <c r="D180" s="63">
        <v>0</v>
      </c>
      <c r="E180" s="6">
        <v>0</v>
      </c>
      <c r="F180" s="6">
        <v>0</v>
      </c>
      <c r="G180" s="6">
        <v>0</v>
      </c>
    </row>
    <row r="181" spans="3:7" ht="15.75" thickBot="1" x14ac:dyDescent="0.3">
      <c r="C181" s="4" t="s">
        <v>18</v>
      </c>
      <c r="D181" s="63">
        <v>0</v>
      </c>
      <c r="E181" s="6">
        <v>0</v>
      </c>
      <c r="F181" s="6">
        <v>0</v>
      </c>
      <c r="G181" s="6">
        <v>0</v>
      </c>
    </row>
    <row r="182" spans="3:7" ht="23.25" thickBot="1" x14ac:dyDescent="0.3">
      <c r="C182" s="4" t="s">
        <v>19</v>
      </c>
      <c r="D182" s="63">
        <v>0</v>
      </c>
      <c r="E182" s="6">
        <v>0</v>
      </c>
      <c r="F182" s="6">
        <v>0</v>
      </c>
      <c r="G182" s="6">
        <v>0</v>
      </c>
    </row>
    <row r="183" spans="3:7" ht="15.75" thickBot="1" x14ac:dyDescent="0.3">
      <c r="C183" s="153" t="s">
        <v>120</v>
      </c>
      <c r="D183" s="154"/>
      <c r="E183" s="154"/>
      <c r="F183" s="154"/>
      <c r="G183" s="155"/>
    </row>
    <row r="184" spans="3:7" x14ac:dyDescent="0.25">
      <c r="C184" s="139"/>
      <c r="D184" s="27">
        <v>2018</v>
      </c>
      <c r="E184" s="27">
        <v>2019</v>
      </c>
      <c r="F184" s="27">
        <v>2020</v>
      </c>
      <c r="G184" s="27">
        <v>2021</v>
      </c>
    </row>
    <row r="185" spans="3:7" ht="15.75" thickBot="1" x14ac:dyDescent="0.3">
      <c r="C185" s="140"/>
      <c r="D185" s="28" t="s">
        <v>6</v>
      </c>
      <c r="E185" s="28" t="s">
        <v>7</v>
      </c>
      <c r="F185" s="28" t="s">
        <v>7</v>
      </c>
      <c r="G185" s="28" t="s">
        <v>7</v>
      </c>
    </row>
    <row r="186" spans="3:7" ht="15.75" thickBot="1" x14ac:dyDescent="0.3">
      <c r="C186" s="1" t="s">
        <v>68</v>
      </c>
      <c r="D186" s="9">
        <v>0</v>
      </c>
      <c r="E186" s="9">
        <v>0</v>
      </c>
      <c r="F186" s="9">
        <v>0</v>
      </c>
      <c r="G186" s="9">
        <v>0</v>
      </c>
    </row>
    <row r="187" spans="3:7" ht="15.75" thickBot="1" x14ac:dyDescent="0.3">
      <c r="C187" s="1" t="s">
        <v>69</v>
      </c>
      <c r="D187" s="6">
        <v>30000</v>
      </c>
      <c r="E187" s="12">
        <v>0</v>
      </c>
      <c r="F187" s="12">
        <v>0</v>
      </c>
      <c r="G187" s="12">
        <v>0</v>
      </c>
    </row>
    <row r="188" spans="3:7" ht="24.75" thickBot="1" x14ac:dyDescent="0.3">
      <c r="C188" s="30" t="s">
        <v>121</v>
      </c>
      <c r="D188" s="12">
        <f>D187+D186</f>
        <v>30000</v>
      </c>
      <c r="E188" s="12">
        <v>0</v>
      </c>
      <c r="F188" s="12">
        <v>0</v>
      </c>
      <c r="G188" s="12">
        <v>0</v>
      </c>
    </row>
    <row r="189" spans="3:7" ht="23.25" thickBot="1" x14ac:dyDescent="0.3">
      <c r="C189" s="20" t="s">
        <v>146</v>
      </c>
      <c r="D189" s="141" t="s">
        <v>40</v>
      </c>
      <c r="E189" s="142"/>
      <c r="F189" s="142"/>
      <c r="G189" s="143"/>
    </row>
    <row r="190" spans="3:7" ht="43.5" customHeight="1" thickBot="1" x14ac:dyDescent="0.3">
      <c r="C190" s="29" t="s">
        <v>135</v>
      </c>
      <c r="D190" s="280" t="s">
        <v>134</v>
      </c>
      <c r="E190" s="281"/>
      <c r="F190" s="281"/>
      <c r="G190" s="282"/>
    </row>
    <row r="191" spans="3:7" ht="40.5" customHeight="1" thickBot="1" x14ac:dyDescent="0.3">
      <c r="C191" s="4" t="s">
        <v>10</v>
      </c>
      <c r="D191" s="280" t="s">
        <v>134</v>
      </c>
      <c r="E191" s="281"/>
      <c r="F191" s="281"/>
      <c r="G191" s="282"/>
    </row>
    <row r="192" spans="3:7" ht="15.75" thickBot="1" x14ac:dyDescent="0.3">
      <c r="C192" s="4" t="s">
        <v>15</v>
      </c>
      <c r="D192" s="283" t="s">
        <v>124</v>
      </c>
      <c r="E192" s="284"/>
      <c r="F192" s="284"/>
      <c r="G192" s="285"/>
    </row>
    <row r="193" spans="3:7" x14ac:dyDescent="0.25">
      <c r="C193" s="139"/>
      <c r="D193" s="27">
        <v>2018</v>
      </c>
      <c r="E193" s="27">
        <v>2019</v>
      </c>
      <c r="F193" s="27">
        <v>2020</v>
      </c>
      <c r="G193" s="27">
        <v>2021</v>
      </c>
    </row>
    <row r="194" spans="3:7" ht="15.75" thickBot="1" x14ac:dyDescent="0.3">
      <c r="C194" s="140"/>
      <c r="D194" s="28" t="s">
        <v>6</v>
      </c>
      <c r="E194" s="28" t="s">
        <v>7</v>
      </c>
      <c r="F194" s="28" t="s">
        <v>7</v>
      </c>
      <c r="G194" s="28" t="s">
        <v>7</v>
      </c>
    </row>
    <row r="195" spans="3:7" ht="15.75" thickBot="1" x14ac:dyDescent="0.3">
      <c r="C195" s="4" t="s">
        <v>9</v>
      </c>
      <c r="D195" s="69">
        <v>1</v>
      </c>
      <c r="E195" s="6">
        <v>0</v>
      </c>
      <c r="F195" s="6">
        <v>0</v>
      </c>
      <c r="G195" s="6">
        <v>0</v>
      </c>
    </row>
    <row r="196" spans="3:7" ht="15.75" thickBot="1" x14ac:dyDescent="0.3">
      <c r="C196" s="4" t="s">
        <v>16</v>
      </c>
      <c r="D196" s="6">
        <v>5000</v>
      </c>
      <c r="E196" s="6">
        <v>0</v>
      </c>
      <c r="F196" s="6">
        <v>0</v>
      </c>
      <c r="G196" s="6">
        <v>0</v>
      </c>
    </row>
    <row r="197" spans="3:7" ht="15.75" thickBot="1" x14ac:dyDescent="0.3">
      <c r="C197" s="4" t="s">
        <v>24</v>
      </c>
      <c r="D197" s="6">
        <f>D196/D195</f>
        <v>5000</v>
      </c>
      <c r="E197" s="6">
        <v>0</v>
      </c>
      <c r="F197" s="6">
        <v>0</v>
      </c>
      <c r="G197" s="6">
        <v>0</v>
      </c>
    </row>
    <row r="198" spans="3:7" ht="15.75" thickBot="1" x14ac:dyDescent="0.3">
      <c r="C198" s="4" t="s">
        <v>17</v>
      </c>
      <c r="D198" s="63">
        <v>0</v>
      </c>
      <c r="E198" s="6">
        <v>0</v>
      </c>
      <c r="F198" s="6">
        <v>0</v>
      </c>
      <c r="G198" s="6">
        <v>0</v>
      </c>
    </row>
    <row r="199" spans="3:7" ht="15.75" thickBot="1" x14ac:dyDescent="0.3">
      <c r="C199" s="4" t="s">
        <v>18</v>
      </c>
      <c r="D199" s="63">
        <v>0</v>
      </c>
      <c r="E199" s="6">
        <v>0</v>
      </c>
      <c r="F199" s="6">
        <v>0</v>
      </c>
      <c r="G199" s="6">
        <v>0</v>
      </c>
    </row>
    <row r="200" spans="3:7" ht="23.25" thickBot="1" x14ac:dyDescent="0.3">
      <c r="C200" s="4" t="s">
        <v>19</v>
      </c>
      <c r="D200" s="63">
        <v>0</v>
      </c>
      <c r="E200" s="6">
        <v>0</v>
      </c>
      <c r="F200" s="6">
        <v>0</v>
      </c>
      <c r="G200" s="6">
        <v>0</v>
      </c>
    </row>
    <row r="201" spans="3:7" ht="15.75" thickBot="1" x14ac:dyDescent="0.3">
      <c r="C201" s="153" t="s">
        <v>125</v>
      </c>
      <c r="D201" s="154"/>
      <c r="E201" s="154"/>
      <c r="F201" s="154"/>
      <c r="G201" s="155"/>
    </row>
    <row r="202" spans="3:7" x14ac:dyDescent="0.25">
      <c r="C202" s="139"/>
      <c r="D202" s="27">
        <v>2018</v>
      </c>
      <c r="E202" s="27">
        <v>2019</v>
      </c>
      <c r="F202" s="27">
        <v>2020</v>
      </c>
      <c r="G202" s="27">
        <v>2021</v>
      </c>
    </row>
    <row r="203" spans="3:7" ht="15.75" thickBot="1" x14ac:dyDescent="0.3">
      <c r="C203" s="140"/>
      <c r="D203" s="28" t="s">
        <v>6</v>
      </c>
      <c r="E203" s="28" t="s">
        <v>7</v>
      </c>
      <c r="F203" s="28" t="s">
        <v>7</v>
      </c>
      <c r="G203" s="28" t="s">
        <v>7</v>
      </c>
    </row>
    <row r="204" spans="3:7" ht="15.75" thickBot="1" x14ac:dyDescent="0.3">
      <c r="C204" s="1" t="s">
        <v>68</v>
      </c>
      <c r="D204" s="9">
        <v>0</v>
      </c>
      <c r="E204" s="9">
        <v>0</v>
      </c>
      <c r="F204" s="9">
        <v>0</v>
      </c>
      <c r="G204" s="9">
        <v>0</v>
      </c>
    </row>
    <row r="205" spans="3:7" ht="15.75" thickBot="1" x14ac:dyDescent="0.3">
      <c r="C205" s="1" t="s">
        <v>69</v>
      </c>
      <c r="D205" s="6">
        <v>5000</v>
      </c>
      <c r="E205" s="12">
        <v>0</v>
      </c>
      <c r="F205" s="12">
        <v>0</v>
      </c>
      <c r="G205" s="12">
        <v>0</v>
      </c>
    </row>
    <row r="206" spans="3:7" ht="24.75" thickBot="1" x14ac:dyDescent="0.3">
      <c r="C206" s="30" t="s">
        <v>122</v>
      </c>
      <c r="D206" s="12">
        <f>D205+D204</f>
        <v>5000</v>
      </c>
      <c r="E206" s="12">
        <v>0</v>
      </c>
      <c r="F206" s="12">
        <v>0</v>
      </c>
      <c r="G206" s="12">
        <v>0</v>
      </c>
    </row>
    <row r="207" spans="3:7" ht="15.75" thickBot="1" x14ac:dyDescent="0.3">
      <c r="C207" s="71"/>
      <c r="D207" s="35"/>
      <c r="E207" s="35"/>
      <c r="F207" s="35"/>
      <c r="G207" s="35"/>
    </row>
    <row r="208" spans="3:7" ht="36.75" customHeight="1" thickBot="1" x14ac:dyDescent="0.3">
      <c r="C208" s="18" t="s">
        <v>83</v>
      </c>
      <c r="D208" s="19">
        <f>D45+D68+D91+D134+D152+D188+D206+D170+D112</f>
        <v>343800</v>
      </c>
      <c r="E208" s="19">
        <f t="shared" ref="E208:G208" si="10">E45+E68+E91+E134+E152+E188+E206+E170+E112</f>
        <v>390400</v>
      </c>
      <c r="F208" s="19">
        <f t="shared" si="10"/>
        <v>300900</v>
      </c>
      <c r="G208" s="19">
        <f t="shared" si="10"/>
        <v>300900</v>
      </c>
    </row>
    <row r="209" spans="3:7" ht="36.75" thickBot="1" x14ac:dyDescent="0.3">
      <c r="C209" s="18" t="s">
        <v>84</v>
      </c>
      <c r="D209" s="19">
        <f>D211+D213+D215+D217+D219+D221+D223+D225+D227</f>
        <v>343800</v>
      </c>
      <c r="E209" s="19">
        <f>E211+E213+E215+E217+E219+E221+E223+E225+E227</f>
        <v>390400</v>
      </c>
      <c r="F209" s="19">
        <f>F211+F213+F215+F217+F219+F221+F223+F225+F227</f>
        <v>300900</v>
      </c>
      <c r="G209" s="19">
        <f>G211+G213+G215+G217+G219+G221+G223+G225+G227</f>
        <v>300900</v>
      </c>
    </row>
    <row r="210" spans="3:7" ht="36.75" thickBot="1" x14ac:dyDescent="0.3">
      <c r="C210" s="14" t="s">
        <v>25</v>
      </c>
      <c r="D210" s="15"/>
      <c r="E210" s="16">
        <f>E209/D209-1</f>
        <v>0.13554392088423506</v>
      </c>
      <c r="F210" s="16">
        <f t="shared" ref="F210:G210" si="11">F209/E209-1</f>
        <v>-0.22925204918032782</v>
      </c>
      <c r="G210" s="16">
        <f t="shared" si="11"/>
        <v>0</v>
      </c>
    </row>
    <row r="211" spans="3:7" ht="15.75" thickBot="1" x14ac:dyDescent="0.3">
      <c r="C211" s="1" t="s">
        <v>0</v>
      </c>
      <c r="D211" s="9">
        <f>D38+D61+D84</f>
        <v>82200</v>
      </c>
      <c r="E211" s="9">
        <f>E38+E61+E84</f>
        <v>85200</v>
      </c>
      <c r="F211" s="9">
        <f>F38+F61+F84</f>
        <v>85200</v>
      </c>
      <c r="G211" s="9">
        <f>G38+G61+G84</f>
        <v>85200</v>
      </c>
    </row>
    <row r="212" spans="3:7" ht="15.75" thickBot="1" x14ac:dyDescent="0.3">
      <c r="C212" s="11" t="s">
        <v>26</v>
      </c>
      <c r="D212" s="12"/>
      <c r="E212" s="13">
        <f>E211/D211-1</f>
        <v>3.649635036496357E-2</v>
      </c>
      <c r="F212" s="13">
        <f t="shared" ref="F212:G212" si="12">F211/E211-1</f>
        <v>0</v>
      </c>
      <c r="G212" s="13">
        <f t="shared" si="12"/>
        <v>0</v>
      </c>
    </row>
    <row r="213" spans="3:7" ht="24.75" thickBot="1" x14ac:dyDescent="0.3">
      <c r="C213" s="1" t="s">
        <v>41</v>
      </c>
      <c r="D213" s="9">
        <f>D39+D62+D85</f>
        <v>13600</v>
      </c>
      <c r="E213" s="9">
        <f>E39+E62+E85</f>
        <v>13700</v>
      </c>
      <c r="F213" s="9">
        <f>F39+F62+F85</f>
        <v>13700</v>
      </c>
      <c r="G213" s="9">
        <f>G62+G85+G39</f>
        <v>13700</v>
      </c>
    </row>
    <row r="214" spans="3:7" ht="24.75" thickBot="1" x14ac:dyDescent="0.3">
      <c r="C214" s="11" t="s">
        <v>42</v>
      </c>
      <c r="D214" s="12"/>
      <c r="E214" s="13">
        <f>E213/D213-1</f>
        <v>7.3529411764705621E-3</v>
      </c>
      <c r="F214" s="13">
        <f t="shared" ref="F214:G214" si="13">F213/E213-1</f>
        <v>0</v>
      </c>
      <c r="G214" s="13">
        <f t="shared" si="13"/>
        <v>0</v>
      </c>
    </row>
    <row r="215" spans="3:7" ht="15.75" thickBot="1" x14ac:dyDescent="0.3">
      <c r="C215" s="1" t="s">
        <v>1</v>
      </c>
      <c r="D215" s="9">
        <f>D40+D63+D86</f>
        <v>26000</v>
      </c>
      <c r="E215" s="9">
        <f>E40+E63+E86</f>
        <v>36500</v>
      </c>
      <c r="F215" s="9">
        <f>F40+F63+F86</f>
        <v>36500</v>
      </c>
      <c r="G215" s="9">
        <f>G40+G63+G86</f>
        <v>36500</v>
      </c>
    </row>
    <row r="216" spans="3:7" ht="24.75" thickBot="1" x14ac:dyDescent="0.3">
      <c r="C216" s="11" t="s">
        <v>27</v>
      </c>
      <c r="D216" s="12"/>
      <c r="E216" s="13">
        <f>E215/D215-1</f>
        <v>0.40384615384615374</v>
      </c>
      <c r="F216" s="13">
        <f t="shared" ref="F216:G216" si="14">F215/E215-1</f>
        <v>0</v>
      </c>
      <c r="G216" s="13">
        <f t="shared" si="14"/>
        <v>0</v>
      </c>
    </row>
    <row r="217" spans="3:7" ht="15.75" thickBot="1" x14ac:dyDescent="0.3">
      <c r="C217" s="1" t="s">
        <v>2</v>
      </c>
      <c r="D217" s="9">
        <f>D64+D41+D87</f>
        <v>0</v>
      </c>
      <c r="E217" s="9">
        <f t="shared" ref="E217:G217" si="15">E64+E41+E87</f>
        <v>0</v>
      </c>
      <c r="F217" s="9">
        <f t="shared" si="15"/>
        <v>0</v>
      </c>
      <c r="G217" s="9">
        <f t="shared" si="15"/>
        <v>0</v>
      </c>
    </row>
    <row r="218" spans="3:7" ht="24.75" thickBot="1" x14ac:dyDescent="0.3">
      <c r="C218" s="11" t="s">
        <v>28</v>
      </c>
      <c r="D218" s="12"/>
      <c r="E218" s="13" t="e">
        <f>E217/D217-1</f>
        <v>#DIV/0!</v>
      </c>
      <c r="F218" s="13" t="e">
        <f t="shared" ref="F218:G218" si="16">F217/E217-1</f>
        <v>#DIV/0!</v>
      </c>
      <c r="G218" s="13" t="e">
        <f t="shared" si="16"/>
        <v>#DIV/0!</v>
      </c>
    </row>
    <row r="219" spans="3:7" ht="24.75" thickBot="1" x14ac:dyDescent="0.3">
      <c r="C219" s="1" t="s">
        <v>29</v>
      </c>
      <c r="D219" s="9">
        <f>D65+D42+D88</f>
        <v>0</v>
      </c>
      <c r="E219" s="9">
        <f t="shared" ref="E219:G219" si="17">E65+E42+E88</f>
        <v>0</v>
      </c>
      <c r="F219" s="9">
        <f t="shared" si="17"/>
        <v>0</v>
      </c>
      <c r="G219" s="9">
        <f t="shared" si="17"/>
        <v>0</v>
      </c>
    </row>
    <row r="220" spans="3:7" ht="24.75" thickBot="1" x14ac:dyDescent="0.3">
      <c r="C220" s="11" t="s">
        <v>30</v>
      </c>
      <c r="D220" s="12"/>
      <c r="E220" s="13" t="e">
        <f>E219/D219-1</f>
        <v>#DIV/0!</v>
      </c>
      <c r="F220" s="13" t="e">
        <f t="shared" ref="F220:G220" si="18">F219/E219-1</f>
        <v>#DIV/0!</v>
      </c>
      <c r="G220" s="13" t="e">
        <f t="shared" si="18"/>
        <v>#DIV/0!</v>
      </c>
    </row>
    <row r="221" spans="3:7" ht="15.75" thickBot="1" x14ac:dyDescent="0.3">
      <c r="C221" s="1" t="s">
        <v>31</v>
      </c>
      <c r="D221" s="9">
        <f>D66+D43+D89</f>
        <v>0</v>
      </c>
      <c r="E221" s="9">
        <f t="shared" ref="E221:G221" si="19">E66+E43+E89</f>
        <v>0</v>
      </c>
      <c r="F221" s="9">
        <f t="shared" si="19"/>
        <v>0</v>
      </c>
      <c r="G221" s="9">
        <f t="shared" si="19"/>
        <v>0</v>
      </c>
    </row>
    <row r="222" spans="3:7" ht="24.75" thickBot="1" x14ac:dyDescent="0.3">
      <c r="C222" s="11" t="s">
        <v>32</v>
      </c>
      <c r="D222" s="12"/>
      <c r="E222" s="13" t="e">
        <f>E221/D221-1</f>
        <v>#DIV/0!</v>
      </c>
      <c r="F222" s="13" t="e">
        <f t="shared" ref="F222:G222" si="20">F221/E221-1</f>
        <v>#DIV/0!</v>
      </c>
      <c r="G222" s="13" t="e">
        <f t="shared" si="20"/>
        <v>#DIV/0!</v>
      </c>
    </row>
    <row r="223" spans="3:7" ht="24.75" thickBot="1" x14ac:dyDescent="0.3">
      <c r="C223" s="1" t="s">
        <v>3</v>
      </c>
      <c r="D223" s="9">
        <f>D67+D44+D90</f>
        <v>0</v>
      </c>
      <c r="E223" s="9">
        <f t="shared" ref="E223:G223" si="21">E67+E44+E90</f>
        <v>0</v>
      </c>
      <c r="F223" s="9">
        <f t="shared" si="21"/>
        <v>0</v>
      </c>
      <c r="G223" s="9">
        <f t="shared" si="21"/>
        <v>0</v>
      </c>
    </row>
    <row r="224" spans="3:7" ht="24.75" thickBot="1" x14ac:dyDescent="0.3">
      <c r="C224" s="11" t="s">
        <v>33</v>
      </c>
      <c r="D224" s="12"/>
      <c r="E224" s="13" t="e">
        <f>E223/D223-1</f>
        <v>#DIV/0!</v>
      </c>
      <c r="F224" s="13" t="e">
        <f t="shared" ref="F224:G224" si="22">F223/E223-1</f>
        <v>#DIV/0!</v>
      </c>
      <c r="G224" s="13" t="e">
        <f t="shared" si="22"/>
        <v>#DIV/0!</v>
      </c>
    </row>
    <row r="225" spans="3:7" ht="15.75" thickBot="1" x14ac:dyDescent="0.3">
      <c r="C225" s="1" t="s">
        <v>20</v>
      </c>
      <c r="D225" s="9">
        <f>D132+D150+D186+D204+D168+D110</f>
        <v>0</v>
      </c>
      <c r="E225" s="9">
        <f t="shared" ref="E225:G225" si="23">E132+E150+E186+E204+E168+E110</f>
        <v>0</v>
      </c>
      <c r="F225" s="9">
        <f t="shared" si="23"/>
        <v>0</v>
      </c>
      <c r="G225" s="9">
        <f t="shared" si="23"/>
        <v>0</v>
      </c>
    </row>
    <row r="226" spans="3:7" ht="24.75" thickBot="1" x14ac:dyDescent="0.3">
      <c r="C226" s="11" t="s">
        <v>34</v>
      </c>
      <c r="D226" s="12"/>
      <c r="E226" s="13" t="e">
        <f>E225/D225-1</f>
        <v>#DIV/0!</v>
      </c>
      <c r="F226" s="13" t="e">
        <f t="shared" ref="F226:G226" si="24">F225/E225-1</f>
        <v>#DIV/0!</v>
      </c>
      <c r="G226" s="13" t="e">
        <f t="shared" si="24"/>
        <v>#DIV/0!</v>
      </c>
    </row>
    <row r="227" spans="3:7" ht="15.75" thickBot="1" x14ac:dyDescent="0.3">
      <c r="C227" s="1" t="s">
        <v>21</v>
      </c>
      <c r="D227" s="9">
        <f>D111+D133+D205+D187+D169+D151</f>
        <v>222000</v>
      </c>
      <c r="E227" s="9">
        <f t="shared" ref="E227:G227" si="25">E111+E133+E205+E187+E169+E151</f>
        <v>255000</v>
      </c>
      <c r="F227" s="9">
        <f t="shared" si="25"/>
        <v>165500</v>
      </c>
      <c r="G227" s="9">
        <f t="shared" si="25"/>
        <v>165500</v>
      </c>
    </row>
    <row r="228" spans="3:7" ht="24.75" thickBot="1" x14ac:dyDescent="0.3">
      <c r="C228" s="11" t="s">
        <v>35</v>
      </c>
      <c r="D228" s="12"/>
      <c r="E228" s="13">
        <f>E227/D227-1</f>
        <v>0.14864864864864868</v>
      </c>
      <c r="F228" s="13">
        <f t="shared" ref="F228:G228" si="26">F227/E227-1</f>
        <v>-0.35098039215686272</v>
      </c>
      <c r="G228" s="13">
        <f t="shared" si="26"/>
        <v>0</v>
      </c>
    </row>
    <row r="229" spans="3:7" ht="15.75" thickBot="1" x14ac:dyDescent="0.3">
      <c r="C229" s="33" t="s">
        <v>55</v>
      </c>
      <c r="D229" s="34">
        <f>IF(D209-D208=0,0,"Error")</f>
        <v>0</v>
      </c>
      <c r="E229" s="34">
        <f t="shared" ref="E229:G229" si="27">IF(E209-E208=0,0,"Error")</f>
        <v>0</v>
      </c>
      <c r="F229" s="34">
        <f t="shared" si="27"/>
        <v>0</v>
      </c>
      <c r="G229" s="34">
        <f t="shared" si="27"/>
        <v>0</v>
      </c>
    </row>
    <row r="230" spans="3:7" ht="36.75" thickBot="1" x14ac:dyDescent="0.3">
      <c r="C230" s="26" t="s">
        <v>45</v>
      </c>
      <c r="D230" s="68">
        <v>85</v>
      </c>
      <c r="E230" s="68">
        <v>85</v>
      </c>
      <c r="F230" s="68">
        <v>85</v>
      </c>
      <c r="G230" s="68">
        <v>85</v>
      </c>
    </row>
    <row r="231" spans="3:7" ht="36.75" thickBot="1" x14ac:dyDescent="0.3">
      <c r="C231" s="26" t="s">
        <v>51</v>
      </c>
      <c r="D231" s="9">
        <v>4</v>
      </c>
      <c r="E231" s="9">
        <v>4</v>
      </c>
      <c r="F231" s="9">
        <v>4</v>
      </c>
      <c r="G231" s="9">
        <v>4</v>
      </c>
    </row>
    <row r="232" spans="3:7" x14ac:dyDescent="0.25">
      <c r="C232" s="36"/>
      <c r="D232" s="37"/>
      <c r="E232" s="37"/>
      <c r="F232" s="37"/>
      <c r="G232" s="37"/>
    </row>
  </sheetData>
  <mergeCells count="76">
    <mergeCell ref="D26:G26"/>
    <mergeCell ref="C27:C28"/>
    <mergeCell ref="D70:G70"/>
    <mergeCell ref="D71:G71"/>
    <mergeCell ref="D4:G4"/>
    <mergeCell ref="D5:G5"/>
    <mergeCell ref="D6:G6"/>
    <mergeCell ref="C7:G7"/>
    <mergeCell ref="C35:G35"/>
    <mergeCell ref="C8:G10"/>
    <mergeCell ref="D11:G11"/>
    <mergeCell ref="C12:C13"/>
    <mergeCell ref="D17:G17"/>
    <mergeCell ref="C18:G18"/>
    <mergeCell ref="C22:G22"/>
    <mergeCell ref="C23:G23"/>
    <mergeCell ref="D24:G24"/>
    <mergeCell ref="D25:G25"/>
    <mergeCell ref="D171:G171"/>
    <mergeCell ref="D172:G172"/>
    <mergeCell ref="D153:G153"/>
    <mergeCell ref="D154:G154"/>
    <mergeCell ref="D155:G155"/>
    <mergeCell ref="D120:G120"/>
    <mergeCell ref="C121:C122"/>
    <mergeCell ref="C129:G129"/>
    <mergeCell ref="C130:C131"/>
    <mergeCell ref="C147:G147"/>
    <mergeCell ref="D117:G117"/>
    <mergeCell ref="D118:G118"/>
    <mergeCell ref="C116:G116"/>
    <mergeCell ref="C94:G94"/>
    <mergeCell ref="D119:G119"/>
    <mergeCell ref="D95:G95"/>
    <mergeCell ref="D96:G96"/>
    <mergeCell ref="D97:G97"/>
    <mergeCell ref="D98:G98"/>
    <mergeCell ref="C99:C100"/>
    <mergeCell ref="C2:G2"/>
    <mergeCell ref="C107:G107"/>
    <mergeCell ref="C108:C109"/>
    <mergeCell ref="C113:C115"/>
    <mergeCell ref="D113:G115"/>
    <mergeCell ref="D72:G72"/>
    <mergeCell ref="C74:C75"/>
    <mergeCell ref="C81:G81"/>
    <mergeCell ref="C82:C83"/>
    <mergeCell ref="C36:C37"/>
    <mergeCell ref="D47:G47"/>
    <mergeCell ref="D48:G48"/>
    <mergeCell ref="D49:G49"/>
    <mergeCell ref="C51:C52"/>
    <mergeCell ref="C58:G58"/>
    <mergeCell ref="C59:C60"/>
    <mergeCell ref="D156:G156"/>
    <mergeCell ref="C157:C158"/>
    <mergeCell ref="C165:G165"/>
    <mergeCell ref="C166:C167"/>
    <mergeCell ref="D135:G135"/>
    <mergeCell ref="D136:G136"/>
    <mergeCell ref="D137:G137"/>
    <mergeCell ref="D138:G138"/>
    <mergeCell ref="C139:C140"/>
    <mergeCell ref="C148:C149"/>
    <mergeCell ref="C193:C194"/>
    <mergeCell ref="C201:G201"/>
    <mergeCell ref="C202:C203"/>
    <mergeCell ref="D173:G173"/>
    <mergeCell ref="D174:G174"/>
    <mergeCell ref="C175:C176"/>
    <mergeCell ref="C183:G183"/>
    <mergeCell ref="C184:C185"/>
    <mergeCell ref="D189:G189"/>
    <mergeCell ref="D190:G190"/>
    <mergeCell ref="D191:G191"/>
    <mergeCell ref="D192:G192"/>
  </mergeCells>
  <printOptions horizontalCentered="1" verticalCentered="1"/>
  <pageMargins left="0.7" right="0.7" top="0.75" bottom="0.75" header="0.3" footer="0.3"/>
  <pageSetup scale="57" orientation="portrait" r:id="rId1"/>
  <rowBreaks count="1" manualBreakCount="1">
    <brk id="11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Formati 1 Misioni</vt:lpstr>
      <vt:lpstr>Formati 2.1  01110</vt:lpstr>
      <vt:lpstr>Formati 2.1 Pyjet</vt:lpstr>
      <vt:lpstr>Formati 2.1 Mbrojtja e Mjedisit</vt:lpstr>
      <vt:lpstr>Formati 2.1 Zhvillimi i turizmi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Gentian Opre</dc:creator>
  <cp:lastModifiedBy>Ina Dhaskali</cp:lastModifiedBy>
  <cp:lastPrinted>2018-03-23T14:25:56Z</cp:lastPrinted>
  <dcterms:created xsi:type="dcterms:W3CDTF">2018-03-05T12:29:59Z</dcterms:created>
  <dcterms:modified xsi:type="dcterms:W3CDTF">2018-07-06T10:26:02Z</dcterms:modified>
</cp:coreProperties>
</file>