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2995" windowHeight="9735"/>
  </bookViews>
  <sheets>
    <sheet name="PMB (2)" sheetId="2" r:id="rId1"/>
  </sheets>
  <definedNames>
    <definedName name="_xlnm._FilterDatabase" localSheetId="0" hidden="1">'PMB (2)'!$A$7:$W$304</definedName>
  </definedNames>
  <calcPr calcId="144525"/>
</workbook>
</file>

<file path=xl/calcChain.xml><?xml version="1.0" encoding="utf-8"?>
<calcChain xmlns="http://schemas.openxmlformats.org/spreadsheetml/2006/main">
  <c r="H302" i="2" l="1"/>
  <c r="S155" i="2"/>
  <c r="P142" i="2"/>
  <c r="O142" i="2"/>
  <c r="S59" i="2"/>
  <c r="R50" i="2"/>
  <c r="S25" i="2"/>
  <c r="Q304" i="2" l="1"/>
  <c r="R304" i="2"/>
  <c r="Q303" i="2"/>
  <c r="R303" i="2"/>
  <c r="Q302" i="2"/>
  <c r="R302" i="2"/>
  <c r="J304" i="2"/>
  <c r="J303" i="2"/>
  <c r="J302" i="2"/>
  <c r="G304" i="2"/>
  <c r="G303" i="2"/>
  <c r="G302" i="2"/>
  <c r="I300" i="2"/>
  <c r="I299" i="2"/>
  <c r="I298" i="2"/>
  <c r="M294" i="2"/>
  <c r="M290" i="2"/>
  <c r="M286" i="2"/>
  <c r="I286" i="2"/>
  <c r="S282" i="2"/>
  <c r="P282" i="2"/>
  <c r="M282" i="2"/>
  <c r="I282" i="2"/>
  <c r="S278" i="2"/>
  <c r="P280" i="2"/>
  <c r="P279" i="2"/>
  <c r="P278" i="2"/>
  <c r="M278" i="2"/>
  <c r="I280" i="2"/>
  <c r="I279" i="2"/>
  <c r="I278" i="2"/>
  <c r="I274" i="2"/>
  <c r="I266" i="2"/>
  <c r="M255" i="2"/>
  <c r="O251" i="2"/>
  <c r="M251" i="2"/>
  <c r="I251" i="2"/>
  <c r="M247" i="2"/>
  <c r="M244" i="2"/>
  <c r="M245" i="2"/>
  <c r="M243" i="2"/>
  <c r="M240" i="2"/>
  <c r="M241" i="2"/>
  <c r="M239" i="2"/>
  <c r="S234" i="2"/>
  <c r="S233" i="2"/>
  <c r="S232" i="2"/>
  <c r="M232" i="2"/>
  <c r="I232" i="2"/>
  <c r="S228" i="2"/>
  <c r="M228" i="2"/>
  <c r="I228" i="2"/>
  <c r="M224" i="2"/>
  <c r="M220" i="2"/>
  <c r="I220" i="2"/>
  <c r="O218" i="2"/>
  <c r="O217" i="2"/>
  <c r="O216" i="2"/>
  <c r="M217" i="2"/>
  <c r="M216" i="2"/>
  <c r="I218" i="2"/>
  <c r="I217" i="2"/>
  <c r="I216" i="2"/>
  <c r="M209" i="2"/>
  <c r="M210" i="2"/>
  <c r="M208" i="2"/>
  <c r="M204" i="2"/>
  <c r="M200" i="2"/>
  <c r="M197" i="2"/>
  <c r="M194" i="2"/>
  <c r="S192" i="2"/>
  <c r="S191" i="2"/>
  <c r="S190" i="2"/>
  <c r="P190" i="2"/>
  <c r="M191" i="2"/>
  <c r="M192" i="2"/>
  <c r="M190" i="2"/>
  <c r="I190" i="2"/>
  <c r="I186" i="2"/>
  <c r="M180" i="2"/>
  <c r="I182" i="2"/>
  <c r="I181" i="2"/>
  <c r="I180" i="2"/>
  <c r="M178" i="2"/>
  <c r="M179" i="2"/>
  <c r="M177" i="2"/>
  <c r="M175" i="2"/>
  <c r="M176" i="2"/>
  <c r="M174" i="2"/>
  <c r="I171" i="2"/>
  <c r="M169" i="2"/>
  <c r="M170" i="2"/>
  <c r="M168" i="2"/>
  <c r="I165" i="2"/>
  <c r="I166" i="2"/>
  <c r="I164" i="2"/>
  <c r="I162" i="2"/>
  <c r="I163" i="2"/>
  <c r="I161" i="2"/>
  <c r="S157" i="2"/>
  <c r="S156" i="2"/>
  <c r="M156" i="2"/>
  <c r="M157" i="2"/>
  <c r="M155" i="2"/>
  <c r="I153" i="2"/>
  <c r="I154" i="2"/>
  <c r="I152" i="2"/>
  <c r="M146" i="2"/>
  <c r="M144" i="2"/>
  <c r="I135" i="2"/>
  <c r="I131" i="2"/>
  <c r="M126" i="2"/>
  <c r="P123" i="2"/>
  <c r="I123" i="2"/>
  <c r="M120" i="2"/>
  <c r="M117" i="2"/>
  <c r="M114" i="2"/>
  <c r="I114" i="2"/>
  <c r="I112" i="2"/>
  <c r="I111" i="2"/>
  <c r="I110" i="2"/>
  <c r="P106" i="2"/>
  <c r="P105" i="2"/>
  <c r="P104" i="2"/>
  <c r="I105" i="2"/>
  <c r="I106" i="2"/>
  <c r="I104" i="2"/>
  <c r="I102" i="2"/>
  <c r="I103" i="2"/>
  <c r="I101" i="2"/>
  <c r="P100" i="2"/>
  <c r="P99" i="2"/>
  <c r="P98" i="2"/>
  <c r="I99" i="2"/>
  <c r="I100" i="2"/>
  <c r="I98" i="2"/>
  <c r="P97" i="2"/>
  <c r="P96" i="2"/>
  <c r="P95" i="2"/>
  <c r="M95" i="2"/>
  <c r="I96" i="2"/>
  <c r="I97" i="2"/>
  <c r="I95" i="2"/>
  <c r="I92" i="2"/>
  <c r="I87" i="2"/>
  <c r="I86" i="2"/>
  <c r="I85" i="2"/>
  <c r="I81" i="2"/>
  <c r="I80" i="2"/>
  <c r="T77" i="2"/>
  <c r="T76" i="2"/>
  <c r="T75" i="2"/>
  <c r="S77" i="2"/>
  <c r="S76" i="2"/>
  <c r="S75" i="2"/>
  <c r="M75" i="2"/>
  <c r="I75" i="2"/>
  <c r="S74" i="2"/>
  <c r="S73" i="2"/>
  <c r="S72" i="2"/>
  <c r="T72" i="2"/>
  <c r="M72" i="2"/>
  <c r="I73" i="2"/>
  <c r="I74" i="2"/>
  <c r="I72" i="2"/>
  <c r="T71" i="2"/>
  <c r="T70" i="2"/>
  <c r="T69" i="2"/>
  <c r="S71" i="2"/>
  <c r="S70" i="2"/>
  <c r="S69" i="2"/>
  <c r="M71" i="2"/>
  <c r="M70" i="2"/>
  <c r="M69" i="2"/>
  <c r="I71" i="2"/>
  <c r="I70" i="2"/>
  <c r="I69" i="2"/>
  <c r="S62" i="2"/>
  <c r="I63" i="2"/>
  <c r="I64" i="2"/>
  <c r="I62" i="2"/>
  <c r="I61" i="2"/>
  <c r="M58" i="2"/>
  <c r="M57" i="2"/>
  <c r="M56" i="2"/>
  <c r="S53" i="2"/>
  <c r="M54" i="2"/>
  <c r="M55" i="2"/>
  <c r="M53" i="2"/>
  <c r="O50" i="2"/>
  <c r="S44" i="2"/>
  <c r="I45" i="2"/>
  <c r="I46" i="2"/>
  <c r="I44" i="2"/>
  <c r="I42" i="2"/>
  <c r="I43" i="2"/>
  <c r="I41" i="2"/>
  <c r="S40" i="2"/>
  <c r="M33" i="2"/>
  <c r="M32" i="2"/>
  <c r="M31" i="2"/>
  <c r="I33" i="2"/>
  <c r="I32" i="2"/>
  <c r="I31" i="2"/>
  <c r="M30" i="2"/>
  <c r="M29" i="2"/>
  <c r="M28" i="2"/>
  <c r="I28" i="2"/>
  <c r="M27" i="2"/>
  <c r="M26" i="2"/>
  <c r="M25" i="2"/>
  <c r="I27" i="2"/>
  <c r="I25" i="2"/>
  <c r="M22" i="2"/>
  <c r="I21" i="2"/>
  <c r="I20" i="2"/>
  <c r="I19" i="2"/>
  <c r="M21" i="2"/>
  <c r="M20" i="2"/>
  <c r="M19" i="2"/>
  <c r="S9" i="2"/>
  <c r="I10" i="2" l="1"/>
  <c r="I9" i="2"/>
  <c r="M73" i="2" l="1"/>
  <c r="M74" i="2"/>
  <c r="M76" i="2"/>
  <c r="M77" i="2"/>
  <c r="I11" i="2"/>
  <c r="I26" i="2"/>
  <c r="M105" i="2"/>
  <c r="M106" i="2"/>
  <c r="M104" i="2"/>
  <c r="O62" i="2"/>
  <c r="M284" i="2" l="1"/>
  <c r="M283" i="2"/>
  <c r="I275" i="2"/>
  <c r="I276" i="2"/>
  <c r="I268" i="2"/>
  <c r="I267" i="2"/>
  <c r="O253" i="2"/>
  <c r="O252" i="2"/>
  <c r="I253" i="2"/>
  <c r="I252" i="2"/>
  <c r="M233" i="2"/>
  <c r="M234" i="2"/>
  <c r="I234" i="2"/>
  <c r="I233" i="2"/>
  <c r="I230" i="2"/>
  <c r="I229" i="2"/>
  <c r="P192" i="2"/>
  <c r="P191" i="2"/>
  <c r="I192" i="2"/>
  <c r="I191" i="2"/>
  <c r="P182" i="2"/>
  <c r="P181" i="2"/>
  <c r="P180" i="2"/>
  <c r="I172" i="2"/>
  <c r="I173" i="2"/>
  <c r="I159" i="2"/>
  <c r="I160" i="2"/>
  <c r="I158" i="2"/>
  <c r="O145" i="2"/>
  <c r="S135" i="2"/>
  <c r="P126" i="2"/>
  <c r="O123" i="2"/>
  <c r="S115" i="2"/>
  <c r="S114" i="2"/>
  <c r="M99" i="2"/>
  <c r="I94" i="2"/>
  <c r="I93" i="2"/>
  <c r="I84" i="2"/>
  <c r="I83" i="2"/>
  <c r="I82" i="2"/>
  <c r="I79" i="2"/>
  <c r="T74" i="2"/>
  <c r="T73" i="2"/>
  <c r="O64" i="2"/>
  <c r="O63" i="2"/>
  <c r="S61" i="2"/>
  <c r="S60" i="2"/>
  <c r="M61" i="2"/>
  <c r="M60" i="2"/>
  <c r="M59" i="2"/>
  <c r="I60" i="2"/>
  <c r="I59" i="2"/>
  <c r="M52" i="2"/>
  <c r="M51" i="2"/>
  <c r="M50" i="2"/>
  <c r="I50" i="2"/>
  <c r="O9" i="2"/>
  <c r="M9" i="2"/>
  <c r="H52" i="2" l="1"/>
  <c r="H304" i="2" s="1"/>
  <c r="H51" i="2"/>
  <c r="H303" i="2" s="1"/>
  <c r="S28" i="2"/>
  <c r="S41" i="2"/>
  <c r="S51" i="2" l="1"/>
  <c r="I51" i="2"/>
  <c r="S52" i="2"/>
  <c r="I52" i="2"/>
  <c r="S19" i="2"/>
  <c r="S101" i="2" l="1"/>
  <c r="S104" i="2"/>
  <c r="S93" i="2"/>
  <c r="N304" i="2" l="1"/>
  <c r="U304" i="2" s="1"/>
  <c r="N303" i="2"/>
  <c r="U303" i="2" s="1"/>
  <c r="U300" i="2"/>
  <c r="S300" i="2"/>
  <c r="P300" i="2"/>
  <c r="O300" i="2"/>
  <c r="U299" i="2"/>
  <c r="S299" i="2"/>
  <c r="P299" i="2"/>
  <c r="O299" i="2"/>
  <c r="U298" i="2"/>
  <c r="S298" i="2"/>
  <c r="P298" i="2"/>
  <c r="O298" i="2"/>
  <c r="U296" i="2"/>
  <c r="S296" i="2"/>
  <c r="P296" i="2"/>
  <c r="O296" i="2"/>
  <c r="I296" i="2"/>
  <c r="U295" i="2"/>
  <c r="S295" i="2"/>
  <c r="P295" i="2"/>
  <c r="O295" i="2"/>
  <c r="I295" i="2"/>
  <c r="U294" i="2"/>
  <c r="S294" i="2"/>
  <c r="P294" i="2"/>
  <c r="O294" i="2"/>
  <c r="I294" i="2"/>
  <c r="U292" i="2"/>
  <c r="S292" i="2"/>
  <c r="P292" i="2"/>
  <c r="O292" i="2"/>
  <c r="M292" i="2"/>
  <c r="I292" i="2"/>
  <c r="U291" i="2"/>
  <c r="S291" i="2"/>
  <c r="P291" i="2"/>
  <c r="O291" i="2"/>
  <c r="M291" i="2"/>
  <c r="I291" i="2"/>
  <c r="U290" i="2"/>
  <c r="S290" i="2"/>
  <c r="P290" i="2"/>
  <c r="O290" i="2"/>
  <c r="I290" i="2"/>
  <c r="U288" i="2"/>
  <c r="S288" i="2"/>
  <c r="P288" i="2"/>
  <c r="O288" i="2"/>
  <c r="M288" i="2"/>
  <c r="I288" i="2"/>
  <c r="U287" i="2"/>
  <c r="S287" i="2"/>
  <c r="P287" i="2"/>
  <c r="O287" i="2"/>
  <c r="M287" i="2"/>
  <c r="I287" i="2"/>
  <c r="U286" i="2"/>
  <c r="S286" i="2"/>
  <c r="P286" i="2"/>
  <c r="O286" i="2"/>
  <c r="U284" i="2"/>
  <c r="S284" i="2"/>
  <c r="P284" i="2"/>
  <c r="O284" i="2"/>
  <c r="I284" i="2"/>
  <c r="U283" i="2"/>
  <c r="S283" i="2"/>
  <c r="P283" i="2"/>
  <c r="O283" i="2"/>
  <c r="I283" i="2"/>
  <c r="U282" i="2"/>
  <c r="O282" i="2"/>
  <c r="T282" i="2" s="1"/>
  <c r="U280" i="2"/>
  <c r="S280" i="2"/>
  <c r="O280" i="2"/>
  <c r="M280" i="2"/>
  <c r="U279" i="2"/>
  <c r="S279" i="2"/>
  <c r="O279" i="2"/>
  <c r="M279" i="2"/>
  <c r="U278" i="2"/>
  <c r="O278" i="2"/>
  <c r="T278" i="2" s="1"/>
  <c r="U276" i="2"/>
  <c r="S276" i="2"/>
  <c r="P276" i="2"/>
  <c r="O276" i="2"/>
  <c r="M276" i="2"/>
  <c r="U275" i="2"/>
  <c r="S275" i="2"/>
  <c r="P275" i="2"/>
  <c r="O275" i="2"/>
  <c r="M275" i="2"/>
  <c r="U274" i="2"/>
  <c r="S274" i="2"/>
  <c r="P274" i="2"/>
  <c r="O274" i="2"/>
  <c r="M274" i="2"/>
  <c r="U272" i="2"/>
  <c r="S272" i="2"/>
  <c r="P272" i="2"/>
  <c r="O272" i="2"/>
  <c r="U271" i="2"/>
  <c r="S271" i="2"/>
  <c r="P271" i="2"/>
  <c r="O271" i="2"/>
  <c r="U270" i="2"/>
  <c r="S270" i="2"/>
  <c r="P270" i="2"/>
  <c r="O270" i="2"/>
  <c r="U268" i="2"/>
  <c r="S268" i="2"/>
  <c r="P268" i="2"/>
  <c r="O268" i="2"/>
  <c r="M268" i="2"/>
  <c r="U267" i="2"/>
  <c r="S267" i="2"/>
  <c r="P267" i="2"/>
  <c r="O267" i="2"/>
  <c r="M267" i="2"/>
  <c r="U266" i="2"/>
  <c r="S266" i="2"/>
  <c r="P266" i="2"/>
  <c r="O266" i="2"/>
  <c r="M266" i="2"/>
  <c r="U265" i="2"/>
  <c r="S265" i="2"/>
  <c r="P265" i="2"/>
  <c r="O265" i="2"/>
  <c r="M265" i="2"/>
  <c r="I265" i="2"/>
  <c r="U264" i="2"/>
  <c r="S264" i="2"/>
  <c r="P264" i="2"/>
  <c r="O264" i="2"/>
  <c r="M264" i="2"/>
  <c r="I264" i="2"/>
  <c r="U263" i="2"/>
  <c r="S263" i="2"/>
  <c r="P263" i="2"/>
  <c r="O263" i="2"/>
  <c r="M263" i="2"/>
  <c r="I263" i="2"/>
  <c r="U261" i="2"/>
  <c r="S261" i="2"/>
  <c r="O261" i="2"/>
  <c r="K261" i="2"/>
  <c r="U260" i="2"/>
  <c r="S260" i="2"/>
  <c r="O260" i="2"/>
  <c r="K260" i="2"/>
  <c r="U259" i="2"/>
  <c r="S259" i="2"/>
  <c r="O259" i="2"/>
  <c r="K259" i="2"/>
  <c r="U257" i="2"/>
  <c r="S257" i="2"/>
  <c r="P257" i="2"/>
  <c r="O257" i="2"/>
  <c r="U256" i="2"/>
  <c r="S256" i="2"/>
  <c r="P256" i="2"/>
  <c r="O256" i="2"/>
  <c r="U255" i="2"/>
  <c r="S255" i="2"/>
  <c r="P255" i="2"/>
  <c r="O255" i="2"/>
  <c r="U253" i="2"/>
  <c r="S253" i="2"/>
  <c r="P253" i="2"/>
  <c r="M253" i="2"/>
  <c r="U252" i="2"/>
  <c r="S252" i="2"/>
  <c r="P252" i="2"/>
  <c r="M252" i="2"/>
  <c r="U251" i="2"/>
  <c r="S251" i="2"/>
  <c r="P251" i="2"/>
  <c r="U249" i="2"/>
  <c r="S249" i="2"/>
  <c r="P249" i="2"/>
  <c r="O249" i="2"/>
  <c r="M249" i="2"/>
  <c r="I249" i="2"/>
  <c r="U248" i="2"/>
  <c r="S248" i="2"/>
  <c r="P248" i="2"/>
  <c r="O248" i="2"/>
  <c r="M248" i="2"/>
  <c r="I248" i="2"/>
  <c r="U247" i="2"/>
  <c r="S247" i="2"/>
  <c r="P247" i="2"/>
  <c r="O247" i="2"/>
  <c r="I247" i="2"/>
  <c r="U245" i="2"/>
  <c r="S245" i="2"/>
  <c r="P245" i="2"/>
  <c r="O245" i="2"/>
  <c r="U244" i="2"/>
  <c r="S244" i="2"/>
  <c r="P244" i="2"/>
  <c r="O244" i="2"/>
  <c r="I244" i="2"/>
  <c r="U243" i="2"/>
  <c r="S243" i="2"/>
  <c r="P243" i="2"/>
  <c r="O243" i="2"/>
  <c r="I243" i="2"/>
  <c r="U241" i="2"/>
  <c r="S241" i="2"/>
  <c r="P241" i="2"/>
  <c r="O241" i="2"/>
  <c r="U240" i="2"/>
  <c r="S240" i="2"/>
  <c r="P240" i="2"/>
  <c r="O240" i="2"/>
  <c r="U239" i="2"/>
  <c r="S239" i="2"/>
  <c r="P239" i="2"/>
  <c r="O239" i="2"/>
  <c r="U237" i="2"/>
  <c r="S237" i="2"/>
  <c r="P237" i="2"/>
  <c r="O237" i="2"/>
  <c r="I237" i="2"/>
  <c r="U236" i="2"/>
  <c r="S236" i="2"/>
  <c r="P236" i="2"/>
  <c r="O236" i="2"/>
  <c r="I236" i="2"/>
  <c r="U235" i="2"/>
  <c r="S235" i="2"/>
  <c r="P235" i="2"/>
  <c r="O235" i="2"/>
  <c r="I235" i="2"/>
  <c r="U234" i="2"/>
  <c r="P234" i="2"/>
  <c r="O234" i="2"/>
  <c r="U233" i="2"/>
  <c r="P233" i="2"/>
  <c r="O233" i="2"/>
  <c r="U232" i="2"/>
  <c r="P232" i="2"/>
  <c r="O232" i="2"/>
  <c r="U230" i="2"/>
  <c r="S230" i="2"/>
  <c r="P230" i="2"/>
  <c r="O230" i="2"/>
  <c r="M230" i="2"/>
  <c r="U229" i="2"/>
  <c r="S229" i="2"/>
  <c r="P229" i="2"/>
  <c r="O229" i="2"/>
  <c r="M229" i="2"/>
  <c r="U228" i="2"/>
  <c r="P228" i="2"/>
  <c r="O228" i="2"/>
  <c r="U226" i="2"/>
  <c r="S226" i="2"/>
  <c r="P226" i="2"/>
  <c r="O226" i="2"/>
  <c r="M226" i="2"/>
  <c r="I226" i="2"/>
  <c r="U225" i="2"/>
  <c r="S225" i="2"/>
  <c r="P225" i="2"/>
  <c r="O225" i="2"/>
  <c r="M225" i="2"/>
  <c r="I225" i="2"/>
  <c r="U224" i="2"/>
  <c r="S224" i="2"/>
  <c r="P224" i="2"/>
  <c r="O224" i="2"/>
  <c r="I224" i="2"/>
  <c r="U222" i="2"/>
  <c r="S222" i="2"/>
  <c r="P222" i="2"/>
  <c r="O222" i="2"/>
  <c r="M222" i="2"/>
  <c r="I222" i="2"/>
  <c r="U221" i="2"/>
  <c r="S221" i="2"/>
  <c r="P221" i="2"/>
  <c r="O221" i="2"/>
  <c r="M221" i="2"/>
  <c r="I221" i="2"/>
  <c r="S220" i="2"/>
  <c r="P220" i="2"/>
  <c r="O220" i="2"/>
  <c r="N220" i="2"/>
  <c r="N302" i="2" s="1"/>
  <c r="U302" i="2" s="1"/>
  <c r="U218" i="2"/>
  <c r="S218" i="2"/>
  <c r="P218" i="2"/>
  <c r="M218" i="2"/>
  <c r="U217" i="2"/>
  <c r="S217" i="2"/>
  <c r="P217" i="2"/>
  <c r="U216" i="2"/>
  <c r="S216" i="2"/>
  <c r="P216" i="2"/>
  <c r="U214" i="2"/>
  <c r="S214" i="2"/>
  <c r="P214" i="2"/>
  <c r="O214" i="2"/>
  <c r="U213" i="2"/>
  <c r="S213" i="2"/>
  <c r="P213" i="2"/>
  <c r="O213" i="2"/>
  <c r="U212" i="2"/>
  <c r="S212" i="2"/>
  <c r="P212" i="2"/>
  <c r="O212" i="2"/>
  <c r="U210" i="2"/>
  <c r="S210" i="2"/>
  <c r="P210" i="2"/>
  <c r="F210" i="2"/>
  <c r="U209" i="2"/>
  <c r="S209" i="2"/>
  <c r="P209" i="2"/>
  <c r="F209" i="2"/>
  <c r="U208" i="2"/>
  <c r="S208" i="2"/>
  <c r="P208" i="2"/>
  <c r="F208" i="2"/>
  <c r="U206" i="2"/>
  <c r="S206" i="2"/>
  <c r="P206" i="2"/>
  <c r="O206" i="2"/>
  <c r="M206" i="2"/>
  <c r="I206" i="2"/>
  <c r="U205" i="2"/>
  <c r="S205" i="2"/>
  <c r="P205" i="2"/>
  <c r="O205" i="2"/>
  <c r="M205" i="2"/>
  <c r="I205" i="2"/>
  <c r="U204" i="2"/>
  <c r="S204" i="2"/>
  <c r="P204" i="2"/>
  <c r="O204" i="2"/>
  <c r="I204" i="2"/>
  <c r="U202" i="2"/>
  <c r="S202" i="2"/>
  <c r="P202" i="2"/>
  <c r="O202" i="2"/>
  <c r="M202" i="2"/>
  <c r="U201" i="2"/>
  <c r="S201" i="2"/>
  <c r="P201" i="2"/>
  <c r="O201" i="2"/>
  <c r="M201" i="2"/>
  <c r="U200" i="2"/>
  <c r="S200" i="2"/>
  <c r="P200" i="2"/>
  <c r="O200" i="2"/>
  <c r="U199" i="2"/>
  <c r="S199" i="2"/>
  <c r="P199" i="2"/>
  <c r="O199" i="2"/>
  <c r="M199" i="2"/>
  <c r="U198" i="2"/>
  <c r="S198" i="2"/>
  <c r="P198" i="2"/>
  <c r="O198" i="2"/>
  <c r="M198" i="2"/>
  <c r="U197" i="2"/>
  <c r="S197" i="2"/>
  <c r="P197" i="2"/>
  <c r="O197" i="2"/>
  <c r="U196" i="2"/>
  <c r="S196" i="2"/>
  <c r="P196" i="2"/>
  <c r="O196" i="2"/>
  <c r="M196" i="2"/>
  <c r="U195" i="2"/>
  <c r="S195" i="2"/>
  <c r="P195" i="2"/>
  <c r="O195" i="2"/>
  <c r="M195" i="2"/>
  <c r="U194" i="2"/>
  <c r="S194" i="2"/>
  <c r="P194" i="2"/>
  <c r="O194" i="2"/>
  <c r="U192" i="2"/>
  <c r="O192" i="2"/>
  <c r="T192" i="2" s="1"/>
  <c r="U191" i="2"/>
  <c r="O191" i="2"/>
  <c r="T191" i="2" s="1"/>
  <c r="U190" i="2"/>
  <c r="O190" i="2"/>
  <c r="T190" i="2" s="1"/>
  <c r="U188" i="2"/>
  <c r="S188" i="2"/>
  <c r="P188" i="2"/>
  <c r="O188" i="2"/>
  <c r="M188" i="2"/>
  <c r="U187" i="2"/>
  <c r="S187" i="2"/>
  <c r="P187" i="2"/>
  <c r="O187" i="2"/>
  <c r="M187" i="2"/>
  <c r="U186" i="2"/>
  <c r="S186" i="2"/>
  <c r="P186" i="2"/>
  <c r="O186" i="2"/>
  <c r="M186" i="2"/>
  <c r="U185" i="2"/>
  <c r="S185" i="2"/>
  <c r="P185" i="2"/>
  <c r="O185" i="2"/>
  <c r="M185" i="2"/>
  <c r="U184" i="2"/>
  <c r="S184" i="2"/>
  <c r="P184" i="2"/>
  <c r="O184" i="2"/>
  <c r="M184" i="2"/>
  <c r="U183" i="2"/>
  <c r="S183" i="2"/>
  <c r="P183" i="2"/>
  <c r="O183" i="2"/>
  <c r="M183" i="2"/>
  <c r="U182" i="2"/>
  <c r="S182" i="2"/>
  <c r="O182" i="2"/>
  <c r="M182" i="2"/>
  <c r="U181" i="2"/>
  <c r="S181" i="2"/>
  <c r="O181" i="2"/>
  <c r="M181" i="2"/>
  <c r="U180" i="2"/>
  <c r="S180" i="2"/>
  <c r="O180" i="2"/>
  <c r="U179" i="2"/>
  <c r="S179" i="2"/>
  <c r="P179" i="2"/>
  <c r="O179" i="2"/>
  <c r="U178" i="2"/>
  <c r="S178" i="2"/>
  <c r="P178" i="2"/>
  <c r="O178" i="2"/>
  <c r="U177" i="2"/>
  <c r="S177" i="2"/>
  <c r="P177" i="2"/>
  <c r="O177" i="2"/>
  <c r="U176" i="2"/>
  <c r="S176" i="2"/>
  <c r="P176" i="2"/>
  <c r="O176" i="2"/>
  <c r="U175" i="2"/>
  <c r="S175" i="2"/>
  <c r="P175" i="2"/>
  <c r="O175" i="2"/>
  <c r="U174" i="2"/>
  <c r="S174" i="2"/>
  <c r="P174" i="2"/>
  <c r="O174" i="2"/>
  <c r="U173" i="2"/>
  <c r="S173" i="2"/>
  <c r="P173" i="2"/>
  <c r="O173" i="2"/>
  <c r="M173" i="2"/>
  <c r="U172" i="2"/>
  <c r="S172" i="2"/>
  <c r="P172" i="2"/>
  <c r="O172" i="2"/>
  <c r="M172" i="2"/>
  <c r="U171" i="2"/>
  <c r="S171" i="2"/>
  <c r="P171" i="2"/>
  <c r="O171" i="2"/>
  <c r="M171" i="2"/>
  <c r="U170" i="2"/>
  <c r="S170" i="2"/>
  <c r="P170" i="2"/>
  <c r="O170" i="2"/>
  <c r="U169" i="2"/>
  <c r="S169" i="2"/>
  <c r="P169" i="2"/>
  <c r="O169" i="2"/>
  <c r="U168" i="2"/>
  <c r="S168" i="2"/>
  <c r="P168" i="2"/>
  <c r="O168" i="2"/>
  <c r="U166" i="2"/>
  <c r="S166" i="2"/>
  <c r="P166" i="2"/>
  <c r="O166" i="2"/>
  <c r="U165" i="2"/>
  <c r="S165" i="2"/>
  <c r="P165" i="2"/>
  <c r="O165" i="2"/>
  <c r="U164" i="2"/>
  <c r="S164" i="2"/>
  <c r="P164" i="2"/>
  <c r="O164" i="2"/>
  <c r="U163" i="2"/>
  <c r="S163" i="2"/>
  <c r="P163" i="2"/>
  <c r="O163" i="2"/>
  <c r="U162" i="2"/>
  <c r="S162" i="2"/>
  <c r="P162" i="2"/>
  <c r="O162" i="2"/>
  <c r="U161" i="2"/>
  <c r="S161" i="2"/>
  <c r="P161" i="2"/>
  <c r="O161" i="2"/>
  <c r="U160" i="2"/>
  <c r="S160" i="2"/>
  <c r="P160" i="2"/>
  <c r="O160" i="2"/>
  <c r="U159" i="2"/>
  <c r="S159" i="2"/>
  <c r="P159" i="2"/>
  <c r="O159" i="2"/>
  <c r="U158" i="2"/>
  <c r="S158" i="2"/>
  <c r="P158" i="2"/>
  <c r="O158" i="2"/>
  <c r="U157" i="2"/>
  <c r="P157" i="2"/>
  <c r="F157" i="2"/>
  <c r="U156" i="2"/>
  <c r="P156" i="2"/>
  <c r="F156" i="2"/>
  <c r="U155" i="2"/>
  <c r="P155" i="2"/>
  <c r="F155" i="2"/>
  <c r="U154" i="2"/>
  <c r="S154" i="2"/>
  <c r="P154" i="2"/>
  <c r="O154" i="2"/>
  <c r="U153" i="2"/>
  <c r="S153" i="2"/>
  <c r="P153" i="2"/>
  <c r="O153" i="2"/>
  <c r="U152" i="2"/>
  <c r="S152" i="2"/>
  <c r="P152" i="2"/>
  <c r="O152" i="2"/>
  <c r="U150" i="2"/>
  <c r="S150" i="2"/>
  <c r="P150" i="2"/>
  <c r="O150" i="2"/>
  <c r="M150" i="2"/>
  <c r="I150" i="2"/>
  <c r="U149" i="2"/>
  <c r="S149" i="2"/>
  <c r="P149" i="2"/>
  <c r="O149" i="2"/>
  <c r="M149" i="2"/>
  <c r="I149" i="2"/>
  <c r="U148" i="2"/>
  <c r="S148" i="2"/>
  <c r="P148" i="2"/>
  <c r="O148" i="2"/>
  <c r="M148" i="2"/>
  <c r="I148" i="2"/>
  <c r="U147" i="2"/>
  <c r="S147" i="2"/>
  <c r="P147" i="2"/>
  <c r="O147" i="2"/>
  <c r="M147" i="2"/>
  <c r="I147" i="2"/>
  <c r="U146" i="2"/>
  <c r="S146" i="2"/>
  <c r="P146" i="2"/>
  <c r="O146" i="2"/>
  <c r="I146" i="2"/>
  <c r="U145" i="2"/>
  <c r="S145" i="2"/>
  <c r="P145" i="2"/>
  <c r="M145" i="2"/>
  <c r="I145" i="2"/>
  <c r="U144" i="2"/>
  <c r="S144" i="2"/>
  <c r="P144" i="2"/>
  <c r="O144" i="2"/>
  <c r="I144" i="2"/>
  <c r="U143" i="2"/>
  <c r="S143" i="2"/>
  <c r="P143" i="2"/>
  <c r="O143" i="2"/>
  <c r="M143" i="2"/>
  <c r="I143" i="2"/>
  <c r="U142" i="2"/>
  <c r="S142" i="2"/>
  <c r="T142" i="2"/>
  <c r="M142" i="2"/>
  <c r="I142" i="2"/>
  <c r="U141" i="2"/>
  <c r="S141" i="2"/>
  <c r="P141" i="2"/>
  <c r="O141" i="2"/>
  <c r="M141" i="2"/>
  <c r="I141" i="2"/>
  <c r="U140" i="2"/>
  <c r="S140" i="2"/>
  <c r="P140" i="2"/>
  <c r="O140" i="2"/>
  <c r="M140" i="2"/>
  <c r="I140" i="2"/>
  <c r="U139" i="2"/>
  <c r="S139" i="2"/>
  <c r="P139" i="2"/>
  <c r="O139" i="2"/>
  <c r="M139" i="2"/>
  <c r="I139" i="2"/>
  <c r="U137" i="2"/>
  <c r="S137" i="2"/>
  <c r="P137" i="2"/>
  <c r="O137" i="2"/>
  <c r="I137" i="2"/>
  <c r="U136" i="2"/>
  <c r="S136" i="2"/>
  <c r="P136" i="2"/>
  <c r="O136" i="2"/>
  <c r="I136" i="2"/>
  <c r="U135" i="2"/>
  <c r="P135" i="2"/>
  <c r="O135" i="2"/>
  <c r="U134" i="2"/>
  <c r="S134" i="2"/>
  <c r="P134" i="2"/>
  <c r="O134" i="2"/>
  <c r="I134" i="2"/>
  <c r="U133" i="2"/>
  <c r="S133" i="2"/>
  <c r="P133" i="2"/>
  <c r="O133" i="2"/>
  <c r="I133" i="2"/>
  <c r="U132" i="2"/>
  <c r="S132" i="2"/>
  <c r="P132" i="2"/>
  <c r="O132" i="2"/>
  <c r="I132" i="2"/>
  <c r="U131" i="2"/>
  <c r="S131" i="2"/>
  <c r="P131" i="2"/>
  <c r="O131" i="2"/>
  <c r="U130" i="2"/>
  <c r="S130" i="2"/>
  <c r="P130" i="2"/>
  <c r="O130" i="2"/>
  <c r="I130" i="2"/>
  <c r="U129" i="2"/>
  <c r="S129" i="2"/>
  <c r="P129" i="2"/>
  <c r="O129" i="2"/>
  <c r="I129" i="2"/>
  <c r="U128" i="2"/>
  <c r="S128" i="2"/>
  <c r="P128" i="2"/>
  <c r="O128" i="2"/>
  <c r="M128" i="2"/>
  <c r="I128" i="2"/>
  <c r="U127" i="2"/>
  <c r="S127" i="2"/>
  <c r="P127" i="2"/>
  <c r="O127" i="2"/>
  <c r="M127" i="2"/>
  <c r="I127" i="2"/>
  <c r="U126" i="2"/>
  <c r="S126" i="2"/>
  <c r="O126" i="2"/>
  <c r="I126" i="2"/>
  <c r="U125" i="2"/>
  <c r="P125" i="2"/>
  <c r="O125" i="2"/>
  <c r="L125" i="2"/>
  <c r="L304" i="2" s="1"/>
  <c r="I125" i="2"/>
  <c r="U124" i="2"/>
  <c r="P124" i="2"/>
  <c r="O124" i="2"/>
  <c r="L124" i="2"/>
  <c r="L303" i="2" s="1"/>
  <c r="I124" i="2"/>
  <c r="U123" i="2"/>
  <c r="L123" i="2"/>
  <c r="U122" i="2"/>
  <c r="S122" i="2"/>
  <c r="P122" i="2"/>
  <c r="O122" i="2"/>
  <c r="M122" i="2"/>
  <c r="B122" i="2"/>
  <c r="B126" i="2" s="1"/>
  <c r="B130" i="2" s="1"/>
  <c r="B134" i="2" s="1"/>
  <c r="U121" i="2"/>
  <c r="S121" i="2"/>
  <c r="P121" i="2"/>
  <c r="O121" i="2"/>
  <c r="M121" i="2"/>
  <c r="B121" i="2"/>
  <c r="B125" i="2" s="1"/>
  <c r="B129" i="2" s="1"/>
  <c r="B133" i="2" s="1"/>
  <c r="B137" i="2" s="1"/>
  <c r="U120" i="2"/>
  <c r="S120" i="2"/>
  <c r="P120" i="2"/>
  <c r="O120" i="2"/>
  <c r="B120" i="2"/>
  <c r="B124" i="2" s="1"/>
  <c r="B128" i="2" s="1"/>
  <c r="B132" i="2" s="1"/>
  <c r="B136" i="2" s="1"/>
  <c r="U119" i="2"/>
  <c r="S119" i="2"/>
  <c r="P119" i="2"/>
  <c r="O119" i="2"/>
  <c r="M119" i="2"/>
  <c r="I119" i="2"/>
  <c r="B119" i="2"/>
  <c r="B123" i="2" s="1"/>
  <c r="B127" i="2" s="1"/>
  <c r="B131" i="2" s="1"/>
  <c r="B135" i="2" s="1"/>
  <c r="U118" i="2"/>
  <c r="S118" i="2"/>
  <c r="P118" i="2"/>
  <c r="O118" i="2"/>
  <c r="M118" i="2"/>
  <c r="I118" i="2"/>
  <c r="U117" i="2"/>
  <c r="S117" i="2"/>
  <c r="P117" i="2"/>
  <c r="O117" i="2"/>
  <c r="I117" i="2"/>
  <c r="U116" i="2"/>
  <c r="S116" i="2"/>
  <c r="P116" i="2"/>
  <c r="O116" i="2"/>
  <c r="M116" i="2"/>
  <c r="I116" i="2"/>
  <c r="U115" i="2"/>
  <c r="P115" i="2"/>
  <c r="O115" i="2"/>
  <c r="M115" i="2"/>
  <c r="I115" i="2"/>
  <c r="U114" i="2"/>
  <c r="P114" i="2"/>
  <c r="O114" i="2"/>
  <c r="U112" i="2"/>
  <c r="S112" i="2"/>
  <c r="P112" i="2"/>
  <c r="O112" i="2"/>
  <c r="M112" i="2"/>
  <c r="U111" i="2"/>
  <c r="S111" i="2"/>
  <c r="P111" i="2"/>
  <c r="O111" i="2"/>
  <c r="M111" i="2"/>
  <c r="U110" i="2"/>
  <c r="S110" i="2"/>
  <c r="P110" i="2"/>
  <c r="O110" i="2"/>
  <c r="M110" i="2"/>
  <c r="U109" i="2"/>
  <c r="S109" i="2"/>
  <c r="P109" i="2"/>
  <c r="O109" i="2"/>
  <c r="M109" i="2"/>
  <c r="U108" i="2"/>
  <c r="S108" i="2"/>
  <c r="P108" i="2"/>
  <c r="O108" i="2"/>
  <c r="M108" i="2"/>
  <c r="U107" i="2"/>
  <c r="S107" i="2"/>
  <c r="P107" i="2"/>
  <c r="O107" i="2"/>
  <c r="M107" i="2"/>
  <c r="U106" i="2"/>
  <c r="S106" i="2"/>
  <c r="O106" i="2"/>
  <c r="U105" i="2"/>
  <c r="S105" i="2"/>
  <c r="O105" i="2"/>
  <c r="U104" i="2"/>
  <c r="O104" i="2"/>
  <c r="T104" i="2" s="1"/>
  <c r="U103" i="2"/>
  <c r="S103" i="2"/>
  <c r="P103" i="2"/>
  <c r="O103" i="2"/>
  <c r="M103" i="2"/>
  <c r="U102" i="2"/>
  <c r="S102" i="2"/>
  <c r="P102" i="2"/>
  <c r="O102" i="2"/>
  <c r="M102" i="2"/>
  <c r="U101" i="2"/>
  <c r="P101" i="2"/>
  <c r="O101" i="2"/>
  <c r="M101" i="2"/>
  <c r="U100" i="2"/>
  <c r="S100" i="2"/>
  <c r="O100" i="2"/>
  <c r="T100" i="2" s="1"/>
  <c r="M100" i="2"/>
  <c r="U99" i="2"/>
  <c r="S99" i="2"/>
  <c r="O99" i="2"/>
  <c r="T99" i="2" s="1"/>
  <c r="U98" i="2"/>
  <c r="S98" i="2"/>
  <c r="O98" i="2"/>
  <c r="T98" i="2" s="1"/>
  <c r="M98" i="2"/>
  <c r="U97" i="2"/>
  <c r="S97" i="2"/>
  <c r="O97" i="2"/>
  <c r="T97" i="2" s="1"/>
  <c r="M97" i="2"/>
  <c r="U96" i="2"/>
  <c r="S96" i="2"/>
  <c r="O96" i="2"/>
  <c r="T96" i="2" s="1"/>
  <c r="M96" i="2"/>
  <c r="U95" i="2"/>
  <c r="S95" i="2"/>
  <c r="O95" i="2"/>
  <c r="T95" i="2" s="1"/>
  <c r="U94" i="2"/>
  <c r="S94" i="2"/>
  <c r="P94" i="2"/>
  <c r="O94" i="2"/>
  <c r="M94" i="2"/>
  <c r="U93" i="2"/>
  <c r="P93" i="2"/>
  <c r="O93" i="2"/>
  <c r="M93" i="2"/>
  <c r="U92" i="2"/>
  <c r="S92" i="2"/>
  <c r="P92" i="2"/>
  <c r="O92" i="2"/>
  <c r="M92" i="2"/>
  <c r="U91" i="2"/>
  <c r="S91" i="2"/>
  <c r="P91" i="2"/>
  <c r="O91" i="2"/>
  <c r="M91" i="2"/>
  <c r="U90" i="2"/>
  <c r="S90" i="2"/>
  <c r="P90" i="2"/>
  <c r="O90" i="2"/>
  <c r="M90" i="2"/>
  <c r="U89" i="2"/>
  <c r="S89" i="2"/>
  <c r="P89" i="2"/>
  <c r="O89" i="2"/>
  <c r="M89" i="2"/>
  <c r="U87" i="2"/>
  <c r="S87" i="2"/>
  <c r="P87" i="2"/>
  <c r="O87" i="2"/>
  <c r="M87" i="2"/>
  <c r="U86" i="2"/>
  <c r="S86" i="2"/>
  <c r="P86" i="2"/>
  <c r="O86" i="2"/>
  <c r="M86" i="2"/>
  <c r="U85" i="2"/>
  <c r="S85" i="2"/>
  <c r="P85" i="2"/>
  <c r="O85" i="2"/>
  <c r="M85" i="2"/>
  <c r="U84" i="2"/>
  <c r="S84" i="2"/>
  <c r="P84" i="2"/>
  <c r="O84" i="2"/>
  <c r="M84" i="2"/>
  <c r="U83" i="2"/>
  <c r="S83" i="2"/>
  <c r="P83" i="2"/>
  <c r="O83" i="2"/>
  <c r="M83" i="2"/>
  <c r="U82" i="2"/>
  <c r="S82" i="2"/>
  <c r="P82" i="2"/>
  <c r="O82" i="2"/>
  <c r="M82" i="2"/>
  <c r="U81" i="2"/>
  <c r="S81" i="2"/>
  <c r="P81" i="2"/>
  <c r="O81" i="2"/>
  <c r="M81" i="2"/>
  <c r="U80" i="2"/>
  <c r="S80" i="2"/>
  <c r="P80" i="2"/>
  <c r="O80" i="2"/>
  <c r="M80" i="2"/>
  <c r="U79" i="2"/>
  <c r="S79" i="2"/>
  <c r="P79" i="2"/>
  <c r="O79" i="2"/>
  <c r="M79" i="2"/>
  <c r="U68" i="2"/>
  <c r="S68" i="2"/>
  <c r="P68" i="2"/>
  <c r="O68" i="2"/>
  <c r="U67" i="2"/>
  <c r="S67" i="2"/>
  <c r="P67" i="2"/>
  <c r="O67" i="2"/>
  <c r="U66" i="2"/>
  <c r="S66" i="2"/>
  <c r="P66" i="2"/>
  <c r="O66" i="2"/>
  <c r="U64" i="2"/>
  <c r="S64" i="2"/>
  <c r="P64" i="2"/>
  <c r="U63" i="2"/>
  <c r="S63" i="2"/>
  <c r="P63" i="2"/>
  <c r="U62" i="2"/>
  <c r="P62" i="2"/>
  <c r="T62" i="2" s="1"/>
  <c r="U61" i="2"/>
  <c r="P61" i="2"/>
  <c r="O61" i="2"/>
  <c r="U60" i="2"/>
  <c r="P60" i="2"/>
  <c r="O60" i="2"/>
  <c r="U59" i="2"/>
  <c r="P59" i="2"/>
  <c r="O59" i="2"/>
  <c r="U58" i="2"/>
  <c r="S58" i="2"/>
  <c r="P58" i="2"/>
  <c r="O58" i="2"/>
  <c r="U57" i="2"/>
  <c r="S57" i="2"/>
  <c r="P57" i="2"/>
  <c r="O57" i="2"/>
  <c r="U56" i="2"/>
  <c r="S56" i="2"/>
  <c r="P56" i="2"/>
  <c r="O56" i="2"/>
  <c r="U55" i="2"/>
  <c r="S55" i="2"/>
  <c r="P55" i="2"/>
  <c r="O55" i="2"/>
  <c r="U54" i="2"/>
  <c r="S54" i="2"/>
  <c r="P54" i="2"/>
  <c r="O54" i="2"/>
  <c r="U53" i="2"/>
  <c r="P53" i="2"/>
  <c r="O53" i="2"/>
  <c r="U52" i="2"/>
  <c r="P52" i="2"/>
  <c r="O52" i="2"/>
  <c r="U51" i="2"/>
  <c r="P51" i="2"/>
  <c r="O51" i="2"/>
  <c r="U50" i="2"/>
  <c r="S50" i="2"/>
  <c r="P50" i="2"/>
  <c r="T50" i="2" s="1"/>
  <c r="U49" i="2"/>
  <c r="S49" i="2"/>
  <c r="P49" i="2"/>
  <c r="O49" i="2"/>
  <c r="U48" i="2"/>
  <c r="S48" i="2"/>
  <c r="P48" i="2"/>
  <c r="O48" i="2"/>
  <c r="U47" i="2"/>
  <c r="S47" i="2"/>
  <c r="P47" i="2"/>
  <c r="O47" i="2"/>
  <c r="U46" i="2"/>
  <c r="S46" i="2"/>
  <c r="P46" i="2"/>
  <c r="O46" i="2"/>
  <c r="U45" i="2"/>
  <c r="S45" i="2"/>
  <c r="P45" i="2"/>
  <c r="O45" i="2"/>
  <c r="U44" i="2"/>
  <c r="P44" i="2"/>
  <c r="O44" i="2"/>
  <c r="U43" i="2"/>
  <c r="S43" i="2"/>
  <c r="P43" i="2"/>
  <c r="O43" i="2"/>
  <c r="U42" i="2"/>
  <c r="S42" i="2"/>
  <c r="P42" i="2"/>
  <c r="O42" i="2"/>
  <c r="U41" i="2"/>
  <c r="P41" i="2"/>
  <c r="O41" i="2"/>
  <c r="U40" i="2"/>
  <c r="P40" i="2"/>
  <c r="O40" i="2"/>
  <c r="U39" i="2"/>
  <c r="S39" i="2"/>
  <c r="P39" i="2"/>
  <c r="O39" i="2"/>
  <c r="U38" i="2"/>
  <c r="S38" i="2"/>
  <c r="P38" i="2"/>
  <c r="O38" i="2"/>
  <c r="U36" i="2"/>
  <c r="S36" i="2"/>
  <c r="P36" i="2"/>
  <c r="O36" i="2"/>
  <c r="I36" i="2"/>
  <c r="U35" i="2"/>
  <c r="S35" i="2"/>
  <c r="P35" i="2"/>
  <c r="O35" i="2"/>
  <c r="I35" i="2"/>
  <c r="U34" i="2"/>
  <c r="S34" i="2"/>
  <c r="P34" i="2"/>
  <c r="O34" i="2"/>
  <c r="I34" i="2"/>
  <c r="U33" i="2"/>
  <c r="S33" i="2"/>
  <c r="P33" i="2"/>
  <c r="O33" i="2"/>
  <c r="U32" i="2"/>
  <c r="S32" i="2"/>
  <c r="P32" i="2"/>
  <c r="O32" i="2"/>
  <c r="U31" i="2"/>
  <c r="S31" i="2"/>
  <c r="P31" i="2"/>
  <c r="O31" i="2"/>
  <c r="U30" i="2"/>
  <c r="S30" i="2"/>
  <c r="P30" i="2"/>
  <c r="O30" i="2"/>
  <c r="I30" i="2"/>
  <c r="U29" i="2"/>
  <c r="S29" i="2"/>
  <c r="P29" i="2"/>
  <c r="O29" i="2"/>
  <c r="I29" i="2"/>
  <c r="U28" i="2"/>
  <c r="P28" i="2"/>
  <c r="O28" i="2"/>
  <c r="U27" i="2"/>
  <c r="S27" i="2"/>
  <c r="P27" i="2"/>
  <c r="O27" i="2"/>
  <c r="U26" i="2"/>
  <c r="S26" i="2"/>
  <c r="P26" i="2"/>
  <c r="O26" i="2"/>
  <c r="U25" i="2"/>
  <c r="P25" i="2"/>
  <c r="O25" i="2"/>
  <c r="U24" i="2"/>
  <c r="S24" i="2"/>
  <c r="P24" i="2"/>
  <c r="O24" i="2"/>
  <c r="M24" i="2"/>
  <c r="I24" i="2"/>
  <c r="U23" i="2"/>
  <c r="S23" i="2"/>
  <c r="P23" i="2"/>
  <c r="O23" i="2"/>
  <c r="M23" i="2"/>
  <c r="I23" i="2"/>
  <c r="U22" i="2"/>
  <c r="S22" i="2"/>
  <c r="P22" i="2"/>
  <c r="O22" i="2"/>
  <c r="I22" i="2"/>
  <c r="U21" i="2"/>
  <c r="S21" i="2"/>
  <c r="P21" i="2"/>
  <c r="O21" i="2"/>
  <c r="U20" i="2"/>
  <c r="S20" i="2"/>
  <c r="P20" i="2"/>
  <c r="O20" i="2"/>
  <c r="U19" i="2"/>
  <c r="P19" i="2"/>
  <c r="O19" i="2"/>
  <c r="U18" i="2"/>
  <c r="S18" i="2"/>
  <c r="P18" i="2"/>
  <c r="O18" i="2"/>
  <c r="M18" i="2"/>
  <c r="I18" i="2"/>
  <c r="U17" i="2"/>
  <c r="S17" i="2"/>
  <c r="P17" i="2"/>
  <c r="O17" i="2"/>
  <c r="M17" i="2"/>
  <c r="I17" i="2"/>
  <c r="U16" i="2"/>
  <c r="S16" i="2"/>
  <c r="P16" i="2"/>
  <c r="O16" i="2"/>
  <c r="M16" i="2"/>
  <c r="I16" i="2"/>
  <c r="U14" i="2"/>
  <c r="S14" i="2"/>
  <c r="P14" i="2"/>
  <c r="O14" i="2"/>
  <c r="M14" i="2"/>
  <c r="I14" i="2"/>
  <c r="U13" i="2"/>
  <c r="S13" i="2"/>
  <c r="P13" i="2"/>
  <c r="O13" i="2"/>
  <c r="M13" i="2"/>
  <c r="I13" i="2"/>
  <c r="U12" i="2"/>
  <c r="S12" i="2"/>
  <c r="P12" i="2"/>
  <c r="O12" i="2"/>
  <c r="M12" i="2"/>
  <c r="I12" i="2"/>
  <c r="U11" i="2"/>
  <c r="S11" i="2"/>
  <c r="P11" i="2"/>
  <c r="O11" i="2"/>
  <c r="M11" i="2"/>
  <c r="U10" i="2"/>
  <c r="S10" i="2"/>
  <c r="P10" i="2"/>
  <c r="O10" i="2"/>
  <c r="M10" i="2"/>
  <c r="U9" i="2"/>
  <c r="P9" i="2"/>
  <c r="T9" i="2" s="1"/>
  <c r="L302" i="2" l="1"/>
  <c r="M123" i="2"/>
  <c r="I157" i="2"/>
  <c r="O157" i="2"/>
  <c r="T157" i="2" s="1"/>
  <c r="I208" i="2"/>
  <c r="O208" i="2"/>
  <c r="T208" i="2" s="1"/>
  <c r="F302" i="2"/>
  <c r="I302" i="2" s="1"/>
  <c r="O209" i="2"/>
  <c r="T209" i="2" s="1"/>
  <c r="F303" i="2"/>
  <c r="I303" i="2" s="1"/>
  <c r="I209" i="2"/>
  <c r="O210" i="2"/>
  <c r="T210" i="2" s="1"/>
  <c r="F304" i="2"/>
  <c r="I304" i="2" s="1"/>
  <c r="I210" i="2"/>
  <c r="K302" i="2"/>
  <c r="M259" i="2"/>
  <c r="K303" i="2"/>
  <c r="M303" i="2" s="1"/>
  <c r="M260" i="2"/>
  <c r="K304" i="2"/>
  <c r="M304" i="2" s="1"/>
  <c r="M261" i="2"/>
  <c r="O156" i="2"/>
  <c r="T156" i="2" s="1"/>
  <c r="I156" i="2"/>
  <c r="I155" i="2"/>
  <c r="O155" i="2"/>
  <c r="T155" i="2" s="1"/>
  <c r="T143" i="2"/>
  <c r="T228" i="2"/>
  <c r="T158" i="2"/>
  <c r="T161" i="2"/>
  <c r="T164" i="2"/>
  <c r="T168" i="2"/>
  <c r="T197" i="2"/>
  <c r="T220" i="2"/>
  <c r="T224" i="2"/>
  <c r="T243" i="2"/>
  <c r="T266" i="2"/>
  <c r="T290" i="2"/>
  <c r="T93" i="2"/>
  <c r="T94" i="2"/>
  <c r="T134" i="2"/>
  <c r="T135" i="2"/>
  <c r="T172" i="2"/>
  <c r="T186" i="2"/>
  <c r="T194" i="2"/>
  <c r="T199" i="2"/>
  <c r="T200" i="2"/>
  <c r="T247" i="2"/>
  <c r="T251" i="2"/>
  <c r="T283" i="2"/>
  <c r="T10" i="2"/>
  <c r="T30" i="2"/>
  <c r="T59" i="2"/>
  <c r="T61" i="2"/>
  <c r="T79" i="2"/>
  <c r="T81" i="2"/>
  <c r="T117" i="2"/>
  <c r="T120" i="2"/>
  <c r="T11" i="2"/>
  <c r="T19" i="2"/>
  <c r="T22" i="2"/>
  <c r="T25" i="2"/>
  <c r="T28" i="2"/>
  <c r="T29" i="2"/>
  <c r="T53" i="2"/>
  <c r="T60" i="2"/>
  <c r="T80" i="2"/>
  <c r="T130" i="2"/>
  <c r="T144" i="2"/>
  <c r="T145" i="2"/>
  <c r="T148" i="2"/>
  <c r="T152" i="2"/>
  <c r="T171" i="2"/>
  <c r="T173" i="2"/>
  <c r="T174" i="2"/>
  <c r="T177" i="2"/>
  <c r="T180" i="2"/>
  <c r="T204" i="2"/>
  <c r="T205" i="2"/>
  <c r="T216" i="2"/>
  <c r="T232" i="2"/>
  <c r="T239" i="2"/>
  <c r="T255" i="2"/>
  <c r="T274" i="2"/>
  <c r="T286" i="2"/>
  <c r="T294" i="2"/>
  <c r="T298" i="2"/>
  <c r="T85" i="2"/>
  <c r="T92" i="2"/>
  <c r="T101" i="2"/>
  <c r="T110" i="2"/>
  <c r="T21" i="2"/>
  <c r="T23" i="2"/>
  <c r="T26" i="2"/>
  <c r="T34" i="2"/>
  <c r="T114" i="2"/>
  <c r="T217" i="2"/>
  <c r="T230" i="2"/>
  <c r="T284" i="2"/>
  <c r="T27" i="2"/>
  <c r="T32" i="2"/>
  <c r="T35" i="2"/>
  <c r="T52" i="2"/>
  <c r="T102" i="2"/>
  <c r="T115" i="2"/>
  <c r="T147" i="2"/>
  <c r="T149" i="2"/>
  <c r="T169" i="2"/>
  <c r="T218" i="2"/>
  <c r="T222" i="2"/>
  <c r="T20" i="2"/>
  <c r="T24" i="2"/>
  <c r="T36" i="2"/>
  <c r="T41" i="2"/>
  <c r="T42" i="2"/>
  <c r="T51" i="2"/>
  <c r="T103" i="2"/>
  <c r="T105" i="2"/>
  <c r="T106" i="2"/>
  <c r="T111" i="2"/>
  <c r="T116" i="2"/>
  <c r="T126" i="2"/>
  <c r="T170" i="2"/>
  <c r="T234" i="2"/>
  <c r="T252" i="2"/>
  <c r="T253" i="2"/>
  <c r="T31" i="2"/>
  <c r="T33" i="2"/>
  <c r="T43" i="2"/>
  <c r="T44" i="2"/>
  <c r="T146" i="2"/>
  <c r="T150" i="2"/>
  <c r="T229" i="2"/>
  <c r="T233" i="2"/>
  <c r="M125" i="2"/>
  <c r="T154" i="2"/>
  <c r="T159" i="2"/>
  <c r="T163" i="2"/>
  <c r="T165" i="2"/>
  <c r="T178" i="2"/>
  <c r="T184" i="2"/>
  <c r="T188" i="2"/>
  <c r="T198" i="2"/>
  <c r="T202" i="2"/>
  <c r="T249" i="2"/>
  <c r="T263" i="2"/>
  <c r="T265" i="2"/>
  <c r="T267" i="2"/>
  <c r="T275" i="2"/>
  <c r="T280" i="2"/>
  <c r="T288" i="2"/>
  <c r="T291" i="2"/>
  <c r="T176" i="2"/>
  <c r="T182" i="2"/>
  <c r="T196" i="2"/>
  <c r="T237" i="2"/>
  <c r="T240" i="2"/>
  <c r="T244" i="2"/>
  <c r="T257" i="2"/>
  <c r="T270" i="2"/>
  <c r="T272" i="2"/>
  <c r="T296" i="2"/>
  <c r="T12" i="2"/>
  <c r="T16" i="2"/>
  <c r="T38" i="2"/>
  <c r="T40" i="2"/>
  <c r="T45" i="2"/>
  <c r="T47" i="2"/>
  <c r="T49" i="2"/>
  <c r="T55" i="2"/>
  <c r="T57" i="2"/>
  <c r="T66" i="2"/>
  <c r="T82" i="2"/>
  <c r="T83" i="2"/>
  <c r="T84" i="2"/>
  <c r="T86" i="2"/>
  <c r="T112" i="2"/>
  <c r="T221" i="2"/>
  <c r="T225" i="2"/>
  <c r="T235" i="2"/>
  <c r="T213" i="2"/>
  <c r="T119" i="2"/>
  <c r="T121" i="2"/>
  <c r="T139" i="2"/>
  <c r="T140" i="2"/>
  <c r="T141" i="2"/>
  <c r="T13" i="2"/>
  <c r="T17" i="2"/>
  <c r="T39" i="2"/>
  <c r="T56" i="2"/>
  <c r="T64" i="2"/>
  <c r="T67" i="2"/>
  <c r="T87" i="2"/>
  <c r="T90" i="2"/>
  <c r="T118" i="2"/>
  <c r="T122" i="2"/>
  <c r="T127" i="2"/>
  <c r="T128" i="2"/>
  <c r="T129" i="2"/>
  <c r="T131" i="2"/>
  <c r="T132" i="2"/>
  <c r="T133" i="2"/>
  <c r="T136" i="2"/>
  <c r="T137" i="2"/>
  <c r="T153" i="2"/>
  <c r="T160" i="2"/>
  <c r="T162" i="2"/>
  <c r="T166" i="2"/>
  <c r="T175" i="2"/>
  <c r="T179" i="2"/>
  <c r="T181" i="2"/>
  <c r="T183" i="2"/>
  <c r="T185" i="2"/>
  <c r="T187" i="2"/>
  <c r="T195" i="2"/>
  <c r="T201" i="2"/>
  <c r="T206" i="2"/>
  <c r="T212" i="2"/>
  <c r="T214" i="2"/>
  <c r="T226" i="2"/>
  <c r="T236" i="2"/>
  <c r="T241" i="2"/>
  <c r="T245" i="2"/>
  <c r="T248" i="2"/>
  <c r="T256" i="2"/>
  <c r="P259" i="2"/>
  <c r="T259" i="2" s="1"/>
  <c r="P261" i="2"/>
  <c r="T261" i="2" s="1"/>
  <c r="T264" i="2"/>
  <c r="T268" i="2"/>
  <c r="T271" i="2"/>
  <c r="T276" i="2"/>
  <c r="T279" i="2"/>
  <c r="T287" i="2"/>
  <c r="T292" i="2"/>
  <c r="T295" i="2"/>
  <c r="U220" i="2"/>
  <c r="T46" i="2"/>
  <c r="T48" i="2"/>
  <c r="T54" i="2"/>
  <c r="T58" i="2"/>
  <c r="T14" i="2"/>
  <c r="T18" i="2"/>
  <c r="T63" i="2"/>
  <c r="T68" i="2"/>
  <c r="T89" i="2"/>
  <c r="T91" i="2"/>
  <c r="S123" i="2"/>
  <c r="T123" i="2" s="1"/>
  <c r="M124" i="2"/>
  <c r="S125" i="2"/>
  <c r="T125" i="2" s="1"/>
  <c r="S124" i="2"/>
  <c r="T124" i="2" s="1"/>
  <c r="P260" i="2"/>
  <c r="T260" i="2" s="1"/>
  <c r="T299" i="2"/>
  <c r="T300" i="2"/>
  <c r="M302" i="2" l="1"/>
  <c r="O302" i="2"/>
  <c r="O304" i="2"/>
  <c r="S302" i="2"/>
  <c r="P302" i="2"/>
  <c r="O303" i="2"/>
  <c r="S304" i="2"/>
  <c r="P303" i="2"/>
  <c r="S303" i="2"/>
  <c r="P304" i="2"/>
  <c r="T302" i="2" l="1"/>
  <c r="T304" i="2"/>
  <c r="T303" i="2"/>
</calcChain>
</file>

<file path=xl/sharedStrings.xml><?xml version="1.0" encoding="utf-8"?>
<sst xmlns="http://schemas.openxmlformats.org/spreadsheetml/2006/main" count="477" uniqueCount="182">
  <si>
    <t>Kodi I Programt</t>
  </si>
  <si>
    <t>Programet Buxhetore</t>
  </si>
  <si>
    <t>Viti</t>
  </si>
  <si>
    <t>Kosto e Politikave te Reja</t>
  </si>
  <si>
    <t>Sipas grup artikujve</t>
  </si>
  <si>
    <t>600-601</t>
  </si>
  <si>
    <t>602-606</t>
  </si>
  <si>
    <t>230-231</t>
  </si>
  <si>
    <t>Totali</t>
  </si>
  <si>
    <t>Numer Punonjesish Shtese</t>
  </si>
  <si>
    <t>Planifikimi, Menaxhimi dhe Administrimi</t>
  </si>
  <si>
    <t>Transporti rrugor</t>
  </si>
  <si>
    <t>2019</t>
  </si>
  <si>
    <t>2020</t>
  </si>
  <si>
    <t>2021</t>
  </si>
  <si>
    <t>Transporti Hekurudhor</t>
  </si>
  <si>
    <t>Transporti Ajror</t>
  </si>
  <si>
    <t>Furnizimi me Uje dhe Kanalizime</t>
  </si>
  <si>
    <t>Menaxhimi i Mbetjeve Urbane</t>
  </si>
  <si>
    <t>Mbeshtetje per Energjine</t>
  </si>
  <si>
    <t xml:space="preserve">Mbeshtetje per Burimet Natyrore </t>
  </si>
  <si>
    <t>Mbeshtetje per Industrine</t>
  </si>
  <si>
    <t>Ministria e Infrastruktures dhe Energjise</t>
  </si>
  <si>
    <t>Kodi I Institucionit</t>
  </si>
  <si>
    <t>06</t>
  </si>
  <si>
    <t>Kostoja e Politikave Ekzistuese ne krahasim me tavanin
(Diferenca Politika Ekzistuese - Tavanin e miratuar)</t>
  </si>
  <si>
    <t>11</t>
  </si>
  <si>
    <t>12</t>
  </si>
  <si>
    <t xml:space="preserve">Trashegimia Kulturore dhe Muzete </t>
  </si>
  <si>
    <t xml:space="preserve">Arti dhe Kultura </t>
  </si>
  <si>
    <t>13</t>
  </si>
  <si>
    <t>02</t>
  </si>
  <si>
    <t>Kuvendi</t>
  </si>
  <si>
    <t>Veprimtaria ligjvënëse</t>
  </si>
  <si>
    <t>50</t>
  </si>
  <si>
    <t>Veprimtaria  Statistikore</t>
  </si>
  <si>
    <t>Instituti I Statistikave</t>
  </si>
  <si>
    <t>92</t>
  </si>
  <si>
    <t>Instituti i studimeve të krimeve të komunizmit</t>
  </si>
  <si>
    <t>88</t>
  </si>
  <si>
    <t>Komisioneri për Mbrojtjen nga Diskriminimi</t>
  </si>
  <si>
    <t>91</t>
  </si>
  <si>
    <t>95</t>
  </si>
  <si>
    <t>Autoriteti për Informimin mbi Dokumentet e ish-Sigurimit të Shtetit</t>
  </si>
  <si>
    <t>05</t>
  </si>
  <si>
    <t>Ministria e Bujqësisë dhe Zhvillimit Rural</t>
  </si>
  <si>
    <t>04220</t>
  </si>
  <si>
    <t>Siguria Ushqimore dhe Mbrojtja e Konsumatorit</t>
  </si>
  <si>
    <t>04230</t>
  </si>
  <si>
    <t>Mbështetje për Peshkimin</t>
  </si>
  <si>
    <t>04240</t>
  </si>
  <si>
    <t>Menaxhimi i Infrastrukturës së Kullimit dhe Ujitjes</t>
  </si>
  <si>
    <t>04250</t>
  </si>
  <si>
    <t>Zhvillimi Rural duke mbështetur prodhimin bujqësor, blegtoral, agroindustrinë dhe marketingun</t>
  </si>
  <si>
    <t>04260</t>
  </si>
  <si>
    <t xml:space="preserve">Këshillimi dhe Informacioni Bujqësor </t>
  </si>
  <si>
    <t>05470</t>
  </si>
  <si>
    <t>Menaxhim i Qëndrueshëm i Tokës Bujqësore</t>
  </si>
  <si>
    <t>15</t>
  </si>
  <si>
    <t xml:space="preserve">Ministria për Europën dhe Punët e Jashtme </t>
  </si>
  <si>
    <t>01110</t>
  </si>
  <si>
    <t>Planifikim/Menaxhim/Administrim</t>
  </si>
  <si>
    <t>01120</t>
  </si>
  <si>
    <t>Mbështetje Diplomatike Jashtë Vendit</t>
  </si>
  <si>
    <t>01130</t>
  </si>
  <si>
    <t>Aktiviteti diplomatik dhe konsullor i MEPJ</t>
  </si>
  <si>
    <t>01150</t>
  </si>
  <si>
    <t>Mbështetje institucionale për procesin e integrimit</t>
  </si>
  <si>
    <t>89</t>
  </si>
  <si>
    <t>14</t>
  </si>
  <si>
    <t>Planifikimi, menaxhimi dhe administrimi</t>
  </si>
  <si>
    <t>Publikimet zyrtare</t>
  </si>
  <si>
    <t>Mjekësia ligjore</t>
  </si>
  <si>
    <t>Sistemi i burgjeve</t>
  </si>
  <si>
    <t>Shërbimi i Përmbarimit Gjyqësor</t>
  </si>
  <si>
    <t>Shërbimet për çështjet e birësimeve</t>
  </si>
  <si>
    <t>Shërbimi i Kthimit dhe Kompensimit të Pronave</t>
  </si>
  <si>
    <t>Shërbimi i Provës</t>
  </si>
  <si>
    <t>55</t>
  </si>
  <si>
    <t>Veprimtaria arsimore</t>
  </si>
  <si>
    <t>KQZ</t>
  </si>
  <si>
    <t>73</t>
  </si>
  <si>
    <t>Zgjedhjet e përgjithshme dhe lokale</t>
  </si>
  <si>
    <t>ILDKP</t>
  </si>
  <si>
    <t>76</t>
  </si>
  <si>
    <t>Komisioni Prokurimit Publik</t>
  </si>
  <si>
    <t>90</t>
  </si>
  <si>
    <t>Prokuroria Pergjithshme</t>
  </si>
  <si>
    <t>28</t>
  </si>
  <si>
    <t>ZABGJ</t>
  </si>
  <si>
    <t>29</t>
  </si>
  <si>
    <t>Gjykata Kushtetuese</t>
  </si>
  <si>
    <t>30</t>
  </si>
  <si>
    <t>Veprimtaria Gjyqësore Kushtetuese</t>
  </si>
  <si>
    <t>63</t>
  </si>
  <si>
    <t>Veprimtaria e rivlerësimit kalimtar të magjistratit</t>
  </si>
  <si>
    <t>Kolegji Posaçem i Apelimit</t>
  </si>
  <si>
    <t>Veprimtaria e apelimit të rivlerësimit kalimtar</t>
  </si>
  <si>
    <t>Komisioneri Publik</t>
  </si>
  <si>
    <t>Veprimtaria e komisionerit publik</t>
  </si>
  <si>
    <t>Mbeshtetje per Shoqerine Civile</t>
  </si>
  <si>
    <t>16</t>
  </si>
  <si>
    <t>Ministria e Brendshme</t>
  </si>
  <si>
    <t>Planifikim/Menaxhim/ Administrim</t>
  </si>
  <si>
    <t>03140</t>
  </si>
  <si>
    <t>Policia e Shtetit</t>
  </si>
  <si>
    <t>03150</t>
  </si>
  <si>
    <t>Garda e Republikes</t>
  </si>
  <si>
    <t>01160</t>
  </si>
  <si>
    <t>Prefekturat dhe Fuksionet e Deleguara</t>
  </si>
  <si>
    <t>01170</t>
  </si>
  <si>
    <t>Gjendja Civile</t>
  </si>
  <si>
    <t>18</t>
  </si>
  <si>
    <t>Sherbimi Informativ i Shtetit</t>
  </si>
  <si>
    <t>Veprimtaria Informative Shteterore</t>
  </si>
  <si>
    <t>24</t>
  </si>
  <si>
    <t>Kontrolli i Larte i Shtetit</t>
  </si>
  <si>
    <t>Veprimtaria Audituese e KLSH</t>
  </si>
  <si>
    <t>Qendra Kombetare e Kinematografise</t>
  </si>
  <si>
    <t>Mbeshtetja e Veprimtarise  kinematografike</t>
  </si>
  <si>
    <t>Avokati i Popullit</t>
  </si>
  <si>
    <t>Sherbimi i Avokatures</t>
  </si>
  <si>
    <t>Komisioneri per Mbikeqyrjen e Sherbimit Civil</t>
  </si>
  <si>
    <t>Planifikim, Menaxhim, Administrim</t>
  </si>
  <si>
    <t>0110</t>
  </si>
  <si>
    <t>Planifikim/Menaxhi/Administrim</t>
  </si>
  <si>
    <t>07220</t>
  </si>
  <si>
    <t>Shërbime të Kujdesit Shëndetësor Parësor</t>
  </si>
  <si>
    <t>07330</t>
  </si>
  <si>
    <t>Sherbime te kujdesit dytesor</t>
  </si>
  <si>
    <t>07450</t>
  </si>
  <si>
    <t>Sherbime te Shendetit Publik</t>
  </si>
  <si>
    <t>07460</t>
  </si>
  <si>
    <t>Shërbimi Kombetar i Urgjencës</t>
  </si>
  <si>
    <t>10430</t>
  </si>
  <si>
    <t>Përkujdesja Sociale</t>
  </si>
  <si>
    <t>10460</t>
  </si>
  <si>
    <t>Përfshirja Sociale</t>
  </si>
  <si>
    <t>01190</t>
  </si>
  <si>
    <t>Rehabilitimi i te Perndjekurve Politike</t>
  </si>
  <si>
    <t>20</t>
  </si>
  <si>
    <t>Drejtoria e Pergjithshme e Arkivave</t>
  </si>
  <si>
    <t>77</t>
  </si>
  <si>
    <t>Autoriteti I Konkurrences</t>
  </si>
  <si>
    <t>Mbikeqyrja e Tregut dhe Advokacia e Konkurrences</t>
  </si>
  <si>
    <t>19</t>
  </si>
  <si>
    <t>Prodhime filmike ose veprimtari Arstistike mbarekombetare</t>
  </si>
  <si>
    <t>Orkestra simfonike e RTSH dhe Kinematografise</t>
  </si>
  <si>
    <t>Projekte teknike per futjen e teknologjive te reja</t>
  </si>
  <si>
    <t>Radio Televizioni Shqiptar</t>
  </si>
  <si>
    <t>Ministria e Arsimit, Sportit dhe Rinise</t>
  </si>
  <si>
    <t>17</t>
  </si>
  <si>
    <t>Ministria e Mbrojtjes</t>
  </si>
  <si>
    <t>Forcat e Luftimit</t>
  </si>
  <si>
    <t>Arsimi Ushtarak</t>
  </si>
  <si>
    <t>Mbwshtetja e Luftimit</t>
  </si>
  <si>
    <t>Mbwshtetje pwr Shwndetwsinw</t>
  </si>
  <si>
    <t>Mbwshtetje Sociale pwr Ushtarakwt</t>
  </si>
  <si>
    <t>Emergjencat Civile dhe Rezervat</t>
  </si>
  <si>
    <t>Shkolla e Magjistratures</t>
  </si>
  <si>
    <t>Fondi Shqiptar I Zhvillimit</t>
  </si>
  <si>
    <t>56</t>
  </si>
  <si>
    <t>Programe Zhvillimi</t>
  </si>
  <si>
    <t xml:space="preserve">Infrastruktura Vendore dhe Rajonale </t>
  </si>
  <si>
    <t>57</t>
  </si>
  <si>
    <t>66</t>
  </si>
  <si>
    <t>67</t>
  </si>
  <si>
    <t>Komisioneri per te Drejten e Informimit dhe Mbrotjen e te dhenave Personale</t>
  </si>
  <si>
    <t>TOTALI</t>
  </si>
  <si>
    <t>Arsimi Baze</t>
  </si>
  <si>
    <t>Arsimi Mesem I pergjithshem</t>
  </si>
  <si>
    <t>Arsimi I Larte</t>
  </si>
  <si>
    <t>230-231 (FB)</t>
  </si>
  <si>
    <t>230-231 (FH)</t>
  </si>
  <si>
    <t>230-231 (FB+|FH)</t>
  </si>
  <si>
    <t>Total KERKESA</t>
  </si>
  <si>
    <t>14                          Ministria e Drejtesise</t>
  </si>
  <si>
    <t>63                          Komisioni Pavarur i Kualifikimit</t>
  </si>
  <si>
    <t>Ministria e Shendetësisë dhe Mbrojtjes Sociale</t>
  </si>
  <si>
    <t>Ministria e Kulturës</t>
  </si>
  <si>
    <t>Aneksi 2  Kërkesat për financimin e Politikave Ekzistuese dhe Politikave te Reja mbi tavanin</t>
  </si>
  <si>
    <t>Ne 000/leke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</si>
</sst>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00000"/>
    <numFmt numFmtId="166" formatCode="00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#,##0.0"/>
    <numFmt numFmtId="173" formatCode="_-* #,##0.00_-;\-* #,##0.00_-;_-* &quot;-&quot;??_-;_-@_-"/>
    <numFmt numFmtId="174" formatCode="#,##0.000"/>
    <numFmt numFmtId="175" formatCode="mmmm\ d\,\ yyyy"/>
    <numFmt numFmtId="176" formatCode="_([$€]* #,##0.00_);_([$€]* \(#,##0.00\);_([$€]* &quot;-&quot;??_);_(@_)"/>
    <numFmt numFmtId="177" formatCode="0.0%"/>
    <numFmt numFmtId="178" formatCode="#,##0\ &quot;Kč&quot;;\-#,##0\ &quot;Kč&quot;"/>
    <numFmt numFmtId="179" formatCode="_-* #,##0_-;\-* #,##0_-;_-* &quot;-&quot;_-;_-@_-"/>
    <numFmt numFmtId="180" formatCode="_-&quot;¢&quot;* #,##0_-;\-&quot;¢&quot;* #,##0_-;_-&quot;¢&quot;* &quot;-&quot;_-;_-@_-"/>
    <numFmt numFmtId="181" formatCode="_-&quot;¢&quot;* #,##0.00_-;\-&quot;¢&quot;* #,##0.00_-;_-&quot;¢&quot;* &quot;-&quot;??_-;_-@_-"/>
    <numFmt numFmtId="182" formatCode="[&gt;=0.05]#,##0.0;[&lt;=-0.05]\-#,##0.0;?0.0"/>
    <numFmt numFmtId="183" formatCode="[Black]#,##0.0;[Black]\-#,##0.0;;"/>
    <numFmt numFmtId="184" formatCode="[Black][&gt;0.05]#,##0.0;[Black][&lt;-0.05]\-#,##0.0;;"/>
    <numFmt numFmtId="185" formatCode="[Black][&gt;0.5]#,##0;[Black][&lt;-0.5]\-#,##0;;"/>
    <numFmt numFmtId="186" formatCode="#,##0.0____"/>
    <numFmt numFmtId="187" formatCode="General\ \ \ \ \ \ "/>
    <numFmt numFmtId="188" formatCode="0.0\ \ \ \ \ \ \ \ "/>
    <numFmt numFmtId="189" formatCode="mmmm\ yyyy"/>
    <numFmt numFmtId="190" formatCode="0.0"/>
    <numFmt numFmtId="191" formatCode="\$#,##0.00\ ;\(\$#,##0.00\)"/>
  </numFmts>
  <fonts count="43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Dot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ashDot">
        <color indexed="64"/>
      </top>
      <bottom style="dotted">
        <color indexed="64"/>
      </bottom>
      <diagonal/>
    </border>
    <border>
      <left/>
      <right style="thin">
        <color indexed="64"/>
      </right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ashDot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/>
      <diagonal/>
    </border>
    <border>
      <left style="dotted">
        <color indexed="64"/>
      </left>
      <right style="dotted">
        <color indexed="64"/>
      </right>
      <top style="dashDot">
        <color indexed="64"/>
      </top>
      <bottom/>
      <diagonal/>
    </border>
    <border>
      <left style="dotted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otted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139">
    <xf numFmtId="0" fontId="0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3" fontId="1" fillId="2" borderId="1" applyNumberFormat="0"/>
    <xf numFmtId="0" fontId="11" fillId="0" borderId="2" applyNumberFormat="0" applyFont="0" applyFill="0" applyAlignment="0" applyProtection="0"/>
    <xf numFmtId="164" fontId="34" fillId="0" borderId="0" applyFont="0" applyFill="0" applyBorder="0" applyAlignment="0" applyProtection="0"/>
    <xf numFmtId="0" fontId="12" fillId="0" borderId="0"/>
    <xf numFmtId="172" fontId="5" fillId="0" borderId="0" applyFill="0" applyBorder="0" applyAlignment="0" applyProtection="0"/>
    <xf numFmtId="43" fontId="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4" fontId="14" fillId="0" borderId="0">
      <alignment horizontal="right" vertical="top"/>
    </xf>
    <xf numFmtId="3" fontId="5" fillId="0" borderId="0" applyFill="0" applyBorder="0" applyAlignment="0" applyProtection="0"/>
    <xf numFmtId="0" fontId="12" fillId="0" borderId="0"/>
    <xf numFmtId="0" fontId="12" fillId="0" borderId="0"/>
    <xf numFmtId="5" fontId="5" fillId="0" borderId="0" applyFill="0" applyBorder="0" applyAlignment="0" applyProtection="0"/>
    <xf numFmtId="175" fontId="5" fillId="0" borderId="0" applyFill="0" applyBorder="0" applyAlignment="0" applyProtection="0"/>
    <xf numFmtId="0" fontId="11" fillId="0" borderId="0" applyFont="0" applyFill="0" applyBorder="0" applyAlignment="0" applyProtection="0"/>
    <xf numFmtId="0" fontId="1" fillId="3" borderId="0" applyNumberFormat="0" applyBorder="0" applyProtection="0"/>
    <xf numFmtId="176" fontId="1" fillId="0" borderId="0" applyFont="0" applyFill="0" applyBorder="0" applyAlignment="0" applyProtection="0"/>
    <xf numFmtId="177" fontId="5" fillId="4" borderId="3" applyNumberFormat="0" applyFont="0" applyBorder="0" applyAlignment="0" applyProtection="0">
      <alignment horizontal="right"/>
    </xf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" fontId="5" fillId="0" borderId="0" applyFill="0" applyBorder="0" applyAlignment="0" applyProtection="0"/>
    <xf numFmtId="38" fontId="6" fillId="3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5" borderId="1" applyNumberFormat="0" applyBorder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6" fillId="6" borderId="4" applyNumberFormat="0" applyBorder="0" applyAlignment="0" applyProtection="0"/>
    <xf numFmtId="3" fontId="1" fillId="7" borderId="0" applyNumberFormat="0" applyBorder="0"/>
    <xf numFmtId="172" fontId="16" fillId="0" borderId="0"/>
    <xf numFmtId="178" fontId="11" fillId="0" borderId="0" applyFont="0" applyFill="0" applyBorder="0" applyAlignment="0" applyProtection="0"/>
    <xf numFmtId="179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" fillId="8" borderId="1" applyNumberFormat="0"/>
    <xf numFmtId="3" fontId="1" fillId="9" borderId="1" applyNumberFormat="0" applyFont="0" applyAlignment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3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>
      <alignment vertical="top"/>
    </xf>
    <xf numFmtId="0" fontId="34" fillId="0" borderId="0"/>
    <xf numFmtId="182" fontId="20" fillId="0" borderId="0" applyFill="0" applyBorder="0" applyAlignment="0" applyProtection="0">
      <alignment horizontal="right"/>
    </xf>
    <xf numFmtId="0" fontId="2" fillId="0" borderId="0"/>
    <xf numFmtId="0" fontId="5" fillId="0" borderId="0"/>
    <xf numFmtId="40" fontId="21" fillId="6" borderId="0">
      <alignment horizontal="right"/>
    </xf>
    <xf numFmtId="9" fontId="34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186" fontId="20" fillId="0" borderId="0" applyFill="0" applyBorder="0" applyAlignment="0">
      <alignment horizontal="centerContinuous"/>
    </xf>
    <xf numFmtId="3" fontId="1" fillId="10" borderId="1" applyNumberFormat="0"/>
    <xf numFmtId="0" fontId="10" fillId="0" borderId="0"/>
    <xf numFmtId="0" fontId="22" fillId="0" borderId="0"/>
    <xf numFmtId="0" fontId="8" fillId="0" borderId="0">
      <alignment vertical="top"/>
    </xf>
    <xf numFmtId="0" fontId="1" fillId="0" borderId="0" applyNumberFormat="0"/>
    <xf numFmtId="0" fontId="23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 vertical="top"/>
    </xf>
    <xf numFmtId="0" fontId="23" fillId="0" borderId="0" applyNumberFormat="0" applyFont="0" applyFill="0" applyBorder="0" applyAlignment="0" applyProtection="0">
      <alignment horizontal="left" vertical="top"/>
    </xf>
    <xf numFmtId="0" fontId="23" fillId="0" borderId="0" applyNumberFormat="0" applyFont="0" applyFill="0" applyBorder="0" applyAlignment="0" applyProtection="0">
      <alignment horizontal="left" vertical="top"/>
    </xf>
    <xf numFmtId="0" fontId="20" fillId="0" borderId="0"/>
    <xf numFmtId="0" fontId="25" fillId="0" borderId="0">
      <alignment horizontal="left" wrapText="1"/>
    </xf>
    <xf numFmtId="0" fontId="26" fillId="0" borderId="5" applyNumberFormat="0" applyFont="0" applyFill="0" applyBorder="0" applyAlignment="0" applyProtection="0">
      <alignment horizontal="center" wrapText="1"/>
    </xf>
    <xf numFmtId="187" fontId="10" fillId="0" borderId="0" applyNumberFormat="0" applyFont="0" applyFill="0" applyBorder="0" applyAlignment="0" applyProtection="0">
      <alignment horizontal="right"/>
    </xf>
    <xf numFmtId="0" fontId="26" fillId="0" borderId="0" applyNumberFormat="0" applyFont="0" applyFill="0" applyBorder="0" applyAlignment="0" applyProtection="0">
      <alignment horizontal="left" indent="1"/>
    </xf>
    <xf numFmtId="188" fontId="26" fillId="0" borderId="0" applyNumberFormat="0" applyFont="0" applyFill="0" applyBorder="0" applyAlignment="0" applyProtection="0"/>
    <xf numFmtId="0" fontId="20" fillId="0" borderId="5" applyNumberFormat="0" applyFont="0" applyFill="0" applyAlignment="0" applyProtection="0">
      <alignment horizontal="center"/>
    </xf>
    <xf numFmtId="0" fontId="20" fillId="0" borderId="0" applyNumberFormat="0" applyFont="0" applyFill="0" applyBorder="0" applyAlignment="0" applyProtection="0">
      <alignment horizontal="left" wrapText="1" indent="1"/>
    </xf>
    <xf numFmtId="0" fontId="26" fillId="0" borderId="0" applyNumberFormat="0" applyFont="0" applyFill="0" applyBorder="0" applyAlignment="0" applyProtection="0">
      <alignment horizontal="left" indent="1"/>
    </xf>
    <xf numFmtId="0" fontId="20" fillId="0" borderId="0" applyNumberFormat="0" applyFont="0" applyFill="0" applyBorder="0" applyAlignment="0" applyProtection="0">
      <alignment horizontal="left" wrapText="1" indent="2"/>
    </xf>
    <xf numFmtId="189" fontId="20" fillId="0" borderId="0">
      <alignment horizontal="right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0" fontId="29" fillId="0" borderId="0">
      <alignment horizontal="right"/>
    </xf>
    <xf numFmtId="0" fontId="30" fillId="0" borderId="0" applyProtection="0"/>
    <xf numFmtId="191" fontId="30" fillId="0" borderId="0" applyProtection="0"/>
    <xf numFmtId="0" fontId="31" fillId="0" borderId="0" applyProtection="0"/>
    <xf numFmtId="0" fontId="32" fillId="0" borderId="0" applyProtection="0"/>
    <xf numFmtId="0" fontId="30" fillId="0" borderId="6" applyProtection="0"/>
    <xf numFmtId="0" fontId="30" fillId="0" borderId="0"/>
    <xf numFmtId="10" fontId="30" fillId="0" borderId="0" applyProtection="0"/>
    <xf numFmtId="0" fontId="30" fillId="0" borderId="0"/>
    <xf numFmtId="2" fontId="30" fillId="0" borderId="0" applyProtection="0"/>
    <xf numFmtId="4" fontId="30" fillId="0" borderId="0" applyProtection="0"/>
    <xf numFmtId="0" fontId="1" fillId="0" borderId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" fillId="0" borderId="0"/>
    <xf numFmtId="164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5">
    <xf numFmtId="0" fontId="0" fillId="0" borderId="0" xfId="0"/>
    <xf numFmtId="0" fontId="5" fillId="0" borderId="91" xfId="123" applyFont="1" applyFill="1" applyBorder="1" applyAlignment="1">
      <alignment horizontal="center" vertical="center" wrapText="1"/>
    </xf>
    <xf numFmtId="165" fontId="4" fillId="0" borderId="11" xfId="123" applyNumberFormat="1" applyFont="1" applyFill="1" applyBorder="1" applyAlignment="1">
      <alignment horizontal="center"/>
    </xf>
    <xf numFmtId="165" fontId="4" fillId="0" borderId="12" xfId="123" applyNumberFormat="1" applyFont="1" applyFill="1" applyBorder="1" applyAlignment="1">
      <alignment horizontal="center"/>
    </xf>
    <xf numFmtId="165" fontId="4" fillId="0" borderId="13" xfId="123" applyNumberFormat="1" applyFont="1" applyFill="1" applyBorder="1" applyAlignment="1">
      <alignment horizontal="center"/>
    </xf>
    <xf numFmtId="3" fontId="7" fillId="0" borderId="16" xfId="123" applyNumberFormat="1" applyFont="1" applyFill="1" applyBorder="1"/>
    <xf numFmtId="3" fontId="4" fillId="0" borderId="17" xfId="123" applyNumberFormat="1" applyFont="1" applyFill="1" applyBorder="1"/>
    <xf numFmtId="166" fontId="7" fillId="0" borderId="18" xfId="123" applyNumberFormat="1" applyFont="1" applyFill="1" applyBorder="1"/>
    <xf numFmtId="166" fontId="7" fillId="0" borderId="17" xfId="123" applyNumberFormat="1" applyFont="1" applyFill="1" applyBorder="1"/>
    <xf numFmtId="166" fontId="7" fillId="0" borderId="19" xfId="123" applyNumberFormat="1" applyFont="1" applyFill="1" applyBorder="1"/>
    <xf numFmtId="49" fontId="4" fillId="0" borderId="20" xfId="125" applyNumberFormat="1" applyFont="1" applyFill="1" applyBorder="1" applyAlignment="1">
      <alignment horizontal="center"/>
    </xf>
    <xf numFmtId="49" fontId="4" fillId="0" borderId="21" xfId="125" applyNumberFormat="1" applyFont="1" applyFill="1" applyBorder="1" applyAlignment="1">
      <alignment horizontal="center"/>
    </xf>
    <xf numFmtId="49" fontId="4" fillId="0" borderId="21" xfId="123" applyNumberFormat="1" applyFont="1" applyFill="1" applyBorder="1" applyAlignment="1">
      <alignment horizontal="center"/>
    </xf>
    <xf numFmtId="49" fontId="4" fillId="0" borderId="22" xfId="125" applyNumberFormat="1" applyFont="1" applyFill="1" applyBorder="1" applyAlignment="1">
      <alignment horizontal="center"/>
    </xf>
    <xf numFmtId="49" fontId="4" fillId="0" borderId="23" xfId="125" applyNumberFormat="1" applyFont="1" applyFill="1" applyBorder="1" applyAlignment="1">
      <alignment horizontal="center"/>
    </xf>
    <xf numFmtId="49" fontId="4" fillId="0" borderId="22" xfId="123" applyNumberFormat="1" applyFont="1" applyFill="1" applyBorder="1" applyAlignment="1">
      <alignment horizontal="center"/>
    </xf>
    <xf numFmtId="49" fontId="4" fillId="0" borderId="23" xfId="123" applyNumberFormat="1" applyFont="1" applyFill="1" applyBorder="1" applyAlignment="1">
      <alignment horizontal="center"/>
    </xf>
    <xf numFmtId="165" fontId="4" fillId="0" borderId="27" xfId="123" applyNumberFormat="1" applyFont="1" applyFill="1" applyBorder="1" applyAlignment="1">
      <alignment horizontal="center"/>
    </xf>
    <xf numFmtId="3" fontId="7" fillId="0" borderId="28" xfId="123" applyNumberFormat="1" applyFont="1" applyFill="1" applyBorder="1"/>
    <xf numFmtId="3" fontId="4" fillId="0" borderId="19" xfId="123" applyNumberFormat="1" applyFont="1" applyFill="1" applyBorder="1"/>
    <xf numFmtId="165" fontId="4" fillId="0" borderId="30" xfId="123" applyNumberFormat="1" applyFont="1" applyFill="1" applyBorder="1" applyAlignment="1">
      <alignment horizontal="center"/>
    </xf>
    <xf numFmtId="3" fontId="4" fillId="0" borderId="31" xfId="123" applyNumberFormat="1" applyFont="1" applyFill="1" applyBorder="1"/>
    <xf numFmtId="49" fontId="4" fillId="0" borderId="32" xfId="125" applyNumberFormat="1" applyFont="1" applyFill="1" applyBorder="1" applyAlignment="1">
      <alignment horizontal="center"/>
    </xf>
    <xf numFmtId="166" fontId="7" fillId="0" borderId="16" xfId="123" applyNumberFormat="1" applyFont="1" applyFill="1" applyBorder="1"/>
    <xf numFmtId="166" fontId="7" fillId="0" borderId="28" xfId="123" applyNumberFormat="1" applyFont="1" applyFill="1" applyBorder="1"/>
    <xf numFmtId="166" fontId="7" fillId="0" borderId="33" xfId="123" applyNumberFormat="1" applyFont="1" applyFill="1" applyBorder="1"/>
    <xf numFmtId="166" fontId="7" fillId="0" borderId="34" xfId="123" applyNumberFormat="1" applyFont="1" applyFill="1" applyBorder="1"/>
    <xf numFmtId="3" fontId="4" fillId="11" borderId="55" xfId="123" applyNumberFormat="1" applyFont="1" applyFill="1" applyBorder="1"/>
    <xf numFmtId="3" fontId="4" fillId="11" borderId="56" xfId="123" applyNumberFormat="1" applyFont="1" applyFill="1" applyBorder="1"/>
    <xf numFmtId="3" fontId="4" fillId="11" borderId="57" xfId="123" applyNumberFormat="1" applyFont="1" applyFill="1" applyBorder="1"/>
    <xf numFmtId="3" fontId="4" fillId="11" borderId="58" xfId="123" applyNumberFormat="1" applyFont="1" applyFill="1" applyBorder="1"/>
    <xf numFmtId="3" fontId="4" fillId="11" borderId="59" xfId="123" applyNumberFormat="1" applyFont="1" applyFill="1" applyBorder="1"/>
    <xf numFmtId="3" fontId="4" fillId="11" borderId="60" xfId="123" applyNumberFormat="1" applyFont="1" applyFill="1" applyBorder="1"/>
    <xf numFmtId="3" fontId="7" fillId="11" borderId="21" xfId="123" applyNumberFormat="1" applyFont="1" applyFill="1" applyBorder="1" applyAlignment="1">
      <alignment horizontal="center" vertical="center"/>
    </xf>
    <xf numFmtId="3" fontId="7" fillId="11" borderId="48" xfId="133" applyNumberFormat="1" applyFont="1" applyFill="1" applyBorder="1"/>
    <xf numFmtId="3" fontId="7" fillId="11" borderId="49" xfId="133" applyNumberFormat="1" applyFont="1" applyFill="1" applyBorder="1"/>
    <xf numFmtId="0" fontId="3" fillId="0" borderId="15" xfId="76" applyFont="1" applyFill="1" applyBorder="1" applyAlignment="1">
      <alignment horizontal="center" wrapText="1"/>
    </xf>
    <xf numFmtId="165" fontId="4" fillId="0" borderId="12" xfId="123" applyNumberFormat="1" applyFont="1" applyFill="1" applyBorder="1" applyAlignment="1">
      <alignment horizontal="center" wrapText="1"/>
    </xf>
    <xf numFmtId="49" fontId="0" fillId="0" borderId="0" xfId="0" applyNumberFormat="1"/>
    <xf numFmtId="49" fontId="4" fillId="0" borderId="27" xfId="123" applyNumberFormat="1" applyFont="1" applyFill="1" applyBorder="1" applyAlignment="1">
      <alignment horizontal="center"/>
    </xf>
    <xf numFmtId="49" fontId="4" fillId="0" borderId="12" xfId="123" applyNumberFormat="1" applyFont="1" applyFill="1" applyBorder="1" applyAlignment="1">
      <alignment horizontal="center"/>
    </xf>
    <xf numFmtId="49" fontId="4" fillId="0" borderId="13" xfId="123" applyNumberFormat="1" applyFont="1" applyFill="1" applyBorder="1" applyAlignment="1">
      <alignment horizontal="center"/>
    </xf>
    <xf numFmtId="49" fontId="4" fillId="0" borderId="11" xfId="123" applyNumberFormat="1" applyFont="1" applyFill="1" applyBorder="1" applyAlignment="1">
      <alignment horizontal="center"/>
    </xf>
    <xf numFmtId="49" fontId="7" fillId="12" borderId="89" xfId="123" applyNumberFormat="1" applyFont="1" applyFill="1" applyBorder="1" applyAlignment="1">
      <alignment horizontal="center" vertical="center" wrapText="1"/>
    </xf>
    <xf numFmtId="165" fontId="4" fillId="0" borderId="98" xfId="123" applyNumberFormat="1" applyFont="1" applyFill="1" applyBorder="1" applyAlignment="1">
      <alignment horizontal="center"/>
    </xf>
    <xf numFmtId="165" fontId="4" fillId="0" borderId="99" xfId="123" applyNumberFormat="1" applyFont="1" applyFill="1" applyBorder="1" applyAlignment="1">
      <alignment horizontal="center" wrapText="1"/>
    </xf>
    <xf numFmtId="165" fontId="4" fillId="0" borderId="100" xfId="123" applyNumberFormat="1" applyFont="1" applyFill="1" applyBorder="1" applyAlignment="1">
      <alignment horizontal="center"/>
    </xf>
    <xf numFmtId="3" fontId="7" fillId="0" borderId="22" xfId="123" applyNumberFormat="1" applyFont="1" applyFill="1" applyBorder="1"/>
    <xf numFmtId="3" fontId="4" fillId="0" borderId="21" xfId="123" applyNumberFormat="1" applyFont="1" applyFill="1" applyBorder="1"/>
    <xf numFmtId="3" fontId="4" fillId="0" borderId="23" xfId="123" applyNumberFormat="1" applyFont="1" applyFill="1" applyBorder="1"/>
    <xf numFmtId="165" fontId="4" fillId="0" borderId="22" xfId="123" applyNumberFormat="1" applyFont="1" applyFill="1" applyBorder="1" applyAlignment="1">
      <alignment horizontal="center"/>
    </xf>
    <xf numFmtId="165" fontId="4" fillId="0" borderId="21" xfId="123" applyNumberFormat="1" applyFont="1" applyFill="1" applyBorder="1" applyAlignment="1">
      <alignment horizontal="center" wrapText="1"/>
    </xf>
    <xf numFmtId="165" fontId="4" fillId="0" borderId="23" xfId="123" applyNumberFormat="1" applyFont="1" applyFill="1" applyBorder="1" applyAlignment="1">
      <alignment horizontal="center"/>
    </xf>
    <xf numFmtId="3" fontId="7" fillId="0" borderId="105" xfId="123" applyNumberFormat="1" applyFont="1" applyFill="1" applyBorder="1"/>
    <xf numFmtId="3" fontId="4" fillId="0" borderId="48" xfId="123" applyNumberFormat="1" applyFont="1" applyFill="1" applyBorder="1"/>
    <xf numFmtId="3" fontId="4" fillId="0" borderId="49" xfId="123" applyNumberFormat="1" applyFont="1" applyFill="1" applyBorder="1"/>
    <xf numFmtId="166" fontId="7" fillId="0" borderId="35" xfId="123" applyNumberFormat="1" applyFont="1" applyFill="1" applyBorder="1"/>
    <xf numFmtId="166" fontId="7" fillId="0" borderId="36" xfId="123" applyNumberFormat="1" applyFont="1" applyFill="1" applyBorder="1"/>
    <xf numFmtId="165" fontId="4" fillId="0" borderId="90" xfId="123" applyNumberFormat="1" applyFont="1" applyFill="1" applyBorder="1" applyAlignment="1">
      <alignment horizontal="center"/>
    </xf>
    <xf numFmtId="166" fontId="7" fillId="0" borderId="107" xfId="123" applyNumberFormat="1" applyFont="1" applyFill="1" applyBorder="1"/>
    <xf numFmtId="166" fontId="7" fillId="0" borderId="109" xfId="123" applyNumberFormat="1" applyFont="1" applyFill="1" applyBorder="1"/>
    <xf numFmtId="0" fontId="0" fillId="11" borderId="98" xfId="0" applyFill="1" applyBorder="1" applyAlignment="1">
      <alignment horizontal="center"/>
    </xf>
    <xf numFmtId="0" fontId="0" fillId="11" borderId="110" xfId="0" applyFill="1" applyBorder="1" applyAlignment="1">
      <alignment horizontal="center"/>
    </xf>
    <xf numFmtId="0" fontId="0" fillId="11" borderId="87" xfId="0" applyFill="1" applyBorder="1" applyAlignment="1">
      <alignment horizontal="center"/>
    </xf>
    <xf numFmtId="0" fontId="0" fillId="11" borderId="23" xfId="0" applyFill="1" applyBorder="1"/>
    <xf numFmtId="0" fontId="0" fillId="11" borderId="32" xfId="0" applyFill="1" applyBorder="1"/>
    <xf numFmtId="0" fontId="0" fillId="0" borderId="20" xfId="0" applyBorder="1"/>
    <xf numFmtId="0" fontId="0" fillId="0" borderId="83" xfId="0" applyBorder="1"/>
    <xf numFmtId="0" fontId="0" fillId="0" borderId="32" xfId="0" applyBorder="1"/>
    <xf numFmtId="0" fontId="0" fillId="0" borderId="23" xfId="0" applyBorder="1"/>
    <xf numFmtId="0" fontId="0" fillId="13" borderId="0" xfId="0" applyFill="1"/>
    <xf numFmtId="0" fontId="0" fillId="0" borderId="0" xfId="0" applyFill="1"/>
    <xf numFmtId="165" fontId="4" fillId="0" borderId="106" xfId="123" applyNumberFormat="1" applyFont="1" applyFill="1" applyBorder="1" applyAlignment="1">
      <alignment horizontal="center"/>
    </xf>
    <xf numFmtId="166" fontId="7" fillId="0" borderId="112" xfId="123" applyNumberFormat="1" applyFont="1" applyFill="1" applyBorder="1"/>
    <xf numFmtId="165" fontId="4" fillId="0" borderId="20" xfId="123" applyNumberFormat="1" applyFont="1" applyFill="1" applyBorder="1" applyAlignment="1">
      <alignment horizontal="center"/>
    </xf>
    <xf numFmtId="166" fontId="7" fillId="0" borderId="113" xfId="123" applyNumberFormat="1" applyFont="1" applyFill="1" applyBorder="1"/>
    <xf numFmtId="165" fontId="4" fillId="0" borderId="83" xfId="123" applyNumberFormat="1" applyFont="1" applyFill="1" applyBorder="1" applyAlignment="1">
      <alignment horizontal="center"/>
    </xf>
    <xf numFmtId="166" fontId="7" fillId="0" borderId="105" xfId="123" applyNumberFormat="1" applyFont="1" applyFill="1" applyBorder="1"/>
    <xf numFmtId="0" fontId="0" fillId="0" borderId="0" xfId="0" applyBorder="1"/>
    <xf numFmtId="49" fontId="4" fillId="0" borderId="30" xfId="123" applyNumberFormat="1" applyFont="1" applyFill="1" applyBorder="1" applyAlignment="1">
      <alignment horizontal="center"/>
    </xf>
    <xf numFmtId="1" fontId="35" fillId="12" borderId="84" xfId="123" applyNumberFormat="1" applyFont="1" applyFill="1" applyBorder="1" applyAlignment="1">
      <alignment horizontal="center" wrapText="1"/>
    </xf>
    <xf numFmtId="49" fontId="0" fillId="0" borderId="22" xfId="0" applyNumberFormat="1" applyBorder="1" applyAlignment="1">
      <alignment horizontal="center"/>
    </xf>
    <xf numFmtId="0" fontId="0" fillId="0" borderId="22" xfId="0" applyBorder="1"/>
    <xf numFmtId="3" fontId="39" fillId="11" borderId="21" xfId="123" applyNumberFormat="1" applyFont="1" applyFill="1" applyBorder="1" applyAlignment="1">
      <alignment horizontal="center" vertical="center"/>
    </xf>
    <xf numFmtId="49" fontId="0" fillId="0" borderId="20" xfId="0" applyNumberFormat="1" applyBorder="1" applyAlignment="1">
      <alignment horizontal="center"/>
    </xf>
    <xf numFmtId="49" fontId="0" fillId="0" borderId="83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166" fontId="7" fillId="0" borderId="16" xfId="123" applyNumberFormat="1" applyFont="1" applyFill="1" applyBorder="1" applyAlignment="1">
      <alignment horizontal="center" wrapText="1"/>
    </xf>
    <xf numFmtId="166" fontId="7" fillId="0" borderId="16" xfId="123" applyNumberFormat="1" applyFont="1" applyFill="1" applyBorder="1" applyAlignment="1">
      <alignment wrapText="1"/>
    </xf>
    <xf numFmtId="0" fontId="0" fillId="11" borderId="0" xfId="0" applyFill="1"/>
    <xf numFmtId="0" fontId="36" fillId="11" borderId="0" xfId="0" applyFont="1" applyFill="1"/>
    <xf numFmtId="166" fontId="7" fillId="0" borderId="22" xfId="123" applyNumberFormat="1" applyFont="1" applyFill="1" applyBorder="1" applyAlignment="1">
      <alignment horizontal="center"/>
    </xf>
    <xf numFmtId="166" fontId="7" fillId="0" borderId="21" xfId="123" applyNumberFormat="1" applyFont="1" applyFill="1" applyBorder="1" applyAlignment="1">
      <alignment horizontal="center"/>
    </xf>
    <xf numFmtId="49" fontId="4" fillId="12" borderId="83" xfId="123" applyNumberFormat="1" applyFont="1" applyFill="1" applyBorder="1" applyAlignment="1">
      <alignment horizontal="center"/>
    </xf>
    <xf numFmtId="166" fontId="7" fillId="0" borderId="31" xfId="123" applyNumberFormat="1" applyFont="1" applyFill="1" applyBorder="1"/>
    <xf numFmtId="49" fontId="37" fillId="12" borderId="89" xfId="0" applyNumberFormat="1" applyFont="1" applyFill="1" applyBorder="1" applyAlignment="1">
      <alignment horizontal="center" vertical="center"/>
    </xf>
    <xf numFmtId="166" fontId="7" fillId="0" borderId="37" xfId="123" applyNumberFormat="1" applyFont="1" applyFill="1" applyBorder="1"/>
    <xf numFmtId="49" fontId="7" fillId="12" borderId="89" xfId="123" applyNumberFormat="1" applyFont="1" applyFill="1" applyBorder="1" applyAlignment="1">
      <alignment horizontal="center"/>
    </xf>
    <xf numFmtId="49" fontId="40" fillId="12" borderId="106" xfId="123" applyNumberFormat="1" applyFont="1" applyFill="1" applyBorder="1" applyAlignment="1">
      <alignment horizontal="center"/>
    </xf>
    <xf numFmtId="49" fontId="40" fillId="12" borderId="89" xfId="123" applyNumberFormat="1" applyFont="1" applyFill="1" applyBorder="1" applyAlignment="1">
      <alignment horizontal="center"/>
    </xf>
    <xf numFmtId="49" fontId="7" fillId="12" borderId="92" xfId="123" applyNumberFormat="1" applyFont="1" applyFill="1" applyBorder="1" applyAlignment="1">
      <alignment horizontal="center"/>
    </xf>
    <xf numFmtId="49" fontId="7" fillId="0" borderId="20" xfId="125" applyNumberFormat="1" applyFont="1" applyFill="1" applyBorder="1" applyAlignment="1">
      <alignment horizontal="center"/>
    </xf>
    <xf numFmtId="49" fontId="7" fillId="0" borderId="21" xfId="125" applyNumberFormat="1" applyFont="1" applyFill="1" applyBorder="1" applyAlignment="1">
      <alignment horizontal="center"/>
    </xf>
    <xf numFmtId="49" fontId="7" fillId="0" borderId="23" xfId="125" applyNumberFormat="1" applyFont="1" applyFill="1" applyBorder="1" applyAlignment="1">
      <alignment horizontal="center"/>
    </xf>
    <xf numFmtId="49" fontId="4" fillId="11" borderId="27" xfId="123" applyNumberFormat="1" applyFont="1" applyFill="1" applyBorder="1" applyAlignment="1">
      <alignment horizontal="center"/>
    </xf>
    <xf numFmtId="165" fontId="4" fillId="11" borderId="98" xfId="123" applyNumberFormat="1" applyFont="1" applyFill="1" applyBorder="1" applyAlignment="1">
      <alignment horizontal="center"/>
    </xf>
    <xf numFmtId="3" fontId="7" fillId="11" borderId="28" xfId="123" applyNumberFormat="1" applyFont="1" applyFill="1" applyBorder="1"/>
    <xf numFmtId="49" fontId="4" fillId="11" borderId="98" xfId="125" applyNumberFormat="1" applyFont="1" applyFill="1" applyBorder="1" applyAlignment="1">
      <alignment horizontal="center"/>
    </xf>
    <xf numFmtId="49" fontId="4" fillId="11" borderId="12" xfId="123" applyNumberFormat="1" applyFont="1" applyFill="1" applyBorder="1" applyAlignment="1">
      <alignment horizontal="center"/>
    </xf>
    <xf numFmtId="165" fontId="4" fillId="11" borderId="99" xfId="123" applyNumberFormat="1" applyFont="1" applyFill="1" applyBorder="1" applyAlignment="1">
      <alignment horizontal="center" wrapText="1"/>
    </xf>
    <xf numFmtId="3" fontId="4" fillId="11" borderId="17" xfId="123" applyNumberFormat="1" applyFont="1" applyFill="1" applyBorder="1"/>
    <xf numFmtId="49" fontId="4" fillId="11" borderId="99" xfId="125" applyNumberFormat="1" applyFont="1" applyFill="1" applyBorder="1" applyAlignment="1">
      <alignment horizontal="center"/>
    </xf>
    <xf numFmtId="49" fontId="4" fillId="11" borderId="13" xfId="123" applyNumberFormat="1" applyFont="1" applyFill="1" applyBorder="1" applyAlignment="1">
      <alignment horizontal="center"/>
    </xf>
    <xf numFmtId="165" fontId="4" fillId="11" borderId="100" xfId="123" applyNumberFormat="1" applyFont="1" applyFill="1" applyBorder="1" applyAlignment="1">
      <alignment horizontal="center"/>
    </xf>
    <xf numFmtId="3" fontId="4" fillId="11" borderId="19" xfId="123" applyNumberFormat="1" applyFont="1" applyFill="1" applyBorder="1"/>
    <xf numFmtId="49" fontId="4" fillId="11" borderId="100" xfId="125" applyNumberFormat="1" applyFont="1" applyFill="1" applyBorder="1" applyAlignment="1">
      <alignment horizontal="center"/>
    </xf>
    <xf numFmtId="165" fontId="4" fillId="11" borderId="117" xfId="123" applyNumberFormat="1" applyFont="1" applyFill="1" applyBorder="1" applyAlignment="1">
      <alignment horizontal="center" wrapText="1"/>
    </xf>
    <xf numFmtId="165" fontId="4" fillId="11" borderId="118" xfId="123" applyNumberFormat="1" applyFont="1" applyFill="1" applyBorder="1" applyAlignment="1">
      <alignment horizontal="center"/>
    </xf>
    <xf numFmtId="3" fontId="4" fillId="11" borderId="31" xfId="123" applyNumberFormat="1" applyFont="1" applyFill="1" applyBorder="1"/>
    <xf numFmtId="49" fontId="4" fillId="11" borderId="118" xfId="125" applyNumberFormat="1" applyFont="1" applyFill="1" applyBorder="1" applyAlignment="1">
      <alignment horizontal="center"/>
    </xf>
    <xf numFmtId="165" fontId="35" fillId="12" borderId="85" xfId="123" applyNumberFormat="1" applyFont="1" applyFill="1" applyBorder="1" applyAlignment="1">
      <alignment wrapText="1"/>
    </xf>
    <xf numFmtId="165" fontId="35" fillId="12" borderId="86" xfId="123" applyNumberFormat="1" applyFont="1" applyFill="1" applyBorder="1" applyAlignment="1">
      <alignment wrapText="1"/>
    </xf>
    <xf numFmtId="165" fontId="38" fillId="12" borderId="85" xfId="123" applyNumberFormat="1" applyFont="1" applyFill="1" applyBorder="1" applyAlignment="1">
      <alignment wrapText="1"/>
    </xf>
    <xf numFmtId="49" fontId="0" fillId="11" borderId="0" xfId="0" applyNumberFormat="1" applyFill="1"/>
    <xf numFmtId="49" fontId="4" fillId="11" borderId="22" xfId="125" applyNumberFormat="1" applyFont="1" applyFill="1" applyBorder="1" applyAlignment="1">
      <alignment horizontal="center"/>
    </xf>
    <xf numFmtId="3" fontId="7" fillId="11" borderId="47" xfId="133" applyNumberFormat="1" applyFont="1" applyFill="1" applyBorder="1"/>
    <xf numFmtId="3" fontId="4" fillId="11" borderId="52" xfId="123" applyNumberFormat="1" applyFont="1" applyFill="1" applyBorder="1"/>
    <xf numFmtId="3" fontId="4" fillId="11" borderId="53" xfId="123" applyNumberFormat="1" applyFont="1" applyFill="1" applyBorder="1"/>
    <xf numFmtId="3" fontId="4" fillId="11" borderId="54" xfId="123" applyNumberFormat="1" applyFont="1" applyFill="1" applyBorder="1"/>
    <xf numFmtId="3" fontId="7" fillId="11" borderId="22" xfId="123" applyNumberFormat="1" applyFont="1" applyFill="1" applyBorder="1" applyAlignment="1">
      <alignment horizontal="center" vertical="center"/>
    </xf>
    <xf numFmtId="49" fontId="4" fillId="11" borderId="21" xfId="125" applyNumberFormat="1" applyFont="1" applyFill="1" applyBorder="1" applyAlignment="1">
      <alignment horizontal="center"/>
    </xf>
    <xf numFmtId="3" fontId="4" fillId="11" borderId="63" xfId="123" applyNumberFormat="1" applyFont="1" applyFill="1" applyBorder="1"/>
    <xf numFmtId="49" fontId="4" fillId="11" borderId="23" xfId="125" applyNumberFormat="1" applyFont="1" applyFill="1" applyBorder="1" applyAlignment="1">
      <alignment horizontal="center"/>
    </xf>
    <xf numFmtId="3" fontId="4" fillId="11" borderId="104" xfId="123" applyNumberFormat="1" applyFont="1" applyFill="1" applyBorder="1"/>
    <xf numFmtId="3" fontId="7" fillId="11" borderId="23" xfId="123" applyNumberFormat="1" applyFont="1" applyFill="1" applyBorder="1" applyAlignment="1">
      <alignment horizontal="center" vertical="center"/>
    </xf>
    <xf numFmtId="3" fontId="4" fillId="11" borderId="67" xfId="123" applyNumberFormat="1" applyFont="1" applyFill="1" applyBorder="1"/>
    <xf numFmtId="3" fontId="4" fillId="11" borderId="70" xfId="123" applyNumberFormat="1" applyFont="1" applyFill="1" applyBorder="1"/>
    <xf numFmtId="3" fontId="36" fillId="11" borderId="53" xfId="123" applyNumberFormat="1" applyFont="1" applyFill="1" applyBorder="1"/>
    <xf numFmtId="3" fontId="36" fillId="11" borderId="56" xfId="123" applyNumberFormat="1" applyFont="1" applyFill="1" applyBorder="1"/>
    <xf numFmtId="3" fontId="36" fillId="11" borderId="59" xfId="123" applyNumberFormat="1" applyFont="1" applyFill="1" applyBorder="1"/>
    <xf numFmtId="3" fontId="36" fillId="11" borderId="54" xfId="123" applyNumberFormat="1" applyFont="1" applyFill="1" applyBorder="1"/>
    <xf numFmtId="3" fontId="36" fillId="11" borderId="63" xfId="123" applyNumberFormat="1" applyFont="1" applyFill="1" applyBorder="1"/>
    <xf numFmtId="3" fontId="36" fillId="11" borderId="104" xfId="123" applyNumberFormat="1" applyFont="1" applyFill="1" applyBorder="1"/>
    <xf numFmtId="3" fontId="4" fillId="11" borderId="62" xfId="123" applyNumberFormat="1" applyFont="1" applyFill="1" applyBorder="1"/>
    <xf numFmtId="3" fontId="4" fillId="11" borderId="68" xfId="123" applyNumberFormat="1" applyFont="1" applyFill="1" applyBorder="1"/>
    <xf numFmtId="3" fontId="4" fillId="11" borderId="71" xfId="123" applyNumberFormat="1" applyFont="1" applyFill="1" applyBorder="1"/>
    <xf numFmtId="3" fontId="7" fillId="11" borderId="37" xfId="133" applyNumberFormat="1" applyFont="1" applyFill="1" applyBorder="1"/>
    <xf numFmtId="165" fontId="35" fillId="12" borderId="84" xfId="123" applyNumberFormat="1" applyFont="1" applyFill="1" applyBorder="1" applyAlignment="1">
      <alignment horizontal="center" wrapText="1"/>
    </xf>
    <xf numFmtId="0" fontId="5" fillId="11" borderId="92" xfId="134" applyFont="1" applyFill="1" applyBorder="1" applyAlignment="1">
      <alignment horizontal="center"/>
    </xf>
    <xf numFmtId="0" fontId="5" fillId="11" borderId="93" xfId="134" applyFont="1" applyFill="1" applyBorder="1" applyAlignment="1">
      <alignment horizontal="center" wrapText="1"/>
    </xf>
    <xf numFmtId="0" fontId="33" fillId="11" borderId="94" xfId="134" applyFont="1" applyFill="1" applyBorder="1" applyAlignment="1">
      <alignment horizontal="center" wrapText="1"/>
    </xf>
    <xf numFmtId="0" fontId="5" fillId="11" borderId="95" xfId="123" applyFont="1" applyFill="1" applyBorder="1" applyAlignment="1">
      <alignment horizontal="center" vertical="center"/>
    </xf>
    <xf numFmtId="0" fontId="5" fillId="11" borderId="96" xfId="123" applyFont="1" applyFill="1" applyBorder="1" applyAlignment="1">
      <alignment horizontal="center" vertical="center" wrapText="1"/>
    </xf>
    <xf numFmtId="0" fontId="33" fillId="11" borderId="97" xfId="123" applyFont="1" applyFill="1" applyBorder="1" applyAlignment="1">
      <alignment horizontal="center" vertical="center" wrapText="1"/>
    </xf>
    <xf numFmtId="3" fontId="33" fillId="11" borderId="82" xfId="123" applyNumberFormat="1" applyFont="1" applyFill="1" applyBorder="1" applyAlignment="1">
      <alignment horizontal="center" vertical="center" wrapText="1"/>
    </xf>
    <xf numFmtId="3" fontId="5" fillId="11" borderId="95" xfId="123" applyNumberFormat="1" applyFont="1" applyFill="1" applyBorder="1" applyAlignment="1">
      <alignment horizontal="center" vertical="center"/>
    </xf>
    <xf numFmtId="3" fontId="5" fillId="11" borderId="96" xfId="123" applyNumberFormat="1" applyFont="1" applyFill="1" applyBorder="1" applyAlignment="1">
      <alignment horizontal="center" vertical="center" wrapText="1"/>
    </xf>
    <xf numFmtId="3" fontId="33" fillId="11" borderId="97" xfId="123" applyNumberFormat="1" applyFont="1" applyFill="1" applyBorder="1" applyAlignment="1">
      <alignment horizontal="center" vertical="center" wrapText="1"/>
    </xf>
    <xf numFmtId="0" fontId="33" fillId="11" borderId="88" xfId="123" applyFont="1" applyFill="1" applyBorder="1" applyAlignment="1">
      <alignment horizontal="center" vertical="center" wrapText="1"/>
    </xf>
    <xf numFmtId="165" fontId="35" fillId="11" borderId="85" xfId="123" applyNumberFormat="1" applyFont="1" applyFill="1" applyBorder="1" applyAlignment="1">
      <alignment wrapText="1"/>
    </xf>
    <xf numFmtId="3" fontId="4" fillId="11" borderId="61" xfId="123" applyNumberFormat="1" applyFont="1" applyFill="1" applyBorder="1"/>
    <xf numFmtId="3" fontId="4" fillId="11" borderId="64" xfId="123" applyNumberFormat="1" applyFont="1" applyFill="1" applyBorder="1"/>
    <xf numFmtId="3" fontId="4" fillId="11" borderId="65" xfId="123" applyNumberFormat="1" applyFont="1" applyFill="1" applyBorder="1"/>
    <xf numFmtId="3" fontId="4" fillId="11" borderId="103" xfId="123" applyNumberFormat="1" applyFont="1" applyFill="1" applyBorder="1"/>
    <xf numFmtId="3" fontId="7" fillId="11" borderId="20" xfId="123" applyNumberFormat="1" applyFont="1" applyFill="1" applyBorder="1" applyAlignment="1">
      <alignment horizontal="center" vertical="center"/>
    </xf>
    <xf numFmtId="3" fontId="7" fillId="11" borderId="38" xfId="133" applyNumberFormat="1" applyFont="1" applyFill="1" applyBorder="1"/>
    <xf numFmtId="3" fontId="4" fillId="11" borderId="69" xfId="123" applyNumberFormat="1" applyFont="1" applyFill="1" applyBorder="1"/>
    <xf numFmtId="3" fontId="7" fillId="11" borderId="77" xfId="123" applyNumberFormat="1" applyFont="1" applyFill="1" applyBorder="1" applyAlignment="1">
      <alignment horizontal="center" vertical="center"/>
    </xf>
    <xf numFmtId="3" fontId="7" fillId="11" borderId="39" xfId="133" applyNumberFormat="1" applyFont="1" applyFill="1" applyBorder="1"/>
    <xf numFmtId="3" fontId="4" fillId="11" borderId="72" xfId="123" applyNumberFormat="1" applyFont="1" applyFill="1" applyBorder="1"/>
    <xf numFmtId="3" fontId="7" fillId="11" borderId="78" xfId="123" applyNumberFormat="1" applyFont="1" applyFill="1" applyBorder="1" applyAlignment="1">
      <alignment horizontal="center" vertical="center"/>
    </xf>
    <xf numFmtId="3" fontId="7" fillId="11" borderId="62" xfId="123" applyNumberFormat="1" applyFont="1" applyFill="1" applyBorder="1"/>
    <xf numFmtId="3" fontId="7" fillId="11" borderId="68" xfId="123" applyNumberFormat="1" applyFont="1" applyFill="1" applyBorder="1"/>
    <xf numFmtId="3" fontId="7" fillId="11" borderId="53" xfId="123" applyNumberFormat="1" applyFont="1" applyFill="1" applyBorder="1"/>
    <xf numFmtId="3" fontId="7" fillId="11" borderId="56" xfId="123" applyNumberFormat="1" applyFont="1" applyFill="1" applyBorder="1"/>
    <xf numFmtId="3" fontId="7" fillId="11" borderId="59" xfId="123" applyNumberFormat="1" applyFont="1" applyFill="1" applyBorder="1"/>
    <xf numFmtId="3" fontId="4" fillId="11" borderId="66" xfId="123" applyNumberFormat="1" applyFont="1" applyFill="1" applyBorder="1"/>
    <xf numFmtId="3" fontId="7" fillId="11" borderId="32" xfId="123" applyNumberFormat="1" applyFont="1" applyFill="1" applyBorder="1" applyAlignment="1">
      <alignment horizontal="center" vertical="center"/>
    </xf>
    <xf numFmtId="3" fontId="7" fillId="11" borderId="50" xfId="133" applyNumberFormat="1" applyFont="1" applyFill="1" applyBorder="1"/>
    <xf numFmtId="3" fontId="7" fillId="11" borderId="51" xfId="133" applyNumberFormat="1" applyFont="1" applyFill="1" applyBorder="1"/>
    <xf numFmtId="3" fontId="7" fillId="11" borderId="35" xfId="133" applyNumberFormat="1" applyFont="1" applyFill="1" applyBorder="1"/>
    <xf numFmtId="3" fontId="4" fillId="11" borderId="73" xfId="123" applyNumberFormat="1" applyFont="1" applyFill="1" applyBorder="1"/>
    <xf numFmtId="3" fontId="4" fillId="11" borderId="74" xfId="123" applyNumberFormat="1" applyFont="1" applyFill="1" applyBorder="1"/>
    <xf numFmtId="3" fontId="4" fillId="11" borderId="75" xfId="123" applyNumberFormat="1" applyFont="1" applyFill="1" applyBorder="1"/>
    <xf numFmtId="3" fontId="7" fillId="11" borderId="79" xfId="123" applyNumberFormat="1" applyFont="1" applyFill="1" applyBorder="1" applyAlignment="1">
      <alignment horizontal="center" vertical="center"/>
    </xf>
    <xf numFmtId="3" fontId="36" fillId="11" borderId="52" xfId="123" applyNumberFormat="1" applyFont="1" applyFill="1" applyBorder="1"/>
    <xf numFmtId="3" fontId="39" fillId="11" borderId="22" xfId="123" applyNumberFormat="1" applyFont="1" applyFill="1" applyBorder="1" applyAlignment="1">
      <alignment horizontal="center" vertical="center"/>
    </xf>
    <xf numFmtId="3" fontId="36" fillId="11" borderId="55" xfId="123" applyNumberFormat="1" applyFont="1" applyFill="1" applyBorder="1"/>
    <xf numFmtId="3" fontId="36" fillId="11" borderId="58" xfId="123" applyNumberFormat="1" applyFont="1" applyFill="1" applyBorder="1"/>
    <xf numFmtId="3" fontId="39" fillId="11" borderId="23" xfId="123" applyNumberFormat="1" applyFont="1" applyFill="1" applyBorder="1" applyAlignment="1">
      <alignment horizontal="center" vertical="center"/>
    </xf>
    <xf numFmtId="3" fontId="7" fillId="11" borderId="111" xfId="133" applyNumberFormat="1" applyFont="1" applyFill="1" applyBorder="1"/>
    <xf numFmtId="3" fontId="4" fillId="11" borderId="108" xfId="123" applyNumberFormat="1" applyFont="1" applyFill="1" applyBorder="1"/>
    <xf numFmtId="3" fontId="4" fillId="11" borderId="114" xfId="123" applyNumberFormat="1" applyFont="1" applyFill="1" applyBorder="1"/>
    <xf numFmtId="3" fontId="7" fillId="11" borderId="83" xfId="123" applyNumberFormat="1" applyFont="1" applyFill="1" applyBorder="1" applyAlignment="1">
      <alignment horizontal="center" vertical="center"/>
    </xf>
    <xf numFmtId="3" fontId="7" fillId="11" borderId="116" xfId="133" applyNumberFormat="1" applyFont="1" applyFill="1" applyBorder="1"/>
    <xf numFmtId="165" fontId="38" fillId="11" borderId="85" xfId="123" applyNumberFormat="1" applyFont="1" applyFill="1" applyBorder="1" applyAlignment="1">
      <alignment wrapText="1"/>
    </xf>
    <xf numFmtId="3" fontId="7" fillId="11" borderId="54" xfId="123" applyNumberFormat="1" applyFont="1" applyFill="1" applyBorder="1"/>
    <xf numFmtId="3" fontId="7" fillId="11" borderId="63" xfId="123" applyNumberFormat="1" applyFont="1" applyFill="1" applyBorder="1"/>
    <xf numFmtId="3" fontId="7" fillId="11" borderId="104" xfId="123" applyNumberFormat="1" applyFont="1" applyFill="1" applyBorder="1"/>
    <xf numFmtId="3" fontId="36" fillId="11" borderId="0" xfId="0" applyNumberFormat="1" applyFont="1" applyFill="1"/>
    <xf numFmtId="3" fontId="39" fillId="11" borderId="0" xfId="0" applyNumberFormat="1" applyFont="1" applyFill="1"/>
    <xf numFmtId="3" fontId="33" fillId="11" borderId="96" xfId="123" applyNumberFormat="1" applyFont="1" applyFill="1" applyBorder="1" applyAlignment="1">
      <alignment horizontal="center" vertical="center" wrapText="1"/>
    </xf>
    <xf numFmtId="3" fontId="4" fillId="11" borderId="27" xfId="133" applyNumberFormat="1" applyFont="1" applyFill="1" applyBorder="1"/>
    <xf numFmtId="3" fontId="4" fillId="11" borderId="40" xfId="133" applyNumberFormat="1" applyFont="1" applyFill="1" applyBorder="1"/>
    <xf numFmtId="3" fontId="4" fillId="11" borderId="12" xfId="133" applyNumberFormat="1" applyFont="1" applyFill="1" applyBorder="1"/>
    <xf numFmtId="3" fontId="4" fillId="11" borderId="41" xfId="133" applyNumberFormat="1" applyFont="1" applyFill="1" applyBorder="1"/>
    <xf numFmtId="3" fontId="4" fillId="11" borderId="13" xfId="133" applyNumberFormat="1" applyFont="1" applyFill="1" applyBorder="1"/>
    <xf numFmtId="3" fontId="4" fillId="11" borderId="42" xfId="133" applyNumberFormat="1" applyFont="1" applyFill="1" applyBorder="1"/>
    <xf numFmtId="3" fontId="7" fillId="11" borderId="65" xfId="123" applyNumberFormat="1" applyFont="1" applyFill="1" applyBorder="1"/>
    <xf numFmtId="3" fontId="4" fillId="11" borderId="11" xfId="133" applyNumberFormat="1" applyFont="1" applyFill="1" applyBorder="1"/>
    <xf numFmtId="3" fontId="4" fillId="11" borderId="10" xfId="133" applyNumberFormat="1" applyFont="1" applyFill="1" applyBorder="1"/>
    <xf numFmtId="3" fontId="4" fillId="11" borderId="24" xfId="133" applyNumberFormat="1" applyFont="1" applyFill="1" applyBorder="1"/>
    <xf numFmtId="3" fontId="4" fillId="11" borderId="9" xfId="133" applyNumberFormat="1" applyFont="1" applyFill="1" applyBorder="1"/>
    <xf numFmtId="3" fontId="4" fillId="11" borderId="25" xfId="133" applyNumberFormat="1" applyFont="1" applyFill="1" applyBorder="1"/>
    <xf numFmtId="3" fontId="4" fillId="11" borderId="14" xfId="133" applyNumberFormat="1" applyFont="1" applyFill="1" applyBorder="1"/>
    <xf numFmtId="3" fontId="7" fillId="11" borderId="71" xfId="123" applyNumberFormat="1" applyFont="1" applyFill="1" applyBorder="1"/>
    <xf numFmtId="3" fontId="4" fillId="11" borderId="43" xfId="133" applyNumberFormat="1" applyFont="1" applyFill="1" applyBorder="1"/>
    <xf numFmtId="3" fontId="4" fillId="11" borderId="30" xfId="133" applyNumberFormat="1" applyFont="1" applyFill="1" applyBorder="1"/>
    <xf numFmtId="3" fontId="4" fillId="11" borderId="44" xfId="133" applyNumberFormat="1" applyFont="1" applyFill="1" applyBorder="1"/>
    <xf numFmtId="3" fontId="4" fillId="11" borderId="29" xfId="133" applyNumberFormat="1" applyFont="1" applyFill="1" applyBorder="1"/>
    <xf numFmtId="3" fontId="4" fillId="11" borderId="45" xfId="133" applyNumberFormat="1" applyFont="1" applyFill="1" applyBorder="1"/>
    <xf numFmtId="3" fontId="4" fillId="11" borderId="80" xfId="133" applyNumberFormat="1" applyFont="1" applyFill="1" applyBorder="1"/>
    <xf numFmtId="3" fontId="4" fillId="11" borderId="81" xfId="133" applyNumberFormat="1" applyFont="1" applyFill="1" applyBorder="1"/>
    <xf numFmtId="3" fontId="7" fillId="11" borderId="74" xfId="123" applyNumberFormat="1" applyFont="1" applyFill="1" applyBorder="1"/>
    <xf numFmtId="3" fontId="4" fillId="11" borderId="46" xfId="133" applyNumberFormat="1" applyFont="1" applyFill="1" applyBorder="1"/>
    <xf numFmtId="3" fontId="36" fillId="11" borderId="52" xfId="0" applyNumberFormat="1" applyFont="1" applyFill="1" applyBorder="1" applyAlignment="1">
      <alignment horizontal="center"/>
    </xf>
    <xf numFmtId="3" fontId="36" fillId="11" borderId="53" xfId="0" applyNumberFormat="1" applyFont="1" applyFill="1" applyBorder="1" applyAlignment="1">
      <alignment horizontal="center"/>
    </xf>
    <xf numFmtId="3" fontId="36" fillId="11" borderId="54" xfId="0" applyNumberFormat="1" applyFont="1" applyFill="1" applyBorder="1" applyAlignment="1">
      <alignment horizontal="center"/>
    </xf>
    <xf numFmtId="3" fontId="39" fillId="11" borderId="53" xfId="123" applyNumberFormat="1" applyFont="1" applyFill="1" applyBorder="1"/>
    <xf numFmtId="3" fontId="36" fillId="11" borderId="61" xfId="0" applyNumberFormat="1" applyFont="1" applyFill="1" applyBorder="1" applyAlignment="1">
      <alignment horizontal="center"/>
    </xf>
    <xf numFmtId="3" fontId="36" fillId="11" borderId="62" xfId="0" applyNumberFormat="1" applyFont="1" applyFill="1" applyBorder="1" applyAlignment="1">
      <alignment horizontal="center"/>
    </xf>
    <xf numFmtId="3" fontId="36" fillId="11" borderId="63" xfId="0" applyNumberFormat="1" applyFont="1" applyFill="1" applyBorder="1" applyAlignment="1">
      <alignment horizontal="center"/>
    </xf>
    <xf numFmtId="3" fontId="39" fillId="11" borderId="56" xfId="123" applyNumberFormat="1" applyFont="1" applyFill="1" applyBorder="1"/>
    <xf numFmtId="3" fontId="36" fillId="11" borderId="108" xfId="0" applyNumberFormat="1" applyFont="1" applyFill="1" applyBorder="1" applyAlignment="1">
      <alignment horizontal="center"/>
    </xf>
    <xf numFmtId="3" fontId="36" fillId="11" borderId="114" xfId="0" applyNumberFormat="1" applyFont="1" applyFill="1" applyBorder="1" applyAlignment="1">
      <alignment horizontal="center"/>
    </xf>
    <xf numFmtId="3" fontId="36" fillId="11" borderId="104" xfId="0" applyNumberFormat="1" applyFont="1" applyFill="1" applyBorder="1" applyAlignment="1">
      <alignment horizontal="center"/>
    </xf>
    <xf numFmtId="3" fontId="39" fillId="11" borderId="59" xfId="123" applyNumberFormat="1" applyFont="1" applyFill="1" applyBorder="1"/>
    <xf numFmtId="3" fontId="4" fillId="11" borderId="8" xfId="133" applyNumberFormat="1" applyFont="1" applyFill="1" applyBorder="1"/>
    <xf numFmtId="3" fontId="4" fillId="11" borderId="7" xfId="133" applyNumberFormat="1" applyFont="1" applyFill="1" applyBorder="1"/>
    <xf numFmtId="3" fontId="4" fillId="11" borderId="90" xfId="133" applyNumberFormat="1" applyFont="1" applyFill="1" applyBorder="1"/>
    <xf numFmtId="3" fontId="7" fillId="11" borderId="121" xfId="123" applyNumberFormat="1" applyFont="1" applyFill="1" applyBorder="1"/>
    <xf numFmtId="3" fontId="7" fillId="11" borderId="114" xfId="123" applyNumberFormat="1" applyFont="1" applyFill="1" applyBorder="1"/>
    <xf numFmtId="3" fontId="4" fillId="11" borderId="115" xfId="133" applyNumberFormat="1" applyFont="1" applyFill="1" applyBorder="1"/>
    <xf numFmtId="165" fontId="4" fillId="11" borderId="110" xfId="123" applyNumberFormat="1" applyFont="1" applyFill="1" applyBorder="1" applyAlignment="1">
      <alignment horizontal="center" wrapText="1"/>
    </xf>
    <xf numFmtId="165" fontId="4" fillId="11" borderId="27" xfId="123" applyNumberFormat="1" applyFont="1" applyFill="1" applyBorder="1" applyAlignment="1">
      <alignment horizontal="center" wrapText="1"/>
    </xf>
    <xf numFmtId="165" fontId="4" fillId="11" borderId="13" xfId="123" applyNumberFormat="1" applyFont="1" applyFill="1" applyBorder="1" applyAlignment="1">
      <alignment horizontal="center"/>
    </xf>
    <xf numFmtId="0" fontId="0" fillId="0" borderId="22" xfId="0" applyBorder="1" applyAlignment="1">
      <alignment wrapText="1"/>
    </xf>
    <xf numFmtId="3" fontId="4" fillId="11" borderId="123" xfId="133" applyNumberFormat="1" applyFont="1" applyFill="1" applyBorder="1"/>
    <xf numFmtId="3" fontId="4" fillId="11" borderId="124" xfId="133" applyNumberFormat="1" applyFont="1" applyFill="1" applyBorder="1"/>
    <xf numFmtId="3" fontId="4" fillId="11" borderId="125" xfId="133" applyNumberFormat="1" applyFont="1" applyFill="1" applyBorder="1"/>
    <xf numFmtId="3" fontId="4" fillId="11" borderId="50" xfId="123" applyNumberFormat="1" applyFont="1" applyFill="1" applyBorder="1"/>
    <xf numFmtId="3" fontId="4" fillId="11" borderId="126" xfId="123" applyNumberFormat="1" applyFont="1" applyFill="1" applyBorder="1"/>
    <xf numFmtId="3" fontId="4" fillId="11" borderId="127" xfId="123" applyNumberFormat="1" applyFont="1" applyFill="1" applyBorder="1"/>
    <xf numFmtId="3" fontId="4" fillId="11" borderId="22" xfId="123" applyNumberFormat="1" applyFont="1" applyFill="1" applyBorder="1"/>
    <xf numFmtId="3" fontId="4" fillId="11" borderId="47" xfId="123" applyNumberFormat="1" applyFont="1" applyFill="1" applyBorder="1"/>
    <xf numFmtId="3" fontId="4" fillId="11" borderId="20" xfId="123" applyNumberFormat="1" applyFont="1" applyFill="1" applyBorder="1"/>
    <xf numFmtId="3" fontId="4" fillId="11" borderId="83" xfId="123" applyNumberFormat="1" applyFont="1" applyFill="1" applyBorder="1"/>
    <xf numFmtId="49" fontId="0" fillId="12" borderId="0" xfId="0" applyNumberFormat="1" applyFill="1"/>
    <xf numFmtId="0" fontId="0" fillId="12" borderId="0" xfId="0" applyFill="1"/>
    <xf numFmtId="0" fontId="36" fillId="12" borderId="0" xfId="0" applyFont="1" applyFill="1"/>
    <xf numFmtId="3" fontId="36" fillId="12" borderId="0" xfId="0" applyNumberFormat="1" applyFont="1" applyFill="1"/>
    <xf numFmtId="3" fontId="39" fillId="12" borderId="0" xfId="0" applyNumberFormat="1" applyFont="1" applyFill="1"/>
    <xf numFmtId="3" fontId="0" fillId="12" borderId="0" xfId="0" applyNumberFormat="1" applyFill="1"/>
    <xf numFmtId="0" fontId="42" fillId="12" borderId="0" xfId="0" applyFont="1" applyFill="1"/>
    <xf numFmtId="49" fontId="0" fillId="0" borderId="76" xfId="0" applyNumberFormat="1" applyBorder="1" applyAlignment="1">
      <alignment horizontal="center" wrapText="1"/>
    </xf>
    <xf numFmtId="49" fontId="0" fillId="0" borderId="83" xfId="0" applyNumberFormat="1" applyBorder="1" applyAlignment="1">
      <alignment horizontal="center" wrapText="1"/>
    </xf>
    <xf numFmtId="165" fontId="4" fillId="0" borderId="26" xfId="123" applyNumberFormat="1" applyFont="1" applyFill="1" applyBorder="1" applyAlignment="1">
      <alignment horizontal="center" wrapText="1"/>
    </xf>
    <xf numFmtId="165" fontId="4" fillId="0" borderId="90" xfId="123" applyNumberFormat="1" applyFont="1" applyFill="1" applyBorder="1" applyAlignment="1">
      <alignment horizontal="center" wrapText="1"/>
    </xf>
    <xf numFmtId="0" fontId="1" fillId="0" borderId="76" xfId="123" applyFill="1" applyBorder="1" applyAlignment="1">
      <alignment horizontal="center" vertical="center"/>
    </xf>
    <xf numFmtId="0" fontId="1" fillId="0" borderId="83" xfId="123" applyFill="1" applyBorder="1" applyAlignment="1">
      <alignment horizontal="center" vertical="center"/>
    </xf>
    <xf numFmtId="0" fontId="33" fillId="11" borderId="84" xfId="76" applyFont="1" applyFill="1" applyBorder="1" applyAlignment="1">
      <alignment horizontal="center" wrapText="1"/>
    </xf>
    <xf numFmtId="0" fontId="33" fillId="11" borderId="85" xfId="76" applyFont="1" applyFill="1" applyBorder="1" applyAlignment="1">
      <alignment horizontal="center" wrapText="1"/>
    </xf>
    <xf numFmtId="0" fontId="33" fillId="11" borderId="84" xfId="76" applyFont="1" applyFill="1" applyBorder="1" applyAlignment="1">
      <alignment horizontal="center" vertical="center" wrapText="1"/>
    </xf>
    <xf numFmtId="0" fontId="33" fillId="11" borderId="85" xfId="76" applyFont="1" applyFill="1" applyBorder="1" applyAlignment="1">
      <alignment horizontal="center" vertical="center" wrapText="1"/>
    </xf>
    <xf numFmtId="0" fontId="33" fillId="11" borderId="86" xfId="76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left"/>
    </xf>
    <xf numFmtId="165" fontId="35" fillId="12" borderId="84" xfId="123" applyNumberFormat="1" applyFont="1" applyFill="1" applyBorder="1" applyAlignment="1">
      <alignment horizontal="center" wrapText="1"/>
    </xf>
    <xf numFmtId="165" fontId="35" fillId="12" borderId="85" xfId="123" applyNumberFormat="1" applyFont="1" applyFill="1" applyBorder="1" applyAlignment="1">
      <alignment horizontal="center" wrapText="1"/>
    </xf>
    <xf numFmtId="165" fontId="35" fillId="12" borderId="84" xfId="123" applyNumberFormat="1" applyFont="1" applyFill="1" applyBorder="1" applyAlignment="1">
      <alignment horizontal="left" wrapText="1"/>
    </xf>
    <xf numFmtId="165" fontId="35" fillId="12" borderId="85" xfId="123" applyNumberFormat="1" applyFont="1" applyFill="1" applyBorder="1" applyAlignment="1">
      <alignment horizontal="left" wrapText="1"/>
    </xf>
    <xf numFmtId="165" fontId="35" fillId="12" borderId="84" xfId="123" applyNumberFormat="1" applyFont="1" applyFill="1" applyBorder="1" applyAlignment="1">
      <alignment horizontal="left" vertical="top"/>
    </xf>
    <xf numFmtId="165" fontId="35" fillId="12" borderId="85" xfId="123" applyNumberFormat="1" applyFont="1" applyFill="1" applyBorder="1" applyAlignment="1">
      <alignment horizontal="left" vertical="top"/>
    </xf>
    <xf numFmtId="165" fontId="35" fillId="12" borderId="86" xfId="123" applyNumberFormat="1" applyFont="1" applyFill="1" applyBorder="1" applyAlignment="1">
      <alignment horizontal="left" vertical="top"/>
    </xf>
    <xf numFmtId="165" fontId="38" fillId="12" borderId="84" xfId="123" applyNumberFormat="1" applyFont="1" applyFill="1" applyBorder="1" applyAlignment="1">
      <alignment horizontal="center" wrapText="1"/>
    </xf>
    <xf numFmtId="165" fontId="38" fillId="12" borderId="85" xfId="123" applyNumberFormat="1" applyFont="1" applyFill="1" applyBorder="1" applyAlignment="1">
      <alignment horizontal="center" wrapText="1"/>
    </xf>
    <xf numFmtId="49" fontId="4" fillId="0" borderId="101" xfId="123" applyNumberFormat="1" applyFont="1" applyFill="1" applyBorder="1" applyAlignment="1">
      <alignment horizontal="center"/>
    </xf>
    <xf numFmtId="49" fontId="4" fillId="0" borderId="122" xfId="123" applyNumberFormat="1" applyFont="1" applyFill="1" applyBorder="1" applyAlignment="1">
      <alignment horizontal="center"/>
    </xf>
    <xf numFmtId="49" fontId="4" fillId="0" borderId="119" xfId="123" applyNumberFormat="1" applyFont="1" applyFill="1" applyBorder="1" applyAlignment="1">
      <alignment horizontal="center"/>
    </xf>
    <xf numFmtId="49" fontId="4" fillId="0" borderId="102" xfId="123" applyNumberFormat="1" applyFont="1" applyFill="1" applyBorder="1" applyAlignment="1">
      <alignment horizontal="center"/>
    </xf>
    <xf numFmtId="49" fontId="4" fillId="0" borderId="0" xfId="123" applyNumberFormat="1" applyFont="1" applyFill="1" applyBorder="1" applyAlignment="1">
      <alignment horizontal="center"/>
    </xf>
    <xf numFmtId="49" fontId="4" fillId="0" borderId="120" xfId="123" applyNumberFormat="1" applyFont="1" applyFill="1" applyBorder="1" applyAlignment="1">
      <alignment horizontal="center"/>
    </xf>
    <xf numFmtId="49" fontId="4" fillId="0" borderId="87" xfId="123" applyNumberFormat="1" applyFont="1" applyFill="1" applyBorder="1" applyAlignment="1">
      <alignment horizontal="center"/>
    </xf>
    <xf numFmtId="49" fontId="4" fillId="0" borderId="82" xfId="123" applyNumberFormat="1" applyFont="1" applyFill="1" applyBorder="1" applyAlignment="1">
      <alignment horizontal="center"/>
    </xf>
    <xf numFmtId="49" fontId="4" fillId="0" borderId="88" xfId="123" applyNumberFormat="1" applyFont="1" applyFill="1" applyBorder="1" applyAlignment="1">
      <alignment horizontal="center"/>
    </xf>
  </cellXfs>
  <cellStyles count="139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3 indents" xfId="9"/>
    <cellStyle name="4 indents" xfId="10"/>
    <cellStyle name="5 indents" xfId="11"/>
    <cellStyle name="BoA" xfId="12"/>
    <cellStyle name="Celkem" xfId="13"/>
    <cellStyle name="Comma  - Style1" xfId="15"/>
    <cellStyle name="Comma 10" xfId="132"/>
    <cellStyle name="Comma 11" xfId="130"/>
    <cellStyle name="Comma 2" xfId="16"/>
    <cellStyle name="Comma 2 3" xfId="17"/>
    <cellStyle name="Comma 3" xfId="18"/>
    <cellStyle name="Comma 4" xfId="19"/>
    <cellStyle name="Comma 5" xfId="20"/>
    <cellStyle name="Comma 6" xfId="21"/>
    <cellStyle name="Comma 7" xfId="14"/>
    <cellStyle name="Comma 8" xfId="125"/>
    <cellStyle name="Comma 9" xfId="129"/>
    <cellStyle name="Comma(3)" xfId="22"/>
    <cellStyle name="Comma0" xfId="23"/>
    <cellStyle name="Curren - Style3" xfId="24"/>
    <cellStyle name="Curren - Style4" xfId="25"/>
    <cellStyle name="Currency0" xfId="26"/>
    <cellStyle name="Date" xfId="27"/>
    <cellStyle name="Datum" xfId="28"/>
    <cellStyle name="Defl/Infl" xfId="29"/>
    <cellStyle name="Euro" xfId="30"/>
    <cellStyle name="Exogenous" xfId="31"/>
    <cellStyle name="Finanční0" xfId="32"/>
    <cellStyle name="Finanèní0" xfId="33"/>
    <cellStyle name="Fixed" xfId="34"/>
    <cellStyle name="Grey" xfId="35"/>
    <cellStyle name="Hipervínculo_IIF" xfId="36"/>
    <cellStyle name="IMF" xfId="37"/>
    <cellStyle name="imf-one decimal" xfId="38"/>
    <cellStyle name="imf-zero decimal" xfId="39"/>
    <cellStyle name="Input [yellow]" xfId="40"/>
    <cellStyle name="INSTAT" xfId="41"/>
    <cellStyle name="Label" xfId="42"/>
    <cellStyle name="Měna0" xfId="43"/>
    <cellStyle name="Millares [0]_BALPROGRAMA2001R" xfId="44"/>
    <cellStyle name="Millares_BALPROGRAMA2001R" xfId="45"/>
    <cellStyle name="Milliers [0]_Encours - Apr rééch" xfId="46"/>
    <cellStyle name="Milliers_Encours - Apr rééch" xfId="47"/>
    <cellStyle name="Mìna0" xfId="48"/>
    <cellStyle name="Model" xfId="49"/>
    <cellStyle name="MoF" xfId="50"/>
    <cellStyle name="Moneda [0]_BALPROGRAMA2001R" xfId="51"/>
    <cellStyle name="Moneda_BALPROGRAMA2001R" xfId="52"/>
    <cellStyle name="Monétaire [0]_Encours - Apr rééch" xfId="53"/>
    <cellStyle name="Monétaire_Encours - Apr rééch" xfId="54"/>
    <cellStyle name="Normal" xfId="0" builtinId="0"/>
    <cellStyle name="Normal - Style1" xfId="55"/>
    <cellStyle name="Normal - Style2" xfId="56"/>
    <cellStyle name="Normal - Style5" xfId="57"/>
    <cellStyle name="Normal - Style6" xfId="58"/>
    <cellStyle name="Normal - Style7" xfId="59"/>
    <cellStyle name="Normal - Style8" xfId="60"/>
    <cellStyle name="Normal 10" xfId="61"/>
    <cellStyle name="Normal 11" xfId="62"/>
    <cellStyle name="Normal 12" xfId="63"/>
    <cellStyle name="Normal 13" xfId="1"/>
    <cellStyle name="Normal 14" xfId="123"/>
    <cellStyle name="Normal 15" xfId="131"/>
    <cellStyle name="Normal 16" xfId="133"/>
    <cellStyle name="Normal 17" xfId="134"/>
    <cellStyle name="Normal 18" xfId="135"/>
    <cellStyle name="Normal 19" xfId="137"/>
    <cellStyle name="normal 2" xfId="64"/>
    <cellStyle name="Normal 2 4" xfId="65"/>
    <cellStyle name="Normal 20" xfId="136"/>
    <cellStyle name="Normal 21" xfId="138"/>
    <cellStyle name="Normal 3" xfId="66"/>
    <cellStyle name="Normal 3 2" xfId="67"/>
    <cellStyle name="Normal 4" xfId="68"/>
    <cellStyle name="Normal 5" xfId="69"/>
    <cellStyle name="Normal 5 3" xfId="70"/>
    <cellStyle name="Normal 6" xfId="71"/>
    <cellStyle name="Normal 7" xfId="72"/>
    <cellStyle name="Normal 8" xfId="73"/>
    <cellStyle name="Normal 9" xfId="74"/>
    <cellStyle name="Normal Table" xfId="75"/>
    <cellStyle name="Normal_Sheet1" xfId="76"/>
    <cellStyle name="normálne__1_NDARJA  BUXHETIT Universiteteve _2007-2008 sipas Formulës.xls_Flori_PM" xfId="77"/>
    <cellStyle name="Output Amounts" xfId="78"/>
    <cellStyle name="Percent [2]" xfId="80"/>
    <cellStyle name="Percent 2" xfId="81"/>
    <cellStyle name="Percent 3" xfId="79"/>
    <cellStyle name="Percent 4" xfId="128"/>
    <cellStyle name="Percent 5" xfId="126"/>
    <cellStyle name="Percent 6" xfId="127"/>
    <cellStyle name="Percent 7" xfId="124"/>
    <cellStyle name="percentage difference" xfId="82"/>
    <cellStyle name="percentage difference one decimal" xfId="83"/>
    <cellStyle name="percentage difference zero decimal" xfId="84"/>
    <cellStyle name="Pevný" xfId="85"/>
    <cellStyle name="Presentation" xfId="86"/>
    <cellStyle name="Proj" xfId="87"/>
    <cellStyle name="Publication" xfId="88"/>
    <cellStyle name="STYL1 - Style1" xfId="89"/>
    <cellStyle name="Style 1" xfId="90"/>
    <cellStyle name="Text" xfId="91"/>
    <cellStyle name="WebAnchor1" xfId="92"/>
    <cellStyle name="WebAnchor2" xfId="93"/>
    <cellStyle name="WebAnchor3" xfId="94"/>
    <cellStyle name="WebAnchor4" xfId="95"/>
    <cellStyle name="WebAnchor5" xfId="96"/>
    <cellStyle name="WebAnchor6" xfId="97"/>
    <cellStyle name="WebAnchor7" xfId="98"/>
    <cellStyle name="Webexclude" xfId="99"/>
    <cellStyle name="WebFN" xfId="100"/>
    <cellStyle name="WebFN1" xfId="101"/>
    <cellStyle name="WebFN2" xfId="102"/>
    <cellStyle name="WebFN3" xfId="103"/>
    <cellStyle name="WebFN4" xfId="104"/>
    <cellStyle name="WebHR" xfId="105"/>
    <cellStyle name="WebIndent1" xfId="106"/>
    <cellStyle name="WebIndent1wFN3" xfId="107"/>
    <cellStyle name="WebIndent2" xfId="108"/>
    <cellStyle name="WebNoBR" xfId="109"/>
    <cellStyle name="Záhlaví 1" xfId="110"/>
    <cellStyle name="Záhlaví 2" xfId="111"/>
    <cellStyle name="zero" xfId="112"/>
    <cellStyle name="ДАТА" xfId="113"/>
    <cellStyle name="ДЕНЕЖНЫЙ_BOPENGC" xfId="114"/>
    <cellStyle name="ЗАГОЛОВОК1" xfId="115"/>
    <cellStyle name="ЗАГОЛОВОК2" xfId="116"/>
    <cellStyle name="ИТОГОВЫЙ" xfId="117"/>
    <cellStyle name="Обычный_BOPENGC" xfId="118"/>
    <cellStyle name="ПРОЦЕНТНЫЙ_BOPENGC" xfId="119"/>
    <cellStyle name="ТЕКСТ" xfId="120"/>
    <cellStyle name="ФИКСИРОВАННЫЙ" xfId="121"/>
    <cellStyle name="ФИНАНСОВЫЙ_BOPENGC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6"/>
  <sheetViews>
    <sheetView tabSelected="1" topLeftCell="B1" zoomScaleNormal="100" workbookViewId="0">
      <selection activeCell="V11" sqref="V11"/>
    </sheetView>
  </sheetViews>
  <sheetFormatPr defaultRowHeight="15"/>
  <cols>
    <col min="1" max="1" width="0" style="90" hidden="1" customWidth="1"/>
    <col min="2" max="2" width="9.140625" style="38"/>
    <col min="4" max="4" width="34.42578125" customWidth="1"/>
    <col min="6" max="6" width="10.140625" style="91" customWidth="1"/>
    <col min="7" max="7" width="10.5703125" style="91" customWidth="1"/>
    <col min="8" max="8" width="12.140625" style="91" customWidth="1"/>
    <col min="9" max="9" width="15.140625" style="91" customWidth="1"/>
    <col min="10" max="10" width="9.140625" style="91" customWidth="1"/>
    <col min="11" max="11" width="11.28515625" style="91" customWidth="1"/>
    <col min="12" max="12" width="15.7109375" style="91" customWidth="1"/>
    <col min="13" max="13" width="13.7109375" style="91" customWidth="1"/>
    <col min="14" max="14" width="11.85546875" style="200" customWidth="1"/>
    <col min="15" max="15" width="9.28515625" style="200" bestFit="1" customWidth="1"/>
    <col min="16" max="16" width="11.28515625" style="200" customWidth="1"/>
    <col min="17" max="17" width="11.28515625" style="201" customWidth="1"/>
    <col min="18" max="18" width="12.5703125" style="201" customWidth="1"/>
    <col min="19" max="19" width="10.7109375" style="200" bestFit="1" customWidth="1"/>
    <col min="20" max="20" width="10.85546875" style="200" bestFit="1" customWidth="1"/>
    <col min="21" max="21" width="11.85546875" style="91" customWidth="1"/>
    <col min="22" max="22" width="9.140625" style="90"/>
  </cols>
  <sheetData>
    <row r="1" spans="1:34" ht="15.75" customHeight="1">
      <c r="B1" s="258"/>
      <c r="C1" s="259"/>
      <c r="D1" s="259"/>
      <c r="E1" s="259"/>
      <c r="F1" s="260"/>
      <c r="G1" s="260"/>
      <c r="H1" s="260"/>
      <c r="I1" s="260"/>
      <c r="J1" s="260"/>
      <c r="K1" s="260"/>
      <c r="L1" s="260"/>
      <c r="M1" s="260"/>
      <c r="N1" s="261"/>
      <c r="O1" s="261"/>
      <c r="P1" s="261"/>
      <c r="Q1" s="262"/>
      <c r="R1" s="262"/>
      <c r="S1" s="261"/>
      <c r="T1" s="261"/>
      <c r="U1" s="260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</row>
    <row r="2" spans="1:34">
      <c r="B2" s="258"/>
      <c r="C2" s="259"/>
      <c r="D2" s="259"/>
      <c r="E2" s="259"/>
      <c r="F2" s="260"/>
      <c r="G2" s="260"/>
      <c r="H2" s="260"/>
      <c r="I2" s="260"/>
      <c r="J2" s="260"/>
      <c r="K2" s="260"/>
      <c r="L2" s="260"/>
      <c r="M2" s="260"/>
      <c r="N2" s="261"/>
      <c r="O2" s="261"/>
      <c r="P2" s="261"/>
      <c r="Q2" s="262"/>
      <c r="R2" s="262"/>
      <c r="S2" s="261"/>
      <c r="T2" s="261"/>
      <c r="U2" s="260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</row>
    <row r="3" spans="1:34" ht="23.25">
      <c r="B3" s="276" t="s">
        <v>180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</row>
    <row r="4" spans="1:34">
      <c r="B4" s="258"/>
      <c r="C4" s="259"/>
      <c r="D4" s="259"/>
      <c r="E4" s="259"/>
      <c r="F4" s="260"/>
      <c r="G4" s="260"/>
      <c r="H4" s="260"/>
      <c r="I4" s="260"/>
      <c r="J4" s="260"/>
      <c r="K4" s="260"/>
      <c r="L4" s="260"/>
      <c r="M4" s="261"/>
      <c r="N4" s="261"/>
      <c r="O4" s="261"/>
      <c r="P4" s="261"/>
      <c r="Q4" s="262"/>
      <c r="R4" s="262"/>
      <c r="S4" s="261"/>
      <c r="T4" s="261"/>
      <c r="U4" s="260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</row>
    <row r="5" spans="1:34" ht="15.75" thickBot="1">
      <c r="B5" s="258"/>
      <c r="C5" s="259"/>
      <c r="D5" s="259"/>
      <c r="E5" s="259"/>
      <c r="F5" s="260"/>
      <c r="G5" s="260"/>
      <c r="H5" s="260"/>
      <c r="I5" s="260"/>
      <c r="J5" s="260"/>
      <c r="K5" s="260"/>
      <c r="L5" s="260"/>
      <c r="M5" s="260"/>
      <c r="N5" s="261"/>
      <c r="O5" s="261"/>
      <c r="P5" s="261"/>
      <c r="Q5" s="262"/>
      <c r="R5" s="262"/>
      <c r="S5" s="261"/>
      <c r="T5" s="261"/>
      <c r="U5" s="264" t="s">
        <v>181</v>
      </c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</row>
    <row r="6" spans="1:34" ht="38.25" customHeight="1" thickBot="1">
      <c r="B6" s="265" t="s">
        <v>23</v>
      </c>
      <c r="C6" s="267" t="s">
        <v>0</v>
      </c>
      <c r="D6" s="36" t="s">
        <v>1</v>
      </c>
      <c r="E6" s="269" t="s">
        <v>2</v>
      </c>
      <c r="F6" s="271" t="s">
        <v>25</v>
      </c>
      <c r="G6" s="272"/>
      <c r="H6" s="272"/>
      <c r="I6" s="272"/>
      <c r="J6" s="273" t="s">
        <v>3</v>
      </c>
      <c r="K6" s="274"/>
      <c r="L6" s="274"/>
      <c r="M6" s="274"/>
      <c r="N6" s="275"/>
      <c r="O6" s="273" t="s">
        <v>175</v>
      </c>
      <c r="P6" s="274"/>
      <c r="Q6" s="274"/>
      <c r="R6" s="274"/>
      <c r="S6" s="274"/>
      <c r="T6" s="274"/>
      <c r="U6" s="275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</row>
    <row r="7" spans="1:34" ht="39" thickBot="1">
      <c r="B7" s="266"/>
      <c r="C7" s="268"/>
      <c r="D7" s="1" t="s">
        <v>4</v>
      </c>
      <c r="E7" s="270"/>
      <c r="F7" s="149" t="s">
        <v>5</v>
      </c>
      <c r="G7" s="150" t="s">
        <v>6</v>
      </c>
      <c r="H7" s="150" t="s">
        <v>7</v>
      </c>
      <c r="I7" s="151" t="s">
        <v>8</v>
      </c>
      <c r="J7" s="152" t="s">
        <v>5</v>
      </c>
      <c r="K7" s="153" t="s">
        <v>6</v>
      </c>
      <c r="L7" s="153" t="s">
        <v>7</v>
      </c>
      <c r="M7" s="154" t="s">
        <v>8</v>
      </c>
      <c r="N7" s="155" t="s">
        <v>9</v>
      </c>
      <c r="O7" s="156" t="s">
        <v>5</v>
      </c>
      <c r="P7" s="157" t="s">
        <v>6</v>
      </c>
      <c r="Q7" s="202" t="s">
        <v>172</v>
      </c>
      <c r="R7" s="202" t="s">
        <v>173</v>
      </c>
      <c r="S7" s="202" t="s">
        <v>174</v>
      </c>
      <c r="T7" s="158" t="s">
        <v>8</v>
      </c>
      <c r="U7" s="159" t="s">
        <v>9</v>
      </c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</row>
    <row r="8" spans="1:34" ht="15.75" customHeight="1" thickBot="1">
      <c r="A8" s="91"/>
      <c r="B8" s="43" t="s">
        <v>31</v>
      </c>
      <c r="C8" s="277" t="s">
        <v>32</v>
      </c>
      <c r="D8" s="278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259"/>
      <c r="W8" s="263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</row>
    <row r="9" spans="1:34" ht="15" customHeight="1">
      <c r="B9" s="39" t="s">
        <v>31</v>
      </c>
      <c r="C9" s="50">
        <v>1110</v>
      </c>
      <c r="D9" s="53" t="s">
        <v>10</v>
      </c>
      <c r="E9" s="13">
        <v>2019</v>
      </c>
      <c r="F9" s="203"/>
      <c r="G9" s="204"/>
      <c r="H9" s="204">
        <v>9400</v>
      </c>
      <c r="I9" s="126">
        <f>SUM(F9:H9)</f>
        <v>9400</v>
      </c>
      <c r="J9" s="144">
        <v>22328</v>
      </c>
      <c r="K9" s="144"/>
      <c r="L9" s="144">
        <v>34900</v>
      </c>
      <c r="M9" s="132">
        <f>SUM(J9:L9)</f>
        <v>57228</v>
      </c>
      <c r="N9" s="130">
        <v>2</v>
      </c>
      <c r="O9" s="144">
        <f t="shared" ref="O9:P14" si="0">J9+F9</f>
        <v>22328</v>
      </c>
      <c r="P9" s="144">
        <f t="shared" si="0"/>
        <v>0</v>
      </c>
      <c r="Q9" s="172"/>
      <c r="R9" s="172"/>
      <c r="S9" s="144">
        <f t="shared" ref="S9:S14" si="1">L9+H9</f>
        <v>44300</v>
      </c>
      <c r="T9" s="132">
        <f>SUM(O9:S9)</f>
        <v>66628</v>
      </c>
      <c r="U9" s="130">
        <f>N9</f>
        <v>2</v>
      </c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</row>
    <row r="10" spans="1:34">
      <c r="B10" s="40" t="s">
        <v>31</v>
      </c>
      <c r="C10" s="51">
        <v>1110</v>
      </c>
      <c r="D10" s="54"/>
      <c r="E10" s="11">
        <v>2020</v>
      </c>
      <c r="F10" s="205"/>
      <c r="G10" s="206">
        <v>8500</v>
      </c>
      <c r="H10" s="206"/>
      <c r="I10" s="34">
        <f>SUM(F10:H10)</f>
        <v>8500</v>
      </c>
      <c r="J10" s="144">
        <v>3328</v>
      </c>
      <c r="K10" s="28"/>
      <c r="L10" s="28"/>
      <c r="M10" s="132">
        <f>SUM(J10:L10)</f>
        <v>3328</v>
      </c>
      <c r="N10" s="33">
        <v>2</v>
      </c>
      <c r="O10" s="144">
        <f t="shared" si="0"/>
        <v>3328</v>
      </c>
      <c r="P10" s="28">
        <f t="shared" si="0"/>
        <v>8500</v>
      </c>
      <c r="Q10" s="175"/>
      <c r="R10" s="175"/>
      <c r="S10" s="28">
        <f t="shared" si="1"/>
        <v>0</v>
      </c>
      <c r="T10" s="132">
        <f>SUM(O10:S10)</f>
        <v>11828</v>
      </c>
      <c r="U10" s="33">
        <f t="shared" ref="U10:U14" si="2">N10</f>
        <v>2</v>
      </c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</row>
    <row r="11" spans="1:34" ht="15.75" thickBot="1">
      <c r="B11" s="41" t="s">
        <v>31</v>
      </c>
      <c r="C11" s="52">
        <v>1110</v>
      </c>
      <c r="D11" s="55"/>
      <c r="E11" s="14">
        <v>2021</v>
      </c>
      <c r="F11" s="207"/>
      <c r="G11" s="208">
        <v>300</v>
      </c>
      <c r="H11" s="208"/>
      <c r="I11" s="35">
        <f>SUM(F11:H11)</f>
        <v>300</v>
      </c>
      <c r="J11" s="144">
        <v>4992</v>
      </c>
      <c r="K11" s="163"/>
      <c r="L11" s="163"/>
      <c r="M11" s="164">
        <f>SUM(J11:L11)</f>
        <v>4992</v>
      </c>
      <c r="N11" s="135">
        <v>3</v>
      </c>
      <c r="O11" s="144">
        <f t="shared" si="0"/>
        <v>4992</v>
      </c>
      <c r="P11" s="163">
        <f t="shared" si="0"/>
        <v>300</v>
      </c>
      <c r="Q11" s="209"/>
      <c r="R11" s="209"/>
      <c r="S11" s="163">
        <f t="shared" si="1"/>
        <v>0</v>
      </c>
      <c r="T11" s="164">
        <f>SUM(O11:S11)</f>
        <v>5292</v>
      </c>
      <c r="U11" s="135">
        <f t="shared" si="2"/>
        <v>3</v>
      </c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</row>
    <row r="12" spans="1:34">
      <c r="B12" s="39" t="s">
        <v>31</v>
      </c>
      <c r="C12" s="44">
        <v>1120</v>
      </c>
      <c r="D12" s="47" t="s">
        <v>33</v>
      </c>
      <c r="E12" s="13">
        <v>2019</v>
      </c>
      <c r="F12" s="203">
        <v>0</v>
      </c>
      <c r="G12" s="204">
        <v>0</v>
      </c>
      <c r="H12" s="204">
        <v>0</v>
      </c>
      <c r="I12" s="126">
        <f>SUM(F12:H12)</f>
        <v>0</v>
      </c>
      <c r="J12" s="127">
        <v>0</v>
      </c>
      <c r="K12" s="128">
        <v>0</v>
      </c>
      <c r="L12" s="128">
        <v>0</v>
      </c>
      <c r="M12" s="129">
        <f>SUM(J12:L12)</f>
        <v>0</v>
      </c>
      <c r="N12" s="130"/>
      <c r="O12" s="127">
        <f t="shared" si="0"/>
        <v>0</v>
      </c>
      <c r="P12" s="128">
        <f t="shared" si="0"/>
        <v>0</v>
      </c>
      <c r="Q12" s="174"/>
      <c r="R12" s="174"/>
      <c r="S12" s="128">
        <f t="shared" si="1"/>
        <v>0</v>
      </c>
      <c r="T12" s="129">
        <f t="shared" ref="T12:T14" si="3">SUM(O12:S12)</f>
        <v>0</v>
      </c>
      <c r="U12" s="130">
        <f>N12</f>
        <v>0</v>
      </c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</row>
    <row r="13" spans="1:34">
      <c r="B13" s="40" t="s">
        <v>31</v>
      </c>
      <c r="C13" s="45">
        <v>1120</v>
      </c>
      <c r="D13" s="48"/>
      <c r="E13" s="11">
        <v>2020</v>
      </c>
      <c r="F13" s="205">
        <v>0</v>
      </c>
      <c r="G13" s="206">
        <v>0</v>
      </c>
      <c r="H13" s="206">
        <v>0</v>
      </c>
      <c r="I13" s="34">
        <f t="shared" ref="I13:I14" si="4">SUM(F13:H13)</f>
        <v>0</v>
      </c>
      <c r="J13" s="27">
        <v>0</v>
      </c>
      <c r="K13" s="28">
        <v>0</v>
      </c>
      <c r="L13" s="28">
        <v>0</v>
      </c>
      <c r="M13" s="132">
        <f t="shared" ref="M13:M14" si="5">SUM(J13:L13)</f>
        <v>0</v>
      </c>
      <c r="N13" s="33"/>
      <c r="O13" s="27">
        <f t="shared" si="0"/>
        <v>0</v>
      </c>
      <c r="P13" s="28">
        <f t="shared" si="0"/>
        <v>0</v>
      </c>
      <c r="Q13" s="175"/>
      <c r="R13" s="175"/>
      <c r="S13" s="28">
        <f t="shared" si="1"/>
        <v>0</v>
      </c>
      <c r="T13" s="132">
        <f t="shared" si="3"/>
        <v>0</v>
      </c>
      <c r="U13" s="33">
        <f t="shared" si="2"/>
        <v>0</v>
      </c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</row>
    <row r="14" spans="1:34" ht="15.75" thickBot="1">
      <c r="B14" s="41" t="s">
        <v>31</v>
      </c>
      <c r="C14" s="46">
        <v>1120</v>
      </c>
      <c r="D14" s="49"/>
      <c r="E14" s="14">
        <v>2021</v>
      </c>
      <c r="F14" s="207">
        <v>0</v>
      </c>
      <c r="G14" s="208">
        <v>0</v>
      </c>
      <c r="H14" s="208">
        <v>0</v>
      </c>
      <c r="I14" s="35">
        <f t="shared" si="4"/>
        <v>0</v>
      </c>
      <c r="J14" s="30">
        <v>0</v>
      </c>
      <c r="K14" s="31">
        <v>0</v>
      </c>
      <c r="L14" s="31">
        <v>0</v>
      </c>
      <c r="M14" s="134">
        <f t="shared" si="5"/>
        <v>0</v>
      </c>
      <c r="N14" s="135"/>
      <c r="O14" s="30">
        <f t="shared" si="0"/>
        <v>0</v>
      </c>
      <c r="P14" s="31">
        <f t="shared" si="0"/>
        <v>0</v>
      </c>
      <c r="Q14" s="176"/>
      <c r="R14" s="176"/>
      <c r="S14" s="31">
        <f t="shared" si="1"/>
        <v>0</v>
      </c>
      <c r="T14" s="134">
        <f t="shared" si="3"/>
        <v>0</v>
      </c>
      <c r="U14" s="135">
        <f t="shared" si="2"/>
        <v>0</v>
      </c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</row>
    <row r="15" spans="1:34" ht="15.75" customHeight="1" thickBot="1">
      <c r="B15" s="43" t="s">
        <v>44</v>
      </c>
      <c r="C15" s="277" t="s">
        <v>45</v>
      </c>
      <c r="D15" s="278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2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</row>
    <row r="16" spans="1:34" ht="15" customHeight="1">
      <c r="B16" s="42" t="s">
        <v>44</v>
      </c>
      <c r="C16" s="2">
        <v>1110</v>
      </c>
      <c r="D16" s="23" t="s">
        <v>10</v>
      </c>
      <c r="E16" s="10">
        <v>2019</v>
      </c>
      <c r="F16" s="210">
        <v>-50000</v>
      </c>
      <c r="G16" s="211">
        <v>0</v>
      </c>
      <c r="H16" s="211">
        <v>0</v>
      </c>
      <c r="I16" s="147">
        <f t="shared" ref="I16:I36" si="6">SUM(F16:H16)</f>
        <v>-50000</v>
      </c>
      <c r="J16" s="161">
        <v>0</v>
      </c>
      <c r="K16" s="144">
        <v>0</v>
      </c>
      <c r="L16" s="144">
        <v>0</v>
      </c>
      <c r="M16" s="132">
        <f t="shared" ref="M16:M27" si="7">SUM(J16:L16)</f>
        <v>0</v>
      </c>
      <c r="N16" s="165">
        <v>0</v>
      </c>
      <c r="O16" s="161">
        <f t="shared" ref="O16:O36" si="8">J16+F16</f>
        <v>-50000</v>
      </c>
      <c r="P16" s="144">
        <f t="shared" ref="P16:P36" si="9">K16+G16</f>
        <v>0</v>
      </c>
      <c r="Q16" s="172"/>
      <c r="R16" s="172"/>
      <c r="S16" s="144">
        <f t="shared" ref="S16:S36" si="10">L16+H16</f>
        <v>0</v>
      </c>
      <c r="T16" s="132">
        <f t="shared" ref="T16:T18" si="11">SUM(O16:S16)</f>
        <v>-50000</v>
      </c>
      <c r="U16" s="165">
        <f>N16</f>
        <v>0</v>
      </c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</row>
    <row r="17" spans="2:34">
      <c r="B17" s="40" t="s">
        <v>44</v>
      </c>
      <c r="C17" s="3">
        <v>1110</v>
      </c>
      <c r="D17" s="8"/>
      <c r="E17" s="11">
        <v>2020</v>
      </c>
      <c r="F17" s="212">
        <v>-50000</v>
      </c>
      <c r="G17" s="213">
        <v>0</v>
      </c>
      <c r="H17" s="213">
        <v>0</v>
      </c>
      <c r="I17" s="166">
        <f t="shared" si="6"/>
        <v>-50000</v>
      </c>
      <c r="J17" s="136">
        <v>0</v>
      </c>
      <c r="K17" s="145">
        <v>0</v>
      </c>
      <c r="L17" s="145">
        <v>0</v>
      </c>
      <c r="M17" s="167">
        <f t="shared" si="7"/>
        <v>0</v>
      </c>
      <c r="N17" s="168">
        <v>0</v>
      </c>
      <c r="O17" s="136">
        <f t="shared" si="8"/>
        <v>-50000</v>
      </c>
      <c r="P17" s="145">
        <f t="shared" si="9"/>
        <v>0</v>
      </c>
      <c r="Q17" s="173"/>
      <c r="R17" s="173"/>
      <c r="S17" s="145">
        <f t="shared" si="10"/>
        <v>0</v>
      </c>
      <c r="T17" s="167">
        <f t="shared" si="11"/>
        <v>-50000</v>
      </c>
      <c r="U17" s="168">
        <f t="shared" ref="U17:U18" si="12">N17</f>
        <v>0</v>
      </c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</row>
    <row r="18" spans="2:34" ht="15.75" thickBot="1">
      <c r="B18" s="41" t="s">
        <v>44</v>
      </c>
      <c r="C18" s="4">
        <v>1110</v>
      </c>
      <c r="D18" s="9"/>
      <c r="E18" s="14">
        <v>2021</v>
      </c>
      <c r="F18" s="214">
        <v>-50000</v>
      </c>
      <c r="G18" s="215">
        <v>0</v>
      </c>
      <c r="H18" s="215">
        <v>0</v>
      </c>
      <c r="I18" s="169">
        <f t="shared" si="6"/>
        <v>-50000</v>
      </c>
      <c r="J18" s="137">
        <v>0</v>
      </c>
      <c r="K18" s="146">
        <v>0</v>
      </c>
      <c r="L18" s="146">
        <v>0</v>
      </c>
      <c r="M18" s="170">
        <f t="shared" si="7"/>
        <v>0</v>
      </c>
      <c r="N18" s="171">
        <v>0</v>
      </c>
      <c r="O18" s="137">
        <f t="shared" si="8"/>
        <v>-50000</v>
      </c>
      <c r="P18" s="146">
        <f t="shared" si="9"/>
        <v>0</v>
      </c>
      <c r="Q18" s="216"/>
      <c r="R18" s="216"/>
      <c r="S18" s="146">
        <f t="shared" si="10"/>
        <v>0</v>
      </c>
      <c r="T18" s="170">
        <f t="shared" si="11"/>
        <v>-50000</v>
      </c>
      <c r="U18" s="171">
        <f t="shared" si="12"/>
        <v>0</v>
      </c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</row>
    <row r="19" spans="2:34" ht="15" customHeight="1">
      <c r="B19" s="42" t="s">
        <v>44</v>
      </c>
      <c r="C19" s="2" t="s">
        <v>46</v>
      </c>
      <c r="D19" s="23" t="s">
        <v>47</v>
      </c>
      <c r="E19" s="61">
        <v>2019</v>
      </c>
      <c r="F19" s="210">
        <v>-218813</v>
      </c>
      <c r="G19" s="211">
        <v>285250</v>
      </c>
      <c r="H19" s="211">
        <v>132764</v>
      </c>
      <c r="I19" s="147">
        <f>SUM(F19:H19)</f>
        <v>199201</v>
      </c>
      <c r="J19" s="161">
        <v>0</v>
      </c>
      <c r="K19" s="144">
        <v>0</v>
      </c>
      <c r="L19" s="144">
        <v>0</v>
      </c>
      <c r="M19" s="132">
        <f t="shared" ref="M19:M21" si="13">SUM(J19:L19)</f>
        <v>0</v>
      </c>
      <c r="N19" s="165">
        <v>0</v>
      </c>
      <c r="O19" s="161">
        <f t="shared" si="8"/>
        <v>-218813</v>
      </c>
      <c r="P19" s="144">
        <f t="shared" si="9"/>
        <v>285250</v>
      </c>
      <c r="Q19" s="172"/>
      <c r="R19" s="172">
        <v>132764</v>
      </c>
      <c r="S19" s="144">
        <f t="shared" si="10"/>
        <v>132764</v>
      </c>
      <c r="T19" s="132">
        <f>SUM(O19:R19)</f>
        <v>199201</v>
      </c>
      <c r="U19" s="165">
        <f>N19</f>
        <v>0</v>
      </c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</row>
    <row r="20" spans="2:34">
      <c r="B20" s="40" t="s">
        <v>44</v>
      </c>
      <c r="C20" s="3" t="s">
        <v>46</v>
      </c>
      <c r="D20" s="8"/>
      <c r="E20" s="62">
        <v>2020</v>
      </c>
      <c r="F20" s="212">
        <v>-218813</v>
      </c>
      <c r="G20" s="213">
        <v>151150</v>
      </c>
      <c r="H20" s="213">
        <v>0</v>
      </c>
      <c r="I20" s="166">
        <f>SUM(F20:H20)</f>
        <v>-67663</v>
      </c>
      <c r="J20" s="136">
        <v>0</v>
      </c>
      <c r="K20" s="145">
        <v>0</v>
      </c>
      <c r="L20" s="145">
        <v>0</v>
      </c>
      <c r="M20" s="167">
        <f t="shared" si="13"/>
        <v>0</v>
      </c>
      <c r="N20" s="168">
        <v>0</v>
      </c>
      <c r="O20" s="136">
        <f t="shared" si="8"/>
        <v>-218813</v>
      </c>
      <c r="P20" s="145">
        <f t="shared" si="9"/>
        <v>151150</v>
      </c>
      <c r="Q20" s="173"/>
      <c r="R20" s="173"/>
      <c r="S20" s="145">
        <f t="shared" si="10"/>
        <v>0</v>
      </c>
      <c r="T20" s="167">
        <f t="shared" ref="T20:T36" si="14">SUM(O20:R20)</f>
        <v>-67663</v>
      </c>
      <c r="U20" s="168">
        <f t="shared" ref="U20:U21" si="15">N20</f>
        <v>0</v>
      </c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</row>
    <row r="21" spans="2:34" ht="15.75" thickBot="1">
      <c r="B21" s="41" t="s">
        <v>44</v>
      </c>
      <c r="C21" s="4" t="s">
        <v>46</v>
      </c>
      <c r="D21" s="9"/>
      <c r="E21" s="63">
        <v>2021</v>
      </c>
      <c r="F21" s="214">
        <v>-218813</v>
      </c>
      <c r="G21" s="215">
        <v>-50000</v>
      </c>
      <c r="H21" s="215">
        <v>0</v>
      </c>
      <c r="I21" s="169">
        <f>SUM(F21:H21)</f>
        <v>-268813</v>
      </c>
      <c r="J21" s="137">
        <v>0</v>
      </c>
      <c r="K21" s="146">
        <v>0</v>
      </c>
      <c r="L21" s="146">
        <v>0</v>
      </c>
      <c r="M21" s="170">
        <f t="shared" si="13"/>
        <v>0</v>
      </c>
      <c r="N21" s="171">
        <v>0</v>
      </c>
      <c r="O21" s="137">
        <f t="shared" si="8"/>
        <v>-218813</v>
      </c>
      <c r="P21" s="146">
        <f t="shared" si="9"/>
        <v>-50000</v>
      </c>
      <c r="Q21" s="216"/>
      <c r="R21" s="216"/>
      <c r="S21" s="146">
        <f t="shared" si="10"/>
        <v>0</v>
      </c>
      <c r="T21" s="170">
        <f t="shared" si="14"/>
        <v>-268813</v>
      </c>
      <c r="U21" s="171">
        <f t="shared" si="15"/>
        <v>0</v>
      </c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</row>
    <row r="22" spans="2:34" ht="15" customHeight="1">
      <c r="B22" s="42" t="s">
        <v>44</v>
      </c>
      <c r="C22" s="2" t="s">
        <v>48</v>
      </c>
      <c r="D22" s="23" t="s">
        <v>49</v>
      </c>
      <c r="E22" s="10">
        <v>2019</v>
      </c>
      <c r="F22" s="210"/>
      <c r="G22" s="211"/>
      <c r="H22" s="211"/>
      <c r="I22" s="147">
        <f t="shared" si="6"/>
        <v>0</v>
      </c>
      <c r="J22" s="161">
        <v>21773</v>
      </c>
      <c r="K22" s="144">
        <v>0</v>
      </c>
      <c r="L22" s="144">
        <v>50000</v>
      </c>
      <c r="M22" s="132">
        <f>SUM(J22:L22)</f>
        <v>71773</v>
      </c>
      <c r="N22" s="165">
        <v>15</v>
      </c>
      <c r="O22" s="161">
        <f t="shared" si="8"/>
        <v>21773</v>
      </c>
      <c r="P22" s="144">
        <f t="shared" si="9"/>
        <v>0</v>
      </c>
      <c r="Q22" s="172">
        <v>50000</v>
      </c>
      <c r="R22" s="172"/>
      <c r="S22" s="144">
        <f t="shared" si="10"/>
        <v>50000</v>
      </c>
      <c r="T22" s="132">
        <f>SUM(O22:R22)</f>
        <v>71773</v>
      </c>
      <c r="U22" s="165">
        <f>N22</f>
        <v>15</v>
      </c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</row>
    <row r="23" spans="2:34">
      <c r="B23" s="40" t="s">
        <v>44</v>
      </c>
      <c r="C23" s="3" t="s">
        <v>48</v>
      </c>
      <c r="D23" s="23"/>
      <c r="E23" s="11">
        <v>2020</v>
      </c>
      <c r="F23" s="212"/>
      <c r="G23" s="213"/>
      <c r="H23" s="213"/>
      <c r="I23" s="166">
        <f t="shared" si="6"/>
        <v>0</v>
      </c>
      <c r="J23" s="136">
        <v>21773</v>
      </c>
      <c r="K23" s="145">
        <v>0</v>
      </c>
      <c r="L23" s="145">
        <v>0</v>
      </c>
      <c r="M23" s="167">
        <f t="shared" si="7"/>
        <v>21773</v>
      </c>
      <c r="N23" s="168">
        <v>0</v>
      </c>
      <c r="O23" s="136">
        <f t="shared" si="8"/>
        <v>21773</v>
      </c>
      <c r="P23" s="145">
        <f t="shared" si="9"/>
        <v>0</v>
      </c>
      <c r="Q23" s="173"/>
      <c r="R23" s="173"/>
      <c r="S23" s="145">
        <f t="shared" si="10"/>
        <v>0</v>
      </c>
      <c r="T23" s="167">
        <f t="shared" si="14"/>
        <v>21773</v>
      </c>
      <c r="U23" s="168">
        <f t="shared" ref="U23:U24" si="16">N23</f>
        <v>0</v>
      </c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</row>
    <row r="24" spans="2:34" ht="15.75" customHeight="1" thickBot="1">
      <c r="B24" s="41" t="s">
        <v>44</v>
      </c>
      <c r="C24" s="4" t="s">
        <v>48</v>
      </c>
      <c r="D24" s="64"/>
      <c r="E24" s="14">
        <v>2021</v>
      </c>
      <c r="F24" s="214"/>
      <c r="G24" s="215"/>
      <c r="H24" s="215"/>
      <c r="I24" s="169">
        <f t="shared" si="6"/>
        <v>0</v>
      </c>
      <c r="J24" s="137">
        <v>19773</v>
      </c>
      <c r="K24" s="146">
        <v>0</v>
      </c>
      <c r="L24" s="146">
        <v>0</v>
      </c>
      <c r="M24" s="170">
        <f t="shared" si="7"/>
        <v>19773</v>
      </c>
      <c r="N24" s="171">
        <v>0</v>
      </c>
      <c r="O24" s="137">
        <f t="shared" si="8"/>
        <v>19773</v>
      </c>
      <c r="P24" s="146">
        <f t="shared" si="9"/>
        <v>0</v>
      </c>
      <c r="Q24" s="216"/>
      <c r="R24" s="216"/>
      <c r="S24" s="146">
        <f t="shared" si="10"/>
        <v>0</v>
      </c>
      <c r="T24" s="170">
        <f t="shared" si="14"/>
        <v>19773</v>
      </c>
      <c r="U24" s="171">
        <f t="shared" si="16"/>
        <v>0</v>
      </c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</row>
    <row r="25" spans="2:34" ht="15" customHeight="1">
      <c r="B25" s="42" t="s">
        <v>44</v>
      </c>
      <c r="C25" s="2" t="s">
        <v>50</v>
      </c>
      <c r="D25" s="23" t="s">
        <v>51</v>
      </c>
      <c r="E25" s="10">
        <v>2019</v>
      </c>
      <c r="F25" s="210">
        <v>31896</v>
      </c>
      <c r="G25" s="211">
        <v>30000</v>
      </c>
      <c r="H25" s="211">
        <v>3609498</v>
      </c>
      <c r="I25" s="147">
        <f>SUM(F25:H25)</f>
        <v>3671394</v>
      </c>
      <c r="J25" s="161">
        <v>0</v>
      </c>
      <c r="K25" s="144">
        <v>0</v>
      </c>
      <c r="L25" s="144">
        <v>0</v>
      </c>
      <c r="M25" s="132">
        <f t="shared" si="7"/>
        <v>0</v>
      </c>
      <c r="N25" s="165">
        <v>0</v>
      </c>
      <c r="O25" s="161">
        <f t="shared" si="8"/>
        <v>31896</v>
      </c>
      <c r="P25" s="144">
        <f t="shared" si="9"/>
        <v>30000</v>
      </c>
      <c r="Q25" s="172">
        <v>959000</v>
      </c>
      <c r="R25" s="172">
        <v>2650498</v>
      </c>
      <c r="S25" s="144">
        <f t="shared" si="10"/>
        <v>3609498</v>
      </c>
      <c r="T25" s="132">
        <f>SUM(O25:R25)</f>
        <v>3671394</v>
      </c>
      <c r="U25" s="165">
        <f>N25</f>
        <v>0</v>
      </c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</row>
    <row r="26" spans="2:34">
      <c r="B26" s="40" t="s">
        <v>44</v>
      </c>
      <c r="C26" s="3" t="s">
        <v>50</v>
      </c>
      <c r="D26" s="65"/>
      <c r="E26" s="11">
        <v>2020</v>
      </c>
      <c r="F26" s="212">
        <v>31896</v>
      </c>
      <c r="G26" s="213">
        <v>31000</v>
      </c>
      <c r="H26" s="213">
        <v>1787680</v>
      </c>
      <c r="I26" s="166">
        <f>SUM(F26:H26)</f>
        <v>1850576</v>
      </c>
      <c r="J26" s="136">
        <v>0</v>
      </c>
      <c r="K26" s="145">
        <v>0</v>
      </c>
      <c r="L26" s="145">
        <v>0</v>
      </c>
      <c r="M26" s="167">
        <f t="shared" si="7"/>
        <v>0</v>
      </c>
      <c r="N26" s="168">
        <v>0</v>
      </c>
      <c r="O26" s="136">
        <f t="shared" si="8"/>
        <v>31896</v>
      </c>
      <c r="P26" s="145">
        <f t="shared" si="9"/>
        <v>31000</v>
      </c>
      <c r="Q26" s="173">
        <v>700000</v>
      </c>
      <c r="R26" s="173">
        <v>1087680</v>
      </c>
      <c r="S26" s="145">
        <f t="shared" si="10"/>
        <v>1787680</v>
      </c>
      <c r="T26" s="167">
        <f>SUM(O26:R26)</f>
        <v>1850576</v>
      </c>
      <c r="U26" s="168">
        <f t="shared" ref="U26:U27" si="17">N26</f>
        <v>0</v>
      </c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</row>
    <row r="27" spans="2:34" ht="15.75" thickBot="1">
      <c r="B27" s="41" t="s">
        <v>44</v>
      </c>
      <c r="C27" s="4" t="s">
        <v>50</v>
      </c>
      <c r="D27" s="64"/>
      <c r="E27" s="14">
        <v>2021</v>
      </c>
      <c r="F27" s="214">
        <v>31896</v>
      </c>
      <c r="G27" s="215">
        <v>32000</v>
      </c>
      <c r="H27" s="215">
        <v>844102</v>
      </c>
      <c r="I27" s="169">
        <f>SUM(F27:H27)</f>
        <v>907998</v>
      </c>
      <c r="J27" s="137">
        <v>0</v>
      </c>
      <c r="K27" s="146">
        <v>0</v>
      </c>
      <c r="L27" s="146">
        <v>0</v>
      </c>
      <c r="M27" s="170">
        <f t="shared" si="7"/>
        <v>0</v>
      </c>
      <c r="N27" s="171">
        <v>0</v>
      </c>
      <c r="O27" s="137">
        <f t="shared" si="8"/>
        <v>31896</v>
      </c>
      <c r="P27" s="146">
        <f t="shared" si="9"/>
        <v>32000</v>
      </c>
      <c r="Q27" s="216">
        <v>844102</v>
      </c>
      <c r="R27" s="216"/>
      <c r="S27" s="146">
        <f t="shared" si="10"/>
        <v>844102</v>
      </c>
      <c r="T27" s="170">
        <f t="shared" si="14"/>
        <v>907998</v>
      </c>
      <c r="U27" s="171">
        <f t="shared" si="17"/>
        <v>0</v>
      </c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</row>
    <row r="28" spans="2:34" ht="15" customHeight="1">
      <c r="B28" s="42" t="s">
        <v>44</v>
      </c>
      <c r="C28" s="2" t="s">
        <v>52</v>
      </c>
      <c r="D28" s="23" t="s">
        <v>53</v>
      </c>
      <c r="E28" s="10">
        <v>2019</v>
      </c>
      <c r="F28" s="210">
        <v>0</v>
      </c>
      <c r="G28" s="211">
        <v>992900</v>
      </c>
      <c r="H28" s="211">
        <v>2276000</v>
      </c>
      <c r="I28" s="147">
        <f>SUM(F28:H28)</f>
        <v>3268900</v>
      </c>
      <c r="J28" s="161">
        <v>0</v>
      </c>
      <c r="K28" s="144">
        <v>0</v>
      </c>
      <c r="L28" s="144">
        <v>0</v>
      </c>
      <c r="M28" s="132">
        <f t="shared" ref="M28:M30" si="18">SUM(J28:L28)</f>
        <v>0</v>
      </c>
      <c r="N28" s="165">
        <v>0</v>
      </c>
      <c r="O28" s="161">
        <f t="shared" si="8"/>
        <v>0</v>
      </c>
      <c r="P28" s="144">
        <f t="shared" si="9"/>
        <v>992900</v>
      </c>
      <c r="Q28" s="172">
        <v>2276000</v>
      </c>
      <c r="R28" s="172"/>
      <c r="S28" s="144">
        <f t="shared" si="10"/>
        <v>2276000</v>
      </c>
      <c r="T28" s="132">
        <f>SUM(O28:R28)</f>
        <v>3268900</v>
      </c>
      <c r="U28" s="165">
        <f>N28</f>
        <v>0</v>
      </c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</row>
    <row r="29" spans="2:34">
      <c r="B29" s="40" t="s">
        <v>44</v>
      </c>
      <c r="C29" s="3" t="s">
        <v>52</v>
      </c>
      <c r="D29" s="65"/>
      <c r="E29" s="11">
        <v>2020</v>
      </c>
      <c r="F29" s="212">
        <v>0</v>
      </c>
      <c r="G29" s="213">
        <v>981464.29999999981</v>
      </c>
      <c r="H29" s="213">
        <v>300000</v>
      </c>
      <c r="I29" s="166">
        <f t="shared" si="6"/>
        <v>1281464.2999999998</v>
      </c>
      <c r="J29" s="136">
        <v>0</v>
      </c>
      <c r="K29" s="145">
        <v>0</v>
      </c>
      <c r="L29" s="145">
        <v>0</v>
      </c>
      <c r="M29" s="167">
        <f t="shared" si="18"/>
        <v>0</v>
      </c>
      <c r="N29" s="168">
        <v>0</v>
      </c>
      <c r="O29" s="136">
        <f t="shared" si="8"/>
        <v>0</v>
      </c>
      <c r="P29" s="145">
        <f t="shared" si="9"/>
        <v>981464.29999999981</v>
      </c>
      <c r="Q29" s="173">
        <v>300000</v>
      </c>
      <c r="R29" s="173"/>
      <c r="S29" s="145">
        <f t="shared" si="10"/>
        <v>300000</v>
      </c>
      <c r="T29" s="167">
        <f>SUM(O29:R29)</f>
        <v>1281464.2999999998</v>
      </c>
      <c r="U29" s="168">
        <f t="shared" ref="U29:U30" si="19">N29</f>
        <v>0</v>
      </c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</row>
    <row r="30" spans="2:34" ht="15.75" thickBot="1">
      <c r="B30" s="41" t="s">
        <v>44</v>
      </c>
      <c r="C30" s="4" t="s">
        <v>52</v>
      </c>
      <c r="D30" s="64"/>
      <c r="E30" s="14">
        <v>2021</v>
      </c>
      <c r="F30" s="214">
        <v>0</v>
      </c>
      <c r="G30" s="215">
        <v>963537.92780000018</v>
      </c>
      <c r="H30" s="215">
        <v>400000</v>
      </c>
      <c r="I30" s="169">
        <f t="shared" si="6"/>
        <v>1363537.9278000002</v>
      </c>
      <c r="J30" s="137">
        <v>0</v>
      </c>
      <c r="K30" s="146">
        <v>0</v>
      </c>
      <c r="L30" s="146">
        <v>0</v>
      </c>
      <c r="M30" s="170">
        <f t="shared" si="18"/>
        <v>0</v>
      </c>
      <c r="N30" s="171">
        <v>0</v>
      </c>
      <c r="O30" s="137">
        <f t="shared" si="8"/>
        <v>0</v>
      </c>
      <c r="P30" s="146">
        <f t="shared" si="9"/>
        <v>963537.92780000018</v>
      </c>
      <c r="Q30" s="216">
        <v>400000</v>
      </c>
      <c r="R30" s="216"/>
      <c r="S30" s="146">
        <f t="shared" si="10"/>
        <v>400000</v>
      </c>
      <c r="T30" s="170">
        <f>SUM(O30:R30)</f>
        <v>1363537.9278000002</v>
      </c>
      <c r="U30" s="171">
        <f t="shared" si="19"/>
        <v>0</v>
      </c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</row>
    <row r="31" spans="2:34" ht="15" customHeight="1">
      <c r="B31" s="42" t="s">
        <v>44</v>
      </c>
      <c r="C31" s="2" t="s">
        <v>54</v>
      </c>
      <c r="D31" s="23" t="s">
        <v>55</v>
      </c>
      <c r="E31" s="10">
        <v>2019</v>
      </c>
      <c r="F31" s="210">
        <v>218813</v>
      </c>
      <c r="G31" s="211">
        <v>50000</v>
      </c>
      <c r="H31" s="211">
        <v>0</v>
      </c>
      <c r="I31" s="147">
        <f>SUM(F31:H31)</f>
        <v>268813</v>
      </c>
      <c r="J31" s="161">
        <v>0</v>
      </c>
      <c r="K31" s="144">
        <v>0</v>
      </c>
      <c r="L31" s="144">
        <v>0</v>
      </c>
      <c r="M31" s="132">
        <f t="shared" ref="M31:M33" si="20">SUM(J31:L31)</f>
        <v>0</v>
      </c>
      <c r="N31" s="165"/>
      <c r="O31" s="161">
        <f t="shared" si="8"/>
        <v>218813</v>
      </c>
      <c r="P31" s="144">
        <f t="shared" si="9"/>
        <v>50000</v>
      </c>
      <c r="Q31" s="172"/>
      <c r="R31" s="172"/>
      <c r="S31" s="144">
        <f t="shared" si="10"/>
        <v>0</v>
      </c>
      <c r="T31" s="132">
        <f t="shared" si="14"/>
        <v>268813</v>
      </c>
      <c r="U31" s="165">
        <f>N31</f>
        <v>0</v>
      </c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</row>
    <row r="32" spans="2:34">
      <c r="B32" s="40" t="s">
        <v>44</v>
      </c>
      <c r="C32" s="3" t="s">
        <v>54</v>
      </c>
      <c r="D32" s="65"/>
      <c r="E32" s="11">
        <v>2020</v>
      </c>
      <c r="F32" s="212">
        <v>219813</v>
      </c>
      <c r="G32" s="213">
        <v>50000</v>
      </c>
      <c r="H32" s="213">
        <v>0</v>
      </c>
      <c r="I32" s="166">
        <f>SUM(F32:H32)</f>
        <v>269813</v>
      </c>
      <c r="J32" s="136">
        <v>0</v>
      </c>
      <c r="K32" s="145">
        <v>0</v>
      </c>
      <c r="L32" s="145">
        <v>0</v>
      </c>
      <c r="M32" s="167">
        <f t="shared" si="20"/>
        <v>0</v>
      </c>
      <c r="N32" s="168"/>
      <c r="O32" s="136">
        <f t="shared" si="8"/>
        <v>219813</v>
      </c>
      <c r="P32" s="145">
        <f t="shared" si="9"/>
        <v>50000</v>
      </c>
      <c r="Q32" s="173"/>
      <c r="R32" s="173"/>
      <c r="S32" s="145">
        <f t="shared" si="10"/>
        <v>0</v>
      </c>
      <c r="T32" s="167">
        <f t="shared" si="14"/>
        <v>269813</v>
      </c>
      <c r="U32" s="168">
        <f t="shared" ref="U32:U33" si="21">N32</f>
        <v>0</v>
      </c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</row>
    <row r="33" spans="1:34" ht="15.75" thickBot="1">
      <c r="B33" s="41" t="s">
        <v>44</v>
      </c>
      <c r="C33" s="4" t="s">
        <v>54</v>
      </c>
      <c r="D33" s="64"/>
      <c r="E33" s="14">
        <v>2021</v>
      </c>
      <c r="F33" s="214">
        <v>220813</v>
      </c>
      <c r="G33" s="215">
        <v>50000</v>
      </c>
      <c r="H33" s="215">
        <v>0</v>
      </c>
      <c r="I33" s="169">
        <f>SUM(F33:H33)</f>
        <v>270813</v>
      </c>
      <c r="J33" s="137">
        <v>0</v>
      </c>
      <c r="K33" s="146">
        <v>0</v>
      </c>
      <c r="L33" s="146">
        <v>0</v>
      </c>
      <c r="M33" s="170">
        <f t="shared" si="20"/>
        <v>0</v>
      </c>
      <c r="N33" s="171"/>
      <c r="O33" s="137">
        <f t="shared" si="8"/>
        <v>220813</v>
      </c>
      <c r="P33" s="146">
        <f t="shared" si="9"/>
        <v>50000</v>
      </c>
      <c r="Q33" s="216"/>
      <c r="R33" s="216"/>
      <c r="S33" s="146">
        <f t="shared" si="10"/>
        <v>0</v>
      </c>
      <c r="T33" s="170">
        <f t="shared" si="14"/>
        <v>270813</v>
      </c>
      <c r="U33" s="171">
        <f t="shared" si="21"/>
        <v>0</v>
      </c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</row>
    <row r="34" spans="1:34" ht="15" customHeight="1">
      <c r="B34" s="42" t="s">
        <v>44</v>
      </c>
      <c r="C34" s="2" t="s">
        <v>56</v>
      </c>
      <c r="D34" s="23" t="s">
        <v>57</v>
      </c>
      <c r="E34" s="10">
        <v>2019</v>
      </c>
      <c r="F34" s="210">
        <v>0</v>
      </c>
      <c r="G34" s="211">
        <v>0</v>
      </c>
      <c r="H34" s="211">
        <v>0</v>
      </c>
      <c r="I34" s="147">
        <f t="shared" si="6"/>
        <v>0</v>
      </c>
      <c r="J34" s="161"/>
      <c r="K34" s="144"/>
      <c r="L34" s="144"/>
      <c r="M34" s="132">
        <v>0</v>
      </c>
      <c r="N34" s="165">
        <v>0</v>
      </c>
      <c r="O34" s="161">
        <f t="shared" si="8"/>
        <v>0</v>
      </c>
      <c r="P34" s="144">
        <f t="shared" si="9"/>
        <v>0</v>
      </c>
      <c r="Q34" s="172"/>
      <c r="R34" s="172"/>
      <c r="S34" s="144">
        <f t="shared" si="10"/>
        <v>0</v>
      </c>
      <c r="T34" s="132">
        <f t="shared" si="14"/>
        <v>0</v>
      </c>
      <c r="U34" s="165">
        <f>N34</f>
        <v>0</v>
      </c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</row>
    <row r="35" spans="1:34">
      <c r="B35" s="40" t="s">
        <v>44</v>
      </c>
      <c r="C35" s="3" t="s">
        <v>56</v>
      </c>
      <c r="D35" s="23"/>
      <c r="E35" s="11">
        <v>2020</v>
      </c>
      <c r="F35" s="212">
        <v>0</v>
      </c>
      <c r="G35" s="213">
        <v>-5000</v>
      </c>
      <c r="H35" s="213">
        <v>0</v>
      </c>
      <c r="I35" s="166">
        <f t="shared" si="6"/>
        <v>-5000</v>
      </c>
      <c r="J35" s="136"/>
      <c r="K35" s="145"/>
      <c r="L35" s="145"/>
      <c r="M35" s="167">
        <v>0</v>
      </c>
      <c r="N35" s="168">
        <v>0</v>
      </c>
      <c r="O35" s="136">
        <f t="shared" si="8"/>
        <v>0</v>
      </c>
      <c r="P35" s="145">
        <f t="shared" si="9"/>
        <v>-5000</v>
      </c>
      <c r="Q35" s="173"/>
      <c r="R35" s="173"/>
      <c r="S35" s="145">
        <f t="shared" si="10"/>
        <v>0</v>
      </c>
      <c r="T35" s="167">
        <f t="shared" si="14"/>
        <v>-5000</v>
      </c>
      <c r="U35" s="168">
        <f t="shared" ref="U35:U36" si="22">N35</f>
        <v>0</v>
      </c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</row>
    <row r="36" spans="1:34" ht="15.75" thickBot="1">
      <c r="B36" s="41" t="s">
        <v>44</v>
      </c>
      <c r="C36" s="4" t="s">
        <v>56</v>
      </c>
      <c r="D36" s="64"/>
      <c r="E36" s="14">
        <v>2021</v>
      </c>
      <c r="F36" s="214">
        <v>0</v>
      </c>
      <c r="G36" s="215">
        <v>-10000</v>
      </c>
      <c r="H36" s="215">
        <v>0</v>
      </c>
      <c r="I36" s="169">
        <f t="shared" si="6"/>
        <v>-10000</v>
      </c>
      <c r="J36" s="137"/>
      <c r="K36" s="146"/>
      <c r="L36" s="146"/>
      <c r="M36" s="170">
        <v>0</v>
      </c>
      <c r="N36" s="171">
        <v>0</v>
      </c>
      <c r="O36" s="137">
        <f t="shared" si="8"/>
        <v>0</v>
      </c>
      <c r="P36" s="146">
        <f t="shared" si="9"/>
        <v>-10000</v>
      </c>
      <c r="Q36" s="216"/>
      <c r="R36" s="216"/>
      <c r="S36" s="146">
        <f t="shared" si="10"/>
        <v>0</v>
      </c>
      <c r="T36" s="170">
        <f t="shared" si="14"/>
        <v>-10000</v>
      </c>
      <c r="U36" s="171">
        <f t="shared" si="22"/>
        <v>0</v>
      </c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</row>
    <row r="37" spans="1:34" ht="15.75" customHeight="1" thickBot="1">
      <c r="A37"/>
      <c r="B37" s="43" t="s">
        <v>24</v>
      </c>
      <c r="C37" s="277" t="s">
        <v>22</v>
      </c>
      <c r="D37" s="278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</row>
    <row r="38" spans="1:34">
      <c r="A38"/>
      <c r="B38" s="39" t="s">
        <v>24</v>
      </c>
      <c r="C38" s="17">
        <v>1110</v>
      </c>
      <c r="D38" s="18" t="s">
        <v>10</v>
      </c>
      <c r="E38" s="13">
        <v>2019</v>
      </c>
      <c r="F38" s="203">
        <v>0</v>
      </c>
      <c r="G38" s="204">
        <v>0</v>
      </c>
      <c r="H38" s="204">
        <v>0</v>
      </c>
      <c r="I38" s="126">
        <v>0</v>
      </c>
      <c r="J38" s="127">
        <v>0</v>
      </c>
      <c r="K38" s="128">
        <v>0</v>
      </c>
      <c r="L38" s="128">
        <v>0</v>
      </c>
      <c r="M38" s="129">
        <v>0</v>
      </c>
      <c r="N38" s="130">
        <v>0</v>
      </c>
      <c r="O38" s="127">
        <f t="shared" ref="O38:O64" si="23">J38+F38</f>
        <v>0</v>
      </c>
      <c r="P38" s="128">
        <f t="shared" ref="P38:P64" si="24">K38+G38</f>
        <v>0</v>
      </c>
      <c r="Q38" s="174"/>
      <c r="R38" s="174"/>
      <c r="S38" s="128">
        <f t="shared" ref="S38:S64" si="25">L38+H38</f>
        <v>0</v>
      </c>
      <c r="T38" s="129">
        <f t="shared" ref="T38:T64" si="26">SUM(O38:S38)</f>
        <v>0</v>
      </c>
      <c r="U38" s="130">
        <f>N38</f>
        <v>0</v>
      </c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</row>
    <row r="39" spans="1:34">
      <c r="A39"/>
      <c r="B39" s="40" t="s">
        <v>24</v>
      </c>
      <c r="C39" s="37">
        <v>1110</v>
      </c>
      <c r="D39" s="6"/>
      <c r="E39" s="11">
        <v>2020</v>
      </c>
      <c r="F39" s="205">
        <v>0</v>
      </c>
      <c r="G39" s="206">
        <v>0</v>
      </c>
      <c r="H39" s="206">
        <v>0</v>
      </c>
      <c r="I39" s="34">
        <v>0</v>
      </c>
      <c r="J39" s="27">
        <v>0</v>
      </c>
      <c r="K39" s="28">
        <v>0</v>
      </c>
      <c r="L39" s="28">
        <v>0</v>
      </c>
      <c r="M39" s="29">
        <v>0</v>
      </c>
      <c r="N39" s="33">
        <v>0</v>
      </c>
      <c r="O39" s="27">
        <f t="shared" si="23"/>
        <v>0</v>
      </c>
      <c r="P39" s="28">
        <f t="shared" si="24"/>
        <v>0</v>
      </c>
      <c r="Q39" s="175"/>
      <c r="R39" s="175"/>
      <c r="S39" s="28">
        <f t="shared" si="25"/>
        <v>0</v>
      </c>
      <c r="T39" s="29">
        <f t="shared" si="26"/>
        <v>0</v>
      </c>
      <c r="U39" s="33">
        <f t="shared" ref="U39:U40" si="27">N39</f>
        <v>0</v>
      </c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</row>
    <row r="40" spans="1:34" ht="15.75" thickBot="1">
      <c r="A40"/>
      <c r="B40" s="41" t="s">
        <v>24</v>
      </c>
      <c r="C40" s="4">
        <v>1110</v>
      </c>
      <c r="D40" s="19"/>
      <c r="E40" s="14">
        <v>2021</v>
      </c>
      <c r="F40" s="207">
        <v>0</v>
      </c>
      <c r="G40" s="208">
        <v>0</v>
      </c>
      <c r="H40" s="208">
        <v>-7000</v>
      </c>
      <c r="I40" s="35">
        <v>-7000</v>
      </c>
      <c r="J40" s="30">
        <v>0</v>
      </c>
      <c r="K40" s="31">
        <v>0</v>
      </c>
      <c r="L40" s="31">
        <v>7000</v>
      </c>
      <c r="M40" s="32">
        <v>7000</v>
      </c>
      <c r="N40" s="135">
        <v>0</v>
      </c>
      <c r="O40" s="30">
        <f t="shared" si="23"/>
        <v>0</v>
      </c>
      <c r="P40" s="31">
        <f t="shared" si="24"/>
        <v>0</v>
      </c>
      <c r="Q40" s="176"/>
      <c r="R40" s="176"/>
      <c r="S40" s="31">
        <f t="shared" si="25"/>
        <v>0</v>
      </c>
      <c r="T40" s="32">
        <f t="shared" si="26"/>
        <v>0</v>
      </c>
      <c r="U40" s="135">
        <f t="shared" si="27"/>
        <v>0</v>
      </c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</row>
    <row r="41" spans="1:34" ht="15" customHeight="1">
      <c r="A41"/>
      <c r="B41" s="39" t="s">
        <v>24</v>
      </c>
      <c r="C41" s="17">
        <v>4520</v>
      </c>
      <c r="D41" s="18" t="s">
        <v>11</v>
      </c>
      <c r="E41" s="15" t="s">
        <v>12</v>
      </c>
      <c r="F41" s="203">
        <v>0</v>
      </c>
      <c r="G41" s="204">
        <v>187065</v>
      </c>
      <c r="H41" s="204">
        <v>24416706.776000001</v>
      </c>
      <c r="I41" s="126">
        <f>SUM(F41:H41)</f>
        <v>24603771.776000001</v>
      </c>
      <c r="J41" s="127">
        <v>0</v>
      </c>
      <c r="K41" s="128">
        <v>0</v>
      </c>
      <c r="L41" s="128">
        <v>0</v>
      </c>
      <c r="M41" s="129">
        <v>0</v>
      </c>
      <c r="N41" s="130">
        <v>0</v>
      </c>
      <c r="O41" s="127">
        <f t="shared" si="23"/>
        <v>0</v>
      </c>
      <c r="P41" s="128">
        <f t="shared" si="24"/>
        <v>187065</v>
      </c>
      <c r="Q41" s="174">
        <v>18188511.776000001</v>
      </c>
      <c r="R41" s="174">
        <v>6228195</v>
      </c>
      <c r="S41" s="128">
        <f t="shared" si="25"/>
        <v>24416706.776000001</v>
      </c>
      <c r="T41" s="129">
        <f>SUM(O41:R41)</f>
        <v>24603771.776000001</v>
      </c>
      <c r="U41" s="130">
        <f>N41</f>
        <v>0</v>
      </c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</row>
    <row r="42" spans="1:34">
      <c r="A42"/>
      <c r="B42" s="40" t="s">
        <v>24</v>
      </c>
      <c r="C42" s="3">
        <v>4520</v>
      </c>
      <c r="D42" s="6"/>
      <c r="E42" s="12" t="s">
        <v>13</v>
      </c>
      <c r="F42" s="205">
        <v>0</v>
      </c>
      <c r="G42" s="206">
        <v>192181</v>
      </c>
      <c r="H42" s="206">
        <v>22363398.381000001</v>
      </c>
      <c r="I42" s="34">
        <f t="shared" ref="I42:I43" si="28">SUM(F42:H42)</f>
        <v>22555579.381000001</v>
      </c>
      <c r="J42" s="27">
        <v>0</v>
      </c>
      <c r="K42" s="28">
        <v>0</v>
      </c>
      <c r="L42" s="28">
        <v>0</v>
      </c>
      <c r="M42" s="29">
        <v>0</v>
      </c>
      <c r="N42" s="33">
        <v>0</v>
      </c>
      <c r="O42" s="27">
        <f t="shared" si="23"/>
        <v>0</v>
      </c>
      <c r="P42" s="28">
        <f t="shared" si="24"/>
        <v>192181</v>
      </c>
      <c r="Q42" s="175">
        <v>16216414.381000001</v>
      </c>
      <c r="R42" s="175">
        <v>6146984</v>
      </c>
      <c r="S42" s="28">
        <f t="shared" si="25"/>
        <v>22363398.381000001</v>
      </c>
      <c r="T42" s="29">
        <f>SUM(O42:R42)</f>
        <v>22555579.381000001</v>
      </c>
      <c r="U42" s="33">
        <f t="shared" ref="U42:U43" si="29">N42</f>
        <v>0</v>
      </c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</row>
    <row r="43" spans="1:34" ht="18.75" customHeight="1" thickBot="1">
      <c r="A43"/>
      <c r="B43" s="41" t="s">
        <v>24</v>
      </c>
      <c r="C43" s="4">
        <v>4520</v>
      </c>
      <c r="D43" s="19"/>
      <c r="E43" s="16" t="s">
        <v>14</v>
      </c>
      <c r="F43" s="207">
        <v>1</v>
      </c>
      <c r="G43" s="208">
        <v>197453</v>
      </c>
      <c r="H43" s="208">
        <v>-2719777.7879999997</v>
      </c>
      <c r="I43" s="35">
        <f t="shared" si="28"/>
        <v>-2522323.7879999997</v>
      </c>
      <c r="J43" s="30">
        <v>0</v>
      </c>
      <c r="K43" s="31">
        <v>0</v>
      </c>
      <c r="L43" s="31">
        <v>0</v>
      </c>
      <c r="M43" s="32">
        <v>0</v>
      </c>
      <c r="N43" s="135">
        <v>0</v>
      </c>
      <c r="O43" s="30">
        <f t="shared" si="23"/>
        <v>1</v>
      </c>
      <c r="P43" s="31">
        <f t="shared" si="24"/>
        <v>197453</v>
      </c>
      <c r="Q43" s="176">
        <v>733339.21200000006</v>
      </c>
      <c r="R43" s="176">
        <v>-3453117</v>
      </c>
      <c r="S43" s="31">
        <f t="shared" si="25"/>
        <v>-2719777.7879999997</v>
      </c>
      <c r="T43" s="32">
        <f>SUM(O43:R43)</f>
        <v>-2522323.7879999997</v>
      </c>
      <c r="U43" s="135">
        <f t="shared" si="29"/>
        <v>0</v>
      </c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</row>
    <row r="44" spans="1:34" ht="15" customHeight="1">
      <c r="A44"/>
      <c r="B44" s="39" t="s">
        <v>24</v>
      </c>
      <c r="C44" s="17">
        <v>4550</v>
      </c>
      <c r="D44" s="18" t="s">
        <v>15</v>
      </c>
      <c r="E44" s="13">
        <v>2019</v>
      </c>
      <c r="F44" s="203">
        <v>0</v>
      </c>
      <c r="G44" s="204">
        <v>0</v>
      </c>
      <c r="H44" s="204">
        <v>135000</v>
      </c>
      <c r="I44" s="126">
        <f>SUM(F44:H44)</f>
        <v>135000</v>
      </c>
      <c r="J44" s="127">
        <v>0</v>
      </c>
      <c r="K44" s="128">
        <v>0</v>
      </c>
      <c r="L44" s="128">
        <v>520</v>
      </c>
      <c r="M44" s="129">
        <v>520</v>
      </c>
      <c r="N44" s="130">
        <v>0</v>
      </c>
      <c r="O44" s="127">
        <f t="shared" si="23"/>
        <v>0</v>
      </c>
      <c r="P44" s="128">
        <f t="shared" si="24"/>
        <v>0</v>
      </c>
      <c r="Q44" s="174"/>
      <c r="R44" s="174"/>
      <c r="S44" s="128">
        <f t="shared" si="25"/>
        <v>135520</v>
      </c>
      <c r="T44" s="129">
        <f>SUM(O44:S44)</f>
        <v>135520</v>
      </c>
      <c r="U44" s="130">
        <f>N44</f>
        <v>0</v>
      </c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</row>
    <row r="45" spans="1:34">
      <c r="A45"/>
      <c r="B45" s="40" t="s">
        <v>24</v>
      </c>
      <c r="C45" s="3">
        <v>4550</v>
      </c>
      <c r="D45" s="6"/>
      <c r="E45" s="11">
        <v>2020</v>
      </c>
      <c r="F45" s="205">
        <v>0</v>
      </c>
      <c r="G45" s="206">
        <v>0</v>
      </c>
      <c r="H45" s="206">
        <v>150000</v>
      </c>
      <c r="I45" s="34">
        <f t="shared" ref="I45:I46" si="30">SUM(F45:H45)</f>
        <v>150000</v>
      </c>
      <c r="J45" s="27">
        <v>0</v>
      </c>
      <c r="K45" s="28">
        <v>0</v>
      </c>
      <c r="L45" s="28">
        <v>0</v>
      </c>
      <c r="M45" s="29">
        <v>0</v>
      </c>
      <c r="N45" s="33">
        <v>0</v>
      </c>
      <c r="O45" s="27">
        <f t="shared" si="23"/>
        <v>0</v>
      </c>
      <c r="P45" s="28">
        <f t="shared" si="24"/>
        <v>0</v>
      </c>
      <c r="Q45" s="175"/>
      <c r="R45" s="175"/>
      <c r="S45" s="28">
        <f t="shared" si="25"/>
        <v>150000</v>
      </c>
      <c r="T45" s="29">
        <f t="shared" si="26"/>
        <v>150000</v>
      </c>
      <c r="U45" s="33">
        <f t="shared" ref="U45:U46" si="31">N45</f>
        <v>0</v>
      </c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</row>
    <row r="46" spans="1:34" ht="15.75" thickBot="1">
      <c r="A46"/>
      <c r="B46" s="41" t="s">
        <v>24</v>
      </c>
      <c r="C46" s="4">
        <v>4550</v>
      </c>
      <c r="D46" s="19"/>
      <c r="E46" s="14">
        <v>2021</v>
      </c>
      <c r="F46" s="207">
        <v>0</v>
      </c>
      <c r="G46" s="208">
        <v>0</v>
      </c>
      <c r="H46" s="208">
        <v>60000</v>
      </c>
      <c r="I46" s="35">
        <f t="shared" si="30"/>
        <v>60000</v>
      </c>
      <c r="J46" s="30">
        <v>0</v>
      </c>
      <c r="K46" s="31">
        <v>0</v>
      </c>
      <c r="L46" s="31">
        <v>0</v>
      </c>
      <c r="M46" s="32">
        <v>0</v>
      </c>
      <c r="N46" s="135">
        <v>0</v>
      </c>
      <c r="O46" s="30">
        <f t="shared" si="23"/>
        <v>0</v>
      </c>
      <c r="P46" s="31">
        <f t="shared" si="24"/>
        <v>0</v>
      </c>
      <c r="Q46" s="176"/>
      <c r="R46" s="176"/>
      <c r="S46" s="31">
        <f t="shared" si="25"/>
        <v>60000</v>
      </c>
      <c r="T46" s="32">
        <f t="shared" si="26"/>
        <v>60000</v>
      </c>
      <c r="U46" s="135">
        <f t="shared" si="31"/>
        <v>0</v>
      </c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</row>
    <row r="47" spans="1:34">
      <c r="A47"/>
      <c r="B47" s="39" t="s">
        <v>24</v>
      </c>
      <c r="C47" s="2">
        <v>4560</v>
      </c>
      <c r="D47" s="5" t="s">
        <v>16</v>
      </c>
      <c r="E47" s="10">
        <v>2019</v>
      </c>
      <c r="F47" s="161">
        <v>0</v>
      </c>
      <c r="G47" s="144">
        <v>0</v>
      </c>
      <c r="H47" s="144">
        <v>0</v>
      </c>
      <c r="I47" s="132">
        <v>0</v>
      </c>
      <c r="J47" s="161">
        <v>0</v>
      </c>
      <c r="K47" s="144">
        <v>0</v>
      </c>
      <c r="L47" s="144">
        <v>0</v>
      </c>
      <c r="M47" s="132">
        <v>0</v>
      </c>
      <c r="N47" s="165"/>
      <c r="O47" s="161">
        <f t="shared" si="23"/>
        <v>0</v>
      </c>
      <c r="P47" s="144">
        <f t="shared" si="24"/>
        <v>0</v>
      </c>
      <c r="Q47" s="172"/>
      <c r="R47" s="172"/>
      <c r="S47" s="144">
        <f t="shared" si="25"/>
        <v>0</v>
      </c>
      <c r="T47" s="132">
        <f t="shared" si="26"/>
        <v>0</v>
      </c>
      <c r="U47" s="165">
        <f>N47</f>
        <v>0</v>
      </c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</row>
    <row r="48" spans="1:34">
      <c r="A48"/>
      <c r="B48" s="40" t="s">
        <v>24</v>
      </c>
      <c r="C48" s="3">
        <v>4560</v>
      </c>
      <c r="D48" s="6"/>
      <c r="E48" s="11">
        <v>2020</v>
      </c>
      <c r="F48" s="27">
        <v>0</v>
      </c>
      <c r="G48" s="28">
        <v>0</v>
      </c>
      <c r="H48" s="28">
        <v>0</v>
      </c>
      <c r="I48" s="29">
        <v>0</v>
      </c>
      <c r="J48" s="27">
        <v>0</v>
      </c>
      <c r="K48" s="28">
        <v>0</v>
      </c>
      <c r="L48" s="28">
        <v>0</v>
      </c>
      <c r="M48" s="29">
        <v>0</v>
      </c>
      <c r="N48" s="33"/>
      <c r="O48" s="27">
        <f t="shared" si="23"/>
        <v>0</v>
      </c>
      <c r="P48" s="28">
        <f t="shared" si="24"/>
        <v>0</v>
      </c>
      <c r="Q48" s="175"/>
      <c r="R48" s="175"/>
      <c r="S48" s="28">
        <f t="shared" si="25"/>
        <v>0</v>
      </c>
      <c r="T48" s="29">
        <f t="shared" si="26"/>
        <v>0</v>
      </c>
      <c r="U48" s="33">
        <f t="shared" ref="U48:U49" si="32">N48</f>
        <v>0</v>
      </c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</row>
    <row r="49" spans="1:34" ht="15.75" thickBot="1">
      <c r="A49"/>
      <c r="B49" s="41" t="s">
        <v>24</v>
      </c>
      <c r="C49" s="20">
        <v>4560</v>
      </c>
      <c r="D49" s="21"/>
      <c r="E49" s="22">
        <v>2021</v>
      </c>
      <c r="F49" s="162">
        <v>0</v>
      </c>
      <c r="G49" s="163">
        <v>0</v>
      </c>
      <c r="H49" s="163">
        <v>0</v>
      </c>
      <c r="I49" s="177">
        <v>0</v>
      </c>
      <c r="J49" s="162">
        <v>0</v>
      </c>
      <c r="K49" s="163">
        <v>0</v>
      </c>
      <c r="L49" s="163">
        <v>0</v>
      </c>
      <c r="M49" s="177">
        <v>0</v>
      </c>
      <c r="N49" s="178"/>
      <c r="O49" s="162">
        <f t="shared" si="23"/>
        <v>0</v>
      </c>
      <c r="P49" s="163">
        <f t="shared" si="24"/>
        <v>0</v>
      </c>
      <c r="Q49" s="209"/>
      <c r="R49" s="209"/>
      <c r="S49" s="163">
        <f t="shared" si="25"/>
        <v>0</v>
      </c>
      <c r="T49" s="177">
        <f t="shared" si="26"/>
        <v>0</v>
      </c>
      <c r="U49" s="178">
        <f t="shared" si="32"/>
        <v>0</v>
      </c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</row>
    <row r="50" spans="1:34" ht="15" customHeight="1">
      <c r="A50"/>
      <c r="B50" s="39" t="s">
        <v>24</v>
      </c>
      <c r="C50" s="17">
        <v>6370</v>
      </c>
      <c r="D50" s="18" t="s">
        <v>17</v>
      </c>
      <c r="E50" s="13">
        <v>2019</v>
      </c>
      <c r="F50" s="203">
        <v>0</v>
      </c>
      <c r="G50" s="204">
        <v>0</v>
      </c>
      <c r="H50" s="204">
        <v>5611688</v>
      </c>
      <c r="I50" s="126">
        <f>SUM(F50:H50)</f>
        <v>5611688</v>
      </c>
      <c r="J50" s="127">
        <v>11500</v>
      </c>
      <c r="K50" s="128">
        <v>0</v>
      </c>
      <c r="L50" s="128"/>
      <c r="M50" s="129">
        <f>SUM(J50:L50)</f>
        <v>11500</v>
      </c>
      <c r="N50" s="130">
        <v>15</v>
      </c>
      <c r="O50" s="127">
        <f t="shared" si="23"/>
        <v>11500</v>
      </c>
      <c r="P50" s="128">
        <f t="shared" si="24"/>
        <v>0</v>
      </c>
      <c r="Q50" s="174">
        <v>2313355</v>
      </c>
      <c r="R50" s="174">
        <f>11500+3286833</f>
        <v>3298333</v>
      </c>
      <c r="S50" s="128">
        <f t="shared" si="25"/>
        <v>5611688</v>
      </c>
      <c r="T50" s="129">
        <f>SUM(O50:R50)</f>
        <v>5623188</v>
      </c>
      <c r="U50" s="130">
        <f>N50</f>
        <v>15</v>
      </c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</row>
    <row r="51" spans="1:34">
      <c r="A51"/>
      <c r="B51" s="40" t="s">
        <v>24</v>
      </c>
      <c r="C51" s="3">
        <v>6370</v>
      </c>
      <c r="D51" s="6"/>
      <c r="E51" s="11">
        <v>2020</v>
      </c>
      <c r="F51" s="205">
        <v>0</v>
      </c>
      <c r="G51" s="206">
        <v>0</v>
      </c>
      <c r="H51" s="206">
        <f>Q51-L51</f>
        <v>2642150</v>
      </c>
      <c r="I51" s="34">
        <f>SUM(F51:H51)</f>
        <v>2642150</v>
      </c>
      <c r="J51" s="27">
        <v>0</v>
      </c>
      <c r="K51" s="28">
        <v>0</v>
      </c>
      <c r="L51" s="28">
        <v>245146</v>
      </c>
      <c r="M51" s="29">
        <f>SUM(J51:L51)</f>
        <v>245146</v>
      </c>
      <c r="N51" s="33">
        <v>0</v>
      </c>
      <c r="O51" s="27">
        <f t="shared" si="23"/>
        <v>0</v>
      </c>
      <c r="P51" s="28">
        <f t="shared" si="24"/>
        <v>0</v>
      </c>
      <c r="Q51" s="175">
        <v>2887296</v>
      </c>
      <c r="R51" s="175"/>
      <c r="S51" s="28">
        <f t="shared" si="25"/>
        <v>2887296</v>
      </c>
      <c r="T51" s="29">
        <f>SUM(O51:R51)</f>
        <v>2887296</v>
      </c>
      <c r="U51" s="33">
        <f t="shared" ref="U51:U52" si="33">N51</f>
        <v>0</v>
      </c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</row>
    <row r="52" spans="1:34" ht="15.75" thickBot="1">
      <c r="A52"/>
      <c r="B52" s="41" t="s">
        <v>24</v>
      </c>
      <c r="C52" s="4">
        <v>6370</v>
      </c>
      <c r="D52" s="19"/>
      <c r="E52" s="14">
        <v>2021</v>
      </c>
      <c r="F52" s="207">
        <v>0</v>
      </c>
      <c r="G52" s="208">
        <v>-100</v>
      </c>
      <c r="H52" s="208">
        <f>Q52-L52</f>
        <v>2971315</v>
      </c>
      <c r="I52" s="35">
        <f>SUM(F52:H52)</f>
        <v>2971215</v>
      </c>
      <c r="J52" s="30">
        <v>0</v>
      </c>
      <c r="K52" s="31">
        <v>0</v>
      </c>
      <c r="L52" s="31">
        <v>1066927</v>
      </c>
      <c r="M52" s="32">
        <f>SUM(J52:L52)</f>
        <v>1066927</v>
      </c>
      <c r="N52" s="135">
        <v>0</v>
      </c>
      <c r="O52" s="30">
        <f t="shared" si="23"/>
        <v>0</v>
      </c>
      <c r="P52" s="31">
        <f t="shared" si="24"/>
        <v>-100</v>
      </c>
      <c r="Q52" s="176">
        <v>4038242</v>
      </c>
      <c r="R52" s="176"/>
      <c r="S52" s="31">
        <f t="shared" si="25"/>
        <v>4038242</v>
      </c>
      <c r="T52" s="32">
        <f>SUM(O52:R52)</f>
        <v>4038142</v>
      </c>
      <c r="U52" s="135">
        <f t="shared" si="33"/>
        <v>0</v>
      </c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</row>
    <row r="53" spans="1:34" ht="15" customHeight="1">
      <c r="A53"/>
      <c r="B53" s="39" t="s">
        <v>24</v>
      </c>
      <c r="C53" s="2">
        <v>6220</v>
      </c>
      <c r="D53" s="5" t="s">
        <v>18</v>
      </c>
      <c r="E53" s="10">
        <v>2019</v>
      </c>
      <c r="F53" s="210">
        <v>0</v>
      </c>
      <c r="G53" s="217">
        <v>0</v>
      </c>
      <c r="H53" s="217">
        <v>0</v>
      </c>
      <c r="I53" s="179">
        <v>0</v>
      </c>
      <c r="J53" s="161">
        <v>0</v>
      </c>
      <c r="K53" s="144">
        <v>0</v>
      </c>
      <c r="L53" s="144">
        <v>2860900</v>
      </c>
      <c r="M53" s="132">
        <f>SUM(J53:L53)</f>
        <v>2860900</v>
      </c>
      <c r="N53" s="165">
        <v>0</v>
      </c>
      <c r="O53" s="161">
        <f t="shared" si="23"/>
        <v>0</v>
      </c>
      <c r="P53" s="144">
        <f t="shared" si="24"/>
        <v>0</v>
      </c>
      <c r="Q53" s="172"/>
      <c r="R53" s="172"/>
      <c r="S53" s="144">
        <f t="shared" si="25"/>
        <v>2860900</v>
      </c>
      <c r="T53" s="132">
        <f>SUM(O53:S53)</f>
        <v>2860900</v>
      </c>
      <c r="U53" s="165">
        <f>N53</f>
        <v>0</v>
      </c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</row>
    <row r="54" spans="1:34">
      <c r="A54"/>
      <c r="B54" s="40" t="s">
        <v>24</v>
      </c>
      <c r="C54" s="3">
        <v>6220</v>
      </c>
      <c r="D54" s="6"/>
      <c r="E54" s="11">
        <v>2020</v>
      </c>
      <c r="F54" s="205">
        <v>0</v>
      </c>
      <c r="G54" s="206">
        <v>0</v>
      </c>
      <c r="H54" s="206">
        <v>0</v>
      </c>
      <c r="I54" s="34">
        <v>0</v>
      </c>
      <c r="J54" s="27">
        <v>0</v>
      </c>
      <c r="K54" s="28">
        <v>0</v>
      </c>
      <c r="L54" s="28">
        <v>3262900</v>
      </c>
      <c r="M54" s="132">
        <f t="shared" ref="M54:M58" si="34">SUM(J54:L54)</f>
        <v>3262900</v>
      </c>
      <c r="N54" s="33">
        <v>0</v>
      </c>
      <c r="O54" s="27">
        <f t="shared" si="23"/>
        <v>0</v>
      </c>
      <c r="P54" s="28">
        <f t="shared" si="24"/>
        <v>0</v>
      </c>
      <c r="Q54" s="175"/>
      <c r="R54" s="175"/>
      <c r="S54" s="28">
        <f t="shared" si="25"/>
        <v>3262900</v>
      </c>
      <c r="T54" s="29">
        <f t="shared" si="26"/>
        <v>3262900</v>
      </c>
      <c r="U54" s="33">
        <f t="shared" ref="U54:U55" si="35">N54</f>
        <v>0</v>
      </c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</row>
    <row r="55" spans="1:34" ht="15.75" thickBot="1">
      <c r="A55"/>
      <c r="B55" s="41" t="s">
        <v>24</v>
      </c>
      <c r="C55" s="20">
        <v>6220</v>
      </c>
      <c r="D55" s="21"/>
      <c r="E55" s="22">
        <v>2021</v>
      </c>
      <c r="F55" s="218">
        <v>0</v>
      </c>
      <c r="G55" s="219">
        <v>0</v>
      </c>
      <c r="H55" s="219">
        <v>0</v>
      </c>
      <c r="I55" s="180">
        <v>0</v>
      </c>
      <c r="J55" s="162">
        <v>0</v>
      </c>
      <c r="K55" s="163">
        <v>0</v>
      </c>
      <c r="L55" s="163">
        <v>402000</v>
      </c>
      <c r="M55" s="132">
        <f t="shared" si="34"/>
        <v>402000</v>
      </c>
      <c r="N55" s="178">
        <v>0</v>
      </c>
      <c r="O55" s="162">
        <f t="shared" si="23"/>
        <v>0</v>
      </c>
      <c r="P55" s="163">
        <f t="shared" si="24"/>
        <v>0</v>
      </c>
      <c r="Q55" s="209"/>
      <c r="R55" s="209"/>
      <c r="S55" s="163">
        <f t="shared" si="25"/>
        <v>402000</v>
      </c>
      <c r="T55" s="177">
        <f t="shared" si="26"/>
        <v>402000</v>
      </c>
      <c r="U55" s="178">
        <f t="shared" si="35"/>
        <v>0</v>
      </c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</row>
    <row r="56" spans="1:34">
      <c r="A56"/>
      <c r="B56" s="39" t="s">
        <v>24</v>
      </c>
      <c r="C56" s="17">
        <v>4320</v>
      </c>
      <c r="D56" s="24" t="s">
        <v>19</v>
      </c>
      <c r="E56" s="13">
        <v>2019</v>
      </c>
      <c r="F56" s="203">
        <v>0</v>
      </c>
      <c r="G56" s="220">
        <v>0</v>
      </c>
      <c r="H56" s="220">
        <v>0</v>
      </c>
      <c r="I56" s="181">
        <v>0</v>
      </c>
      <c r="J56" s="127">
        <v>0</v>
      </c>
      <c r="K56" s="128">
        <v>0</v>
      </c>
      <c r="L56" s="128">
        <v>0</v>
      </c>
      <c r="M56" s="129">
        <f t="shared" si="34"/>
        <v>0</v>
      </c>
      <c r="N56" s="130"/>
      <c r="O56" s="127">
        <f t="shared" si="23"/>
        <v>0</v>
      </c>
      <c r="P56" s="128">
        <f t="shared" si="24"/>
        <v>0</v>
      </c>
      <c r="Q56" s="174"/>
      <c r="R56" s="174"/>
      <c r="S56" s="128">
        <f t="shared" si="25"/>
        <v>0</v>
      </c>
      <c r="T56" s="129">
        <f t="shared" si="26"/>
        <v>0</v>
      </c>
      <c r="U56" s="130">
        <f>N56</f>
        <v>0</v>
      </c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</row>
    <row r="57" spans="1:34">
      <c r="A57"/>
      <c r="B57" s="40" t="s">
        <v>24</v>
      </c>
      <c r="C57" s="3">
        <v>4320</v>
      </c>
      <c r="D57" s="8"/>
      <c r="E57" s="11">
        <v>2020</v>
      </c>
      <c r="F57" s="212">
        <v>0</v>
      </c>
      <c r="G57" s="213">
        <v>0</v>
      </c>
      <c r="H57" s="213">
        <v>0</v>
      </c>
      <c r="I57" s="166">
        <v>0</v>
      </c>
      <c r="J57" s="136">
        <v>0</v>
      </c>
      <c r="K57" s="145">
        <v>0</v>
      </c>
      <c r="L57" s="145">
        <v>0</v>
      </c>
      <c r="M57" s="167">
        <f t="shared" si="34"/>
        <v>0</v>
      </c>
      <c r="N57" s="168"/>
      <c r="O57" s="136">
        <f t="shared" si="23"/>
        <v>0</v>
      </c>
      <c r="P57" s="145">
        <f t="shared" si="24"/>
        <v>0</v>
      </c>
      <c r="Q57" s="173"/>
      <c r="R57" s="173"/>
      <c r="S57" s="145">
        <f t="shared" si="25"/>
        <v>0</v>
      </c>
      <c r="T57" s="167">
        <f t="shared" si="26"/>
        <v>0</v>
      </c>
      <c r="U57" s="168">
        <f t="shared" ref="U57:U58" si="36">N57</f>
        <v>0</v>
      </c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</row>
    <row r="58" spans="1:34" ht="15.75" thickBot="1">
      <c r="A58"/>
      <c r="B58" s="41" t="s">
        <v>24</v>
      </c>
      <c r="C58" s="4">
        <v>4320</v>
      </c>
      <c r="D58" s="9"/>
      <c r="E58" s="14">
        <v>2021</v>
      </c>
      <c r="F58" s="214">
        <v>0</v>
      </c>
      <c r="G58" s="215">
        <v>0</v>
      </c>
      <c r="H58" s="215">
        <v>0</v>
      </c>
      <c r="I58" s="169">
        <v>0</v>
      </c>
      <c r="J58" s="137">
        <v>0</v>
      </c>
      <c r="K58" s="146">
        <v>0</v>
      </c>
      <c r="L58" s="146">
        <v>0</v>
      </c>
      <c r="M58" s="170">
        <f t="shared" si="34"/>
        <v>0</v>
      </c>
      <c r="N58" s="171"/>
      <c r="O58" s="137">
        <f t="shared" si="23"/>
        <v>0</v>
      </c>
      <c r="P58" s="146">
        <f t="shared" si="24"/>
        <v>0</v>
      </c>
      <c r="Q58" s="216"/>
      <c r="R58" s="216"/>
      <c r="S58" s="146">
        <f t="shared" si="25"/>
        <v>0</v>
      </c>
      <c r="T58" s="170">
        <f t="shared" si="26"/>
        <v>0</v>
      </c>
      <c r="U58" s="171">
        <f t="shared" si="36"/>
        <v>0</v>
      </c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</row>
    <row r="59" spans="1:34" ht="15" customHeight="1">
      <c r="A59"/>
      <c r="B59" s="39" t="s">
        <v>24</v>
      </c>
      <c r="C59" s="2">
        <v>4430</v>
      </c>
      <c r="D59" s="23" t="s">
        <v>20</v>
      </c>
      <c r="E59" s="10">
        <v>2019</v>
      </c>
      <c r="F59" s="210">
        <v>0</v>
      </c>
      <c r="G59" s="217">
        <v>0</v>
      </c>
      <c r="H59" s="217">
        <v>57069</v>
      </c>
      <c r="I59" s="181">
        <f>SUM(F59:H59)</f>
        <v>57069</v>
      </c>
      <c r="J59" s="161">
        <v>0</v>
      </c>
      <c r="K59" s="144">
        <v>0</v>
      </c>
      <c r="L59" s="144">
        <v>30900</v>
      </c>
      <c r="M59" s="132">
        <f>SUM(J59:L59)</f>
        <v>30900</v>
      </c>
      <c r="N59" s="165">
        <v>0</v>
      </c>
      <c r="O59" s="161">
        <f t="shared" si="23"/>
        <v>0</v>
      </c>
      <c r="P59" s="144">
        <f t="shared" si="24"/>
        <v>0</v>
      </c>
      <c r="Q59" s="172"/>
      <c r="R59" s="172"/>
      <c r="S59" s="144">
        <f t="shared" si="25"/>
        <v>87969</v>
      </c>
      <c r="T59" s="132">
        <f>SUM(O59:S59)</f>
        <v>87969</v>
      </c>
      <c r="U59" s="165">
        <f>N59</f>
        <v>0</v>
      </c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</row>
    <row r="60" spans="1:34">
      <c r="A60"/>
      <c r="B60" s="40" t="s">
        <v>24</v>
      </c>
      <c r="C60" s="3">
        <v>4430</v>
      </c>
      <c r="D60" s="7"/>
      <c r="E60" s="11">
        <v>2020</v>
      </c>
      <c r="F60" s="212">
        <v>0</v>
      </c>
      <c r="G60" s="221">
        <v>0</v>
      </c>
      <c r="H60" s="221">
        <v>60703</v>
      </c>
      <c r="I60" s="166">
        <f>SUM(F60:H60)</f>
        <v>60703</v>
      </c>
      <c r="J60" s="136">
        <v>0</v>
      </c>
      <c r="K60" s="145">
        <v>0</v>
      </c>
      <c r="L60" s="145">
        <v>17617</v>
      </c>
      <c r="M60" s="167">
        <f>SUM(J60:L60)</f>
        <v>17617</v>
      </c>
      <c r="N60" s="168">
        <v>0</v>
      </c>
      <c r="O60" s="136">
        <f t="shared" si="23"/>
        <v>0</v>
      </c>
      <c r="P60" s="145">
        <f t="shared" si="24"/>
        <v>0</v>
      </c>
      <c r="Q60" s="173"/>
      <c r="R60" s="173"/>
      <c r="S60" s="145">
        <f t="shared" si="25"/>
        <v>78320</v>
      </c>
      <c r="T60" s="167">
        <f>SUM(O60:S60)</f>
        <v>78320</v>
      </c>
      <c r="U60" s="168">
        <f t="shared" ref="U60:U61" si="37">N60</f>
        <v>0</v>
      </c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</row>
    <row r="61" spans="1:34" ht="15.75" thickBot="1">
      <c r="A61"/>
      <c r="B61" s="41" t="s">
        <v>24</v>
      </c>
      <c r="C61" s="20">
        <v>4430</v>
      </c>
      <c r="D61" s="25"/>
      <c r="E61" s="22">
        <v>2021</v>
      </c>
      <c r="F61" s="222">
        <v>0</v>
      </c>
      <c r="G61" s="223">
        <v>-2</v>
      </c>
      <c r="H61" s="223">
        <v>40739</v>
      </c>
      <c r="I61" s="169">
        <f>SUM(F61:H61)</f>
        <v>40737</v>
      </c>
      <c r="J61" s="182">
        <v>0</v>
      </c>
      <c r="K61" s="183">
        <v>0</v>
      </c>
      <c r="L61" s="183">
        <v>17617</v>
      </c>
      <c r="M61" s="184">
        <f>SUM(J61:L61)</f>
        <v>17617</v>
      </c>
      <c r="N61" s="185">
        <v>0</v>
      </c>
      <c r="O61" s="182">
        <f t="shared" si="23"/>
        <v>0</v>
      </c>
      <c r="P61" s="183">
        <f t="shared" si="24"/>
        <v>-2</v>
      </c>
      <c r="Q61" s="224"/>
      <c r="R61" s="224"/>
      <c r="S61" s="183">
        <f t="shared" si="25"/>
        <v>58356</v>
      </c>
      <c r="T61" s="184">
        <f>SUM(O61:S61)</f>
        <v>58354</v>
      </c>
      <c r="U61" s="185">
        <f t="shared" si="37"/>
        <v>0</v>
      </c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</row>
    <row r="62" spans="1:34" ht="15" customHeight="1">
      <c r="A62"/>
      <c r="B62" s="39" t="s">
        <v>24</v>
      </c>
      <c r="C62" s="17">
        <v>4440</v>
      </c>
      <c r="D62" s="24" t="s">
        <v>21</v>
      </c>
      <c r="E62" s="13">
        <v>2019</v>
      </c>
      <c r="F62" s="203">
        <v>0</v>
      </c>
      <c r="G62" s="204">
        <v>0</v>
      </c>
      <c r="H62" s="204">
        <v>106000</v>
      </c>
      <c r="I62" s="181">
        <f>SUM(F62:H62)</f>
        <v>106000</v>
      </c>
      <c r="J62" s="127">
        <v>9652</v>
      </c>
      <c r="K62" s="128">
        <v>0</v>
      </c>
      <c r="L62" s="128">
        <v>110000</v>
      </c>
      <c r="M62" s="129">
        <v>119652</v>
      </c>
      <c r="N62" s="130">
        <v>5</v>
      </c>
      <c r="O62" s="127">
        <f t="shared" si="23"/>
        <v>9652</v>
      </c>
      <c r="P62" s="128">
        <f t="shared" si="24"/>
        <v>0</v>
      </c>
      <c r="Q62" s="174"/>
      <c r="R62" s="174"/>
      <c r="S62" s="128">
        <f t="shared" si="25"/>
        <v>216000</v>
      </c>
      <c r="T62" s="129">
        <f>SUM(O62:S62)</f>
        <v>225652</v>
      </c>
      <c r="U62" s="130">
        <f>N62</f>
        <v>5</v>
      </c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</row>
    <row r="63" spans="1:34">
      <c r="A63"/>
      <c r="B63" s="40" t="s">
        <v>24</v>
      </c>
      <c r="C63" s="3">
        <v>4440</v>
      </c>
      <c r="D63" s="7"/>
      <c r="E63" s="11">
        <v>2020</v>
      </c>
      <c r="F63" s="212">
        <v>0</v>
      </c>
      <c r="G63" s="221">
        <v>0</v>
      </c>
      <c r="H63" s="221">
        <v>0</v>
      </c>
      <c r="I63" s="166">
        <f t="shared" ref="I63:I64" si="38">SUM(F63:H63)</f>
        <v>0</v>
      </c>
      <c r="J63" s="136">
        <v>9652</v>
      </c>
      <c r="K63" s="145">
        <v>0</v>
      </c>
      <c r="L63" s="145">
        <v>0</v>
      </c>
      <c r="M63" s="167">
        <v>9652</v>
      </c>
      <c r="N63" s="168">
        <v>5</v>
      </c>
      <c r="O63" s="136">
        <f t="shared" si="23"/>
        <v>9652</v>
      </c>
      <c r="P63" s="145">
        <f t="shared" si="24"/>
        <v>0</v>
      </c>
      <c r="Q63" s="173"/>
      <c r="R63" s="173"/>
      <c r="S63" s="145">
        <f t="shared" si="25"/>
        <v>0</v>
      </c>
      <c r="T63" s="167">
        <f t="shared" si="26"/>
        <v>9652</v>
      </c>
      <c r="U63" s="168">
        <f t="shared" ref="U63:U64" si="39">N63</f>
        <v>5</v>
      </c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</row>
    <row r="64" spans="1:34" ht="15.75" thickBot="1">
      <c r="A64"/>
      <c r="B64" s="41" t="s">
        <v>24</v>
      </c>
      <c r="C64" s="4">
        <v>4440</v>
      </c>
      <c r="D64" s="26"/>
      <c r="E64" s="14">
        <v>2021</v>
      </c>
      <c r="F64" s="214">
        <v>0</v>
      </c>
      <c r="G64" s="225">
        <v>0</v>
      </c>
      <c r="H64" s="225">
        <v>0</v>
      </c>
      <c r="I64" s="169">
        <f t="shared" si="38"/>
        <v>0</v>
      </c>
      <c r="J64" s="137">
        <v>9652</v>
      </c>
      <c r="K64" s="146">
        <v>0</v>
      </c>
      <c r="L64" s="146">
        <v>0</v>
      </c>
      <c r="M64" s="170">
        <v>9652</v>
      </c>
      <c r="N64" s="171">
        <v>5</v>
      </c>
      <c r="O64" s="137">
        <f t="shared" si="23"/>
        <v>9652</v>
      </c>
      <c r="P64" s="146">
        <f t="shared" si="24"/>
        <v>0</v>
      </c>
      <c r="Q64" s="216"/>
      <c r="R64" s="216"/>
      <c r="S64" s="146">
        <f t="shared" si="25"/>
        <v>0</v>
      </c>
      <c r="T64" s="170">
        <f t="shared" si="26"/>
        <v>9652</v>
      </c>
      <c r="U64" s="171">
        <f t="shared" si="39"/>
        <v>5</v>
      </c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</row>
    <row r="65" spans="2:34" ht="15.75" customHeight="1" thickBot="1">
      <c r="B65" s="43" t="s">
        <v>26</v>
      </c>
      <c r="C65" s="277" t="s">
        <v>150</v>
      </c>
      <c r="D65" s="278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2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</row>
    <row r="66" spans="2:34">
      <c r="B66" s="105" t="s">
        <v>26</v>
      </c>
      <c r="C66" s="106">
        <v>1110</v>
      </c>
      <c r="D66" s="107" t="s">
        <v>10</v>
      </c>
      <c r="E66" s="125">
        <v>2019</v>
      </c>
      <c r="F66" s="203"/>
      <c r="G66" s="204"/>
      <c r="H66" s="204"/>
      <c r="I66" s="126"/>
      <c r="J66" s="127"/>
      <c r="K66" s="128"/>
      <c r="L66" s="128"/>
      <c r="M66" s="129"/>
      <c r="N66" s="130"/>
      <c r="O66" s="127">
        <f t="shared" ref="O66:P68" si="40">J66+F66</f>
        <v>0</v>
      </c>
      <c r="P66" s="128">
        <f t="shared" si="40"/>
        <v>0</v>
      </c>
      <c r="Q66" s="174"/>
      <c r="R66" s="174"/>
      <c r="S66" s="128">
        <f>L66+H66</f>
        <v>0</v>
      </c>
      <c r="T66" s="129">
        <f>SUM(O66:S66)</f>
        <v>0</v>
      </c>
      <c r="U66" s="130">
        <f>N66</f>
        <v>0</v>
      </c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</row>
    <row r="67" spans="2:34">
      <c r="B67" s="109" t="s">
        <v>26</v>
      </c>
      <c r="C67" s="110">
        <v>1110</v>
      </c>
      <c r="D67" s="111"/>
      <c r="E67" s="131">
        <v>2020</v>
      </c>
      <c r="F67" s="205"/>
      <c r="G67" s="206"/>
      <c r="H67" s="206"/>
      <c r="I67" s="34"/>
      <c r="J67" s="27"/>
      <c r="K67" s="28"/>
      <c r="L67" s="28"/>
      <c r="M67" s="132"/>
      <c r="N67" s="33"/>
      <c r="O67" s="27">
        <f t="shared" si="40"/>
        <v>0</v>
      </c>
      <c r="P67" s="28">
        <f t="shared" si="40"/>
        <v>0</v>
      </c>
      <c r="Q67" s="175"/>
      <c r="R67" s="175"/>
      <c r="S67" s="28">
        <f>L67+H67</f>
        <v>0</v>
      </c>
      <c r="T67" s="132">
        <f>SUM(O67:S67)</f>
        <v>0</v>
      </c>
      <c r="U67" s="33">
        <f t="shared" ref="U67:U68" si="41">N67</f>
        <v>0</v>
      </c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</row>
    <row r="68" spans="2:34" s="90" customFormat="1" ht="15.75" thickBot="1">
      <c r="B68" s="113" t="s">
        <v>26</v>
      </c>
      <c r="C68" s="114">
        <v>1110</v>
      </c>
      <c r="D68" s="115"/>
      <c r="E68" s="133">
        <v>2021</v>
      </c>
      <c r="F68" s="207"/>
      <c r="G68" s="208"/>
      <c r="H68" s="208"/>
      <c r="I68" s="35"/>
      <c r="J68" s="30"/>
      <c r="K68" s="31"/>
      <c r="L68" s="31"/>
      <c r="M68" s="134"/>
      <c r="N68" s="135"/>
      <c r="O68" s="30">
        <f t="shared" si="40"/>
        <v>0</v>
      </c>
      <c r="P68" s="31">
        <f t="shared" si="40"/>
        <v>0</v>
      </c>
      <c r="Q68" s="176"/>
      <c r="R68" s="176"/>
      <c r="S68" s="31">
        <f>L68+H68</f>
        <v>0</v>
      </c>
      <c r="T68" s="134">
        <f>SUM(O68:S68)</f>
        <v>0</v>
      </c>
      <c r="U68" s="135">
        <f t="shared" si="41"/>
        <v>0</v>
      </c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</row>
    <row r="69" spans="2:34" s="90" customFormat="1" ht="15" customHeight="1">
      <c r="B69" s="105" t="s">
        <v>26</v>
      </c>
      <c r="C69" s="106">
        <v>9120</v>
      </c>
      <c r="D69" s="107" t="s">
        <v>169</v>
      </c>
      <c r="E69" s="108">
        <v>2019</v>
      </c>
      <c r="F69" s="210">
        <v>0</v>
      </c>
      <c r="G69" s="211">
        <v>0</v>
      </c>
      <c r="H69" s="211">
        <v>0</v>
      </c>
      <c r="I69" s="147">
        <f>SUM(F69:H69)</f>
        <v>0</v>
      </c>
      <c r="J69" s="161"/>
      <c r="K69" s="144"/>
      <c r="L69" s="144">
        <v>1000000</v>
      </c>
      <c r="M69" s="132">
        <f>SUM(J69:L69)</f>
        <v>1000000</v>
      </c>
      <c r="N69" s="165"/>
      <c r="O69" s="161"/>
      <c r="P69" s="144"/>
      <c r="Q69" s="172">
        <v>1000000</v>
      </c>
      <c r="R69" s="172"/>
      <c r="S69" s="144">
        <f t="shared" ref="S69:S77" si="42">H69+L69</f>
        <v>1000000</v>
      </c>
      <c r="T69" s="132">
        <f>SUM(O69:R69)</f>
        <v>1000000</v>
      </c>
      <c r="U69" s="248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</row>
    <row r="70" spans="2:34" s="90" customFormat="1">
      <c r="B70" s="109" t="s">
        <v>26</v>
      </c>
      <c r="C70" s="110">
        <v>9120</v>
      </c>
      <c r="D70" s="111"/>
      <c r="E70" s="112">
        <v>2020</v>
      </c>
      <c r="F70" s="212">
        <v>0</v>
      </c>
      <c r="G70" s="213">
        <v>0</v>
      </c>
      <c r="H70" s="213">
        <v>0</v>
      </c>
      <c r="I70" s="166">
        <f>SUM(F70:H70)</f>
        <v>0</v>
      </c>
      <c r="J70" s="136"/>
      <c r="K70" s="145"/>
      <c r="L70" s="145">
        <v>1000000</v>
      </c>
      <c r="M70" s="167">
        <f>SUM(J70:L70)</f>
        <v>1000000</v>
      </c>
      <c r="N70" s="168"/>
      <c r="O70" s="136"/>
      <c r="P70" s="145"/>
      <c r="Q70" s="173">
        <v>1000000</v>
      </c>
      <c r="R70" s="173"/>
      <c r="S70" s="145">
        <f t="shared" si="42"/>
        <v>1000000</v>
      </c>
      <c r="T70" s="167">
        <f>SUM(O70:R70)</f>
        <v>1000000</v>
      </c>
      <c r="U70" s="24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</row>
    <row r="71" spans="2:34" s="90" customFormat="1" ht="37.5" customHeight="1" thickBot="1">
      <c r="B71" s="113" t="s">
        <v>26</v>
      </c>
      <c r="C71" s="114">
        <v>9120</v>
      </c>
      <c r="D71" s="115"/>
      <c r="E71" s="116">
        <v>2021</v>
      </c>
      <c r="F71" s="214">
        <v>0</v>
      </c>
      <c r="G71" s="215">
        <v>0</v>
      </c>
      <c r="H71" s="215">
        <v>0</v>
      </c>
      <c r="I71" s="169">
        <f>SUM(F71:H71)</f>
        <v>0</v>
      </c>
      <c r="J71" s="137"/>
      <c r="K71" s="146"/>
      <c r="L71" s="146">
        <v>575000</v>
      </c>
      <c r="M71" s="170">
        <f>SUM(J71:L71)</f>
        <v>575000</v>
      </c>
      <c r="N71" s="171"/>
      <c r="O71" s="137"/>
      <c r="P71" s="146"/>
      <c r="Q71" s="216">
        <v>575000</v>
      </c>
      <c r="R71" s="216"/>
      <c r="S71" s="146">
        <f t="shared" si="42"/>
        <v>575000</v>
      </c>
      <c r="T71" s="170">
        <f>SUM(O71:R71)</f>
        <v>575000</v>
      </c>
      <c r="U71" s="250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</row>
    <row r="72" spans="2:34" s="90" customFormat="1" ht="15" customHeight="1">
      <c r="B72" s="105" t="s">
        <v>26</v>
      </c>
      <c r="C72" s="245">
        <v>9230</v>
      </c>
      <c r="D72" s="107" t="s">
        <v>170</v>
      </c>
      <c r="E72" s="108">
        <v>2019</v>
      </c>
      <c r="F72" s="210">
        <v>0</v>
      </c>
      <c r="G72" s="211">
        <v>0</v>
      </c>
      <c r="H72" s="211">
        <v>0</v>
      </c>
      <c r="I72" s="147">
        <f>SUM(F72:H72)</f>
        <v>0</v>
      </c>
      <c r="J72" s="161">
        <v>0</v>
      </c>
      <c r="K72" s="144">
        <v>0</v>
      </c>
      <c r="L72" s="144">
        <v>500000</v>
      </c>
      <c r="M72" s="132">
        <f>SUM(J72:L72)</f>
        <v>500000</v>
      </c>
      <c r="N72" s="165"/>
      <c r="O72" s="161"/>
      <c r="P72" s="144"/>
      <c r="Q72" s="172">
        <v>500000</v>
      </c>
      <c r="R72" s="172"/>
      <c r="S72" s="144">
        <f t="shared" si="42"/>
        <v>500000</v>
      </c>
      <c r="T72" s="132">
        <f>SUM(O72:R72)</f>
        <v>500000</v>
      </c>
      <c r="U72" s="248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</row>
    <row r="73" spans="2:34" s="90" customFormat="1">
      <c r="B73" s="109" t="s">
        <v>26</v>
      </c>
      <c r="C73" s="117">
        <v>9230</v>
      </c>
      <c r="D73" s="111"/>
      <c r="E73" s="112">
        <v>2020</v>
      </c>
      <c r="F73" s="212">
        <v>0</v>
      </c>
      <c r="G73" s="213">
        <v>0</v>
      </c>
      <c r="H73" s="213">
        <v>0</v>
      </c>
      <c r="I73" s="166">
        <f t="shared" ref="I73:I75" si="43">SUM(F73:H73)</f>
        <v>0</v>
      </c>
      <c r="J73" s="136">
        <v>0</v>
      </c>
      <c r="K73" s="145">
        <v>0</v>
      </c>
      <c r="L73" s="145">
        <v>500000</v>
      </c>
      <c r="M73" s="167">
        <f t="shared" ref="M73:M77" si="44">SUM(J73:L73)</f>
        <v>500000</v>
      </c>
      <c r="N73" s="168"/>
      <c r="O73" s="136"/>
      <c r="P73" s="145"/>
      <c r="Q73" s="173">
        <v>500000</v>
      </c>
      <c r="R73" s="173"/>
      <c r="S73" s="145">
        <f t="shared" si="42"/>
        <v>500000</v>
      </c>
      <c r="T73" s="167">
        <f t="shared" ref="T73:T74" si="45">SUM(O73:R73)</f>
        <v>500000</v>
      </c>
      <c r="U73" s="24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</row>
    <row r="74" spans="2:34" s="90" customFormat="1" ht="20.25" customHeight="1" thickBot="1">
      <c r="B74" s="113" t="s">
        <v>26</v>
      </c>
      <c r="C74" s="246">
        <v>9230</v>
      </c>
      <c r="D74" s="119"/>
      <c r="E74" s="120">
        <v>2021</v>
      </c>
      <c r="F74" s="214">
        <v>0</v>
      </c>
      <c r="G74" s="215">
        <v>0</v>
      </c>
      <c r="H74" s="215">
        <v>0</v>
      </c>
      <c r="I74" s="169">
        <f t="shared" si="43"/>
        <v>0</v>
      </c>
      <c r="J74" s="137">
        <v>0</v>
      </c>
      <c r="K74" s="146">
        <v>0</v>
      </c>
      <c r="L74" s="146">
        <v>575000</v>
      </c>
      <c r="M74" s="170">
        <f t="shared" si="44"/>
        <v>575000</v>
      </c>
      <c r="N74" s="171"/>
      <c r="O74" s="137"/>
      <c r="P74" s="146"/>
      <c r="Q74" s="216">
        <v>575000</v>
      </c>
      <c r="R74" s="216"/>
      <c r="S74" s="146">
        <f t="shared" si="42"/>
        <v>575000</v>
      </c>
      <c r="T74" s="170">
        <f t="shared" si="45"/>
        <v>575000</v>
      </c>
      <c r="U74" s="250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</row>
    <row r="75" spans="2:34" s="90" customFormat="1" ht="15.75" customHeight="1">
      <c r="B75" s="105" t="s">
        <v>26</v>
      </c>
      <c r="C75" s="244">
        <v>9450</v>
      </c>
      <c r="D75" s="107" t="s">
        <v>171</v>
      </c>
      <c r="E75" s="108">
        <v>2019</v>
      </c>
      <c r="F75" s="210">
        <v>0</v>
      </c>
      <c r="G75" s="211">
        <v>0</v>
      </c>
      <c r="H75" s="211">
        <v>0</v>
      </c>
      <c r="I75" s="147">
        <f t="shared" si="43"/>
        <v>0</v>
      </c>
      <c r="J75" s="161">
        <v>0</v>
      </c>
      <c r="K75" s="144">
        <v>0</v>
      </c>
      <c r="L75" s="144">
        <v>1300000</v>
      </c>
      <c r="M75" s="132">
        <f>SUM(J75:L75)</f>
        <v>1300000</v>
      </c>
      <c r="N75" s="165"/>
      <c r="O75" s="161"/>
      <c r="P75" s="144"/>
      <c r="Q75" s="172">
        <v>1300000</v>
      </c>
      <c r="R75" s="172"/>
      <c r="S75" s="144">
        <f t="shared" si="42"/>
        <v>1300000</v>
      </c>
      <c r="T75" s="132">
        <f>SUM(O75:R75)</f>
        <v>1300000</v>
      </c>
      <c r="U75" s="248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</row>
    <row r="76" spans="2:34" s="90" customFormat="1">
      <c r="B76" s="109" t="s">
        <v>26</v>
      </c>
      <c r="C76" s="117">
        <v>9450</v>
      </c>
      <c r="D76" s="111"/>
      <c r="E76" s="112">
        <v>2020</v>
      </c>
      <c r="F76" s="212">
        <v>0</v>
      </c>
      <c r="G76" s="213">
        <v>0</v>
      </c>
      <c r="H76" s="213">
        <v>0</v>
      </c>
      <c r="I76" s="166">
        <v>0</v>
      </c>
      <c r="J76" s="136">
        <v>0</v>
      </c>
      <c r="K76" s="145">
        <v>0</v>
      </c>
      <c r="L76" s="145">
        <v>1200000</v>
      </c>
      <c r="M76" s="167">
        <f t="shared" si="44"/>
        <v>1200000</v>
      </c>
      <c r="N76" s="168"/>
      <c r="O76" s="136"/>
      <c r="P76" s="145"/>
      <c r="Q76" s="173">
        <v>1200000</v>
      </c>
      <c r="R76" s="173"/>
      <c r="S76" s="145">
        <f t="shared" si="42"/>
        <v>1200000</v>
      </c>
      <c r="T76" s="167">
        <f>SUM(O76:R76)</f>
        <v>1200000</v>
      </c>
      <c r="U76" s="24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</row>
    <row r="77" spans="2:34" s="90" customFormat="1" ht="20.25" customHeight="1" thickBot="1">
      <c r="B77" s="113" t="s">
        <v>26</v>
      </c>
      <c r="C77" s="118">
        <v>9450</v>
      </c>
      <c r="D77" s="119"/>
      <c r="E77" s="120">
        <v>2021</v>
      </c>
      <c r="F77" s="214">
        <v>0</v>
      </c>
      <c r="G77" s="215">
        <v>0</v>
      </c>
      <c r="H77" s="215">
        <v>0</v>
      </c>
      <c r="I77" s="169">
        <v>0</v>
      </c>
      <c r="J77" s="137">
        <v>0</v>
      </c>
      <c r="K77" s="146">
        <v>0</v>
      </c>
      <c r="L77" s="146">
        <v>1400000</v>
      </c>
      <c r="M77" s="170">
        <f t="shared" si="44"/>
        <v>1400000</v>
      </c>
      <c r="N77" s="171"/>
      <c r="O77" s="137"/>
      <c r="P77" s="146"/>
      <c r="Q77" s="216">
        <v>1400000</v>
      </c>
      <c r="R77" s="216"/>
      <c r="S77" s="146">
        <f t="shared" si="42"/>
        <v>1400000</v>
      </c>
      <c r="T77" s="170">
        <f>SUM(O77:R77)</f>
        <v>1400000</v>
      </c>
      <c r="U77" s="250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</row>
    <row r="78" spans="2:34" s="90" customFormat="1" ht="15.75" customHeight="1" thickBot="1">
      <c r="B78" s="43" t="s">
        <v>27</v>
      </c>
      <c r="C78" s="277" t="s">
        <v>179</v>
      </c>
      <c r="D78" s="278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2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</row>
    <row r="79" spans="2:34" s="90" customFormat="1" ht="15" customHeight="1">
      <c r="B79" s="42" t="s">
        <v>27</v>
      </c>
      <c r="C79" s="2">
        <v>1110</v>
      </c>
      <c r="D79" s="23" t="s">
        <v>10</v>
      </c>
      <c r="E79" s="10">
        <v>2019</v>
      </c>
      <c r="F79" s="210">
        <v>0</v>
      </c>
      <c r="G79" s="211">
        <v>1641.7200000000012</v>
      </c>
      <c r="H79" s="211">
        <v>0</v>
      </c>
      <c r="I79" s="147">
        <f t="shared" ref="I79:I84" si="46">SUM(F79:H79)</f>
        <v>1641.7200000000012</v>
      </c>
      <c r="J79" s="161">
        <v>0</v>
      </c>
      <c r="K79" s="144">
        <v>0</v>
      </c>
      <c r="L79" s="144">
        <v>0</v>
      </c>
      <c r="M79" s="132">
        <f t="shared" ref="M79:M87" si="47">SUM(J79:L79)</f>
        <v>0</v>
      </c>
      <c r="N79" s="165">
        <v>0</v>
      </c>
      <c r="O79" s="161">
        <f t="shared" ref="O79:O87" si="48">J79+F79</f>
        <v>0</v>
      </c>
      <c r="P79" s="144">
        <f t="shared" ref="P79:P87" si="49">K79+G79</f>
        <v>1641.7200000000012</v>
      </c>
      <c r="Q79" s="172"/>
      <c r="R79" s="172"/>
      <c r="S79" s="129">
        <f t="shared" ref="S79:S87" si="50">L79+H79</f>
        <v>0</v>
      </c>
      <c r="T79" s="251">
        <f>SUM(O79:S79)</f>
        <v>1641.7200000000012</v>
      </c>
      <c r="U79" s="165">
        <f>N79</f>
        <v>0</v>
      </c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</row>
    <row r="80" spans="2:34" s="90" customFormat="1">
      <c r="B80" s="40" t="s">
        <v>27</v>
      </c>
      <c r="C80" s="3">
        <v>1110</v>
      </c>
      <c r="D80" s="8"/>
      <c r="E80" s="11">
        <v>2020</v>
      </c>
      <c r="F80" s="212">
        <v>0</v>
      </c>
      <c r="G80" s="213">
        <v>-11667.308399999994</v>
      </c>
      <c r="H80" s="213">
        <v>0</v>
      </c>
      <c r="I80" s="166">
        <f>SUM(F80:H80)</f>
        <v>-11667.308399999994</v>
      </c>
      <c r="J80" s="136">
        <v>0</v>
      </c>
      <c r="K80" s="145">
        <v>0</v>
      </c>
      <c r="L80" s="145">
        <v>0</v>
      </c>
      <c r="M80" s="167">
        <f t="shared" si="47"/>
        <v>0</v>
      </c>
      <c r="N80" s="168">
        <v>0</v>
      </c>
      <c r="O80" s="136">
        <f t="shared" si="48"/>
        <v>0</v>
      </c>
      <c r="P80" s="145">
        <f t="shared" si="49"/>
        <v>-11667.308399999994</v>
      </c>
      <c r="Q80" s="173"/>
      <c r="R80" s="173"/>
      <c r="S80" s="167">
        <f t="shared" si="50"/>
        <v>0</v>
      </c>
      <c r="T80" s="252">
        <f>SUM(O80:S80)</f>
        <v>-11667.308399999994</v>
      </c>
      <c r="U80" s="168">
        <f t="shared" ref="U80:U81" si="51">N80</f>
        <v>0</v>
      </c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</row>
    <row r="81" spans="1:34" s="90" customFormat="1" ht="15.75" thickBot="1">
      <c r="B81" s="41" t="s">
        <v>27</v>
      </c>
      <c r="C81" s="4">
        <v>1110</v>
      </c>
      <c r="D81" s="9"/>
      <c r="E81" s="14">
        <v>2021</v>
      </c>
      <c r="F81" s="214">
        <v>0</v>
      </c>
      <c r="G81" s="215">
        <v>-10925.607651999992</v>
      </c>
      <c r="H81" s="215">
        <v>0</v>
      </c>
      <c r="I81" s="169">
        <f>SUM(F81:H81)</f>
        <v>-10925.607651999992</v>
      </c>
      <c r="J81" s="137">
        <v>0</v>
      </c>
      <c r="K81" s="146">
        <v>0</v>
      </c>
      <c r="L81" s="146">
        <v>0</v>
      </c>
      <c r="M81" s="170">
        <f t="shared" si="47"/>
        <v>0</v>
      </c>
      <c r="N81" s="171">
        <v>0</v>
      </c>
      <c r="O81" s="137">
        <f t="shared" si="48"/>
        <v>0</v>
      </c>
      <c r="P81" s="146">
        <f t="shared" si="49"/>
        <v>-10925.607651999992</v>
      </c>
      <c r="Q81" s="216"/>
      <c r="R81" s="216"/>
      <c r="S81" s="170">
        <f t="shared" si="50"/>
        <v>0</v>
      </c>
      <c r="T81" s="253">
        <f>SUM(O81:S81)</f>
        <v>-10925.607651999992</v>
      </c>
      <c r="U81" s="171">
        <f t="shared" si="51"/>
        <v>0</v>
      </c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</row>
    <row r="82" spans="1:34" s="90" customFormat="1">
      <c r="B82" s="42" t="s">
        <v>27</v>
      </c>
      <c r="C82" s="2">
        <v>8220</v>
      </c>
      <c r="D82" s="23" t="s">
        <v>28</v>
      </c>
      <c r="E82" s="10">
        <v>2019</v>
      </c>
      <c r="F82" s="210">
        <v>0</v>
      </c>
      <c r="G82" s="211">
        <v>134740</v>
      </c>
      <c r="H82" s="211"/>
      <c r="I82" s="147">
        <f t="shared" si="46"/>
        <v>134740</v>
      </c>
      <c r="J82" s="161">
        <v>0</v>
      </c>
      <c r="K82" s="144">
        <v>0</v>
      </c>
      <c r="L82" s="144">
        <v>0</v>
      </c>
      <c r="M82" s="132">
        <f t="shared" si="47"/>
        <v>0</v>
      </c>
      <c r="N82" s="165">
        <v>0</v>
      </c>
      <c r="O82" s="161">
        <f t="shared" si="48"/>
        <v>0</v>
      </c>
      <c r="P82" s="144">
        <f t="shared" si="49"/>
        <v>134740</v>
      </c>
      <c r="Q82" s="144"/>
      <c r="R82" s="128"/>
      <c r="S82" s="255">
        <f t="shared" si="50"/>
        <v>0</v>
      </c>
      <c r="T82" s="254">
        <f>SUM(O82:R82)</f>
        <v>134740</v>
      </c>
      <c r="U82" s="165">
        <f>N82</f>
        <v>0</v>
      </c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</row>
    <row r="83" spans="1:34" s="90" customFormat="1">
      <c r="B83" s="40" t="s">
        <v>27</v>
      </c>
      <c r="C83" s="3">
        <v>8220</v>
      </c>
      <c r="D83" s="8"/>
      <c r="E83" s="11">
        <v>2020</v>
      </c>
      <c r="F83" s="212">
        <v>0</v>
      </c>
      <c r="G83" s="213">
        <v>161114</v>
      </c>
      <c r="H83" s="213">
        <v>0</v>
      </c>
      <c r="I83" s="166">
        <f t="shared" si="46"/>
        <v>161114</v>
      </c>
      <c r="J83" s="136">
        <v>0</v>
      </c>
      <c r="K83" s="145">
        <v>0</v>
      </c>
      <c r="L83" s="145">
        <v>0</v>
      </c>
      <c r="M83" s="167">
        <f t="shared" si="47"/>
        <v>0</v>
      </c>
      <c r="N83" s="168">
        <v>0</v>
      </c>
      <c r="O83" s="136">
        <f t="shared" si="48"/>
        <v>0</v>
      </c>
      <c r="P83" s="145">
        <f t="shared" si="49"/>
        <v>161114</v>
      </c>
      <c r="Q83" s="145"/>
      <c r="R83" s="145"/>
      <c r="S83" s="252">
        <f t="shared" si="50"/>
        <v>0</v>
      </c>
      <c r="T83" s="256">
        <f t="shared" ref="T83:T84" si="52">SUM(O83:R83)</f>
        <v>161114</v>
      </c>
      <c r="U83" s="168">
        <f t="shared" ref="U83:U84" si="53">N83</f>
        <v>0</v>
      </c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</row>
    <row r="84" spans="1:34" s="90" customFormat="1" ht="15.75" thickBot="1">
      <c r="B84" s="41" t="s">
        <v>27</v>
      </c>
      <c r="C84" s="4">
        <v>8220</v>
      </c>
      <c r="D84" s="9"/>
      <c r="E84" s="14">
        <v>2021</v>
      </c>
      <c r="F84" s="214">
        <v>0</v>
      </c>
      <c r="G84" s="215">
        <v>175180</v>
      </c>
      <c r="H84" s="215">
        <v>0</v>
      </c>
      <c r="I84" s="169">
        <f t="shared" si="46"/>
        <v>175180</v>
      </c>
      <c r="J84" s="137">
        <v>0</v>
      </c>
      <c r="K84" s="146">
        <v>0</v>
      </c>
      <c r="L84" s="146">
        <v>0</v>
      </c>
      <c r="M84" s="170">
        <f t="shared" si="47"/>
        <v>0</v>
      </c>
      <c r="N84" s="171">
        <v>0</v>
      </c>
      <c r="O84" s="137">
        <f t="shared" si="48"/>
        <v>0</v>
      </c>
      <c r="P84" s="146">
        <f t="shared" si="49"/>
        <v>175180</v>
      </c>
      <c r="Q84" s="146"/>
      <c r="R84" s="146"/>
      <c r="S84" s="253">
        <f t="shared" si="50"/>
        <v>0</v>
      </c>
      <c r="T84" s="257">
        <f t="shared" si="52"/>
        <v>175180</v>
      </c>
      <c r="U84" s="171">
        <f t="shared" si="53"/>
        <v>0</v>
      </c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</row>
    <row r="85" spans="1:34" s="90" customFormat="1" ht="23.25" customHeight="1">
      <c r="B85" s="42" t="s">
        <v>27</v>
      </c>
      <c r="C85" s="2">
        <v>8230</v>
      </c>
      <c r="D85" s="23" t="s">
        <v>29</v>
      </c>
      <c r="E85" s="10">
        <v>2019</v>
      </c>
      <c r="F85" s="210">
        <v>0</v>
      </c>
      <c r="G85" s="211">
        <v>7844.195000000007</v>
      </c>
      <c r="H85" s="211">
        <v>350000</v>
      </c>
      <c r="I85" s="147">
        <f>SUM(F85:H85)</f>
        <v>357844.19500000001</v>
      </c>
      <c r="J85" s="161">
        <v>0</v>
      </c>
      <c r="K85" s="144">
        <v>0</v>
      </c>
      <c r="L85" s="144">
        <v>0</v>
      </c>
      <c r="M85" s="132">
        <f t="shared" si="47"/>
        <v>0</v>
      </c>
      <c r="N85" s="165">
        <v>0</v>
      </c>
      <c r="O85" s="161">
        <f t="shared" si="48"/>
        <v>0</v>
      </c>
      <c r="P85" s="144">
        <f t="shared" si="49"/>
        <v>7844.195000000007</v>
      </c>
      <c r="Q85" s="144">
        <v>350000</v>
      </c>
      <c r="R85" s="172"/>
      <c r="S85" s="132">
        <f t="shared" si="50"/>
        <v>350000</v>
      </c>
      <c r="T85" s="251">
        <f>SUM(O85:R85)</f>
        <v>357844.19500000001</v>
      </c>
      <c r="U85" s="165">
        <f>N85</f>
        <v>0</v>
      </c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</row>
    <row r="86" spans="1:34" s="90" customFormat="1">
      <c r="B86" s="40" t="s">
        <v>27</v>
      </c>
      <c r="C86" s="3">
        <v>8230</v>
      </c>
      <c r="D86" s="8"/>
      <c r="E86" s="11">
        <v>2020</v>
      </c>
      <c r="F86" s="212">
        <v>0</v>
      </c>
      <c r="G86" s="213">
        <v>-59611.607149999996</v>
      </c>
      <c r="H86" s="213">
        <v>0</v>
      </c>
      <c r="I86" s="166">
        <f>SUM(F86:H86)</f>
        <v>-59611.607149999996</v>
      </c>
      <c r="J86" s="136">
        <v>0</v>
      </c>
      <c r="K86" s="145">
        <v>0</v>
      </c>
      <c r="L86" s="145">
        <v>0</v>
      </c>
      <c r="M86" s="167">
        <f t="shared" si="47"/>
        <v>0</v>
      </c>
      <c r="N86" s="168">
        <v>0</v>
      </c>
      <c r="O86" s="136">
        <f t="shared" si="48"/>
        <v>0</v>
      </c>
      <c r="P86" s="145">
        <f t="shared" si="49"/>
        <v>-59611.607149999996</v>
      </c>
      <c r="Q86" s="173"/>
      <c r="R86" s="173"/>
      <c r="S86" s="167">
        <f t="shared" si="50"/>
        <v>0</v>
      </c>
      <c r="T86" s="252">
        <f t="shared" ref="T86:T87" si="54">SUM(O86:S86)</f>
        <v>-59611.607149999996</v>
      </c>
      <c r="U86" s="168">
        <f t="shared" ref="U86:U87" si="55">N86</f>
        <v>0</v>
      </c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</row>
    <row r="87" spans="1:34" s="90" customFormat="1" ht="15.75" thickBot="1">
      <c r="B87" s="41" t="s">
        <v>27</v>
      </c>
      <c r="C87" s="4">
        <v>8230</v>
      </c>
      <c r="D87" s="9"/>
      <c r="E87" s="14">
        <v>2021</v>
      </c>
      <c r="F87" s="214">
        <v>0</v>
      </c>
      <c r="G87" s="215">
        <v>-59991.083364500024</v>
      </c>
      <c r="H87" s="215">
        <v>0</v>
      </c>
      <c r="I87" s="169">
        <f>SUM(F87:H87)</f>
        <v>-59991.083364500024</v>
      </c>
      <c r="J87" s="137">
        <v>0</v>
      </c>
      <c r="K87" s="146">
        <v>0</v>
      </c>
      <c r="L87" s="146">
        <v>0</v>
      </c>
      <c r="M87" s="170">
        <f t="shared" si="47"/>
        <v>0</v>
      </c>
      <c r="N87" s="171">
        <v>0</v>
      </c>
      <c r="O87" s="137">
        <f t="shared" si="48"/>
        <v>0</v>
      </c>
      <c r="P87" s="146">
        <f t="shared" si="49"/>
        <v>-59991.083364500024</v>
      </c>
      <c r="Q87" s="216"/>
      <c r="R87" s="216"/>
      <c r="S87" s="170">
        <f t="shared" si="50"/>
        <v>0</v>
      </c>
      <c r="T87" s="253">
        <f t="shared" si="54"/>
        <v>-59991.083364500024</v>
      </c>
      <c r="U87" s="171">
        <f t="shared" si="55"/>
        <v>0</v>
      </c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</row>
    <row r="88" spans="1:34" s="90" customFormat="1" ht="15.75" customHeight="1" thickBot="1">
      <c r="B88" s="43" t="s">
        <v>30</v>
      </c>
      <c r="C88" s="277" t="s">
        <v>178</v>
      </c>
      <c r="D88" s="278"/>
      <c r="E88" s="278"/>
      <c r="F88" s="278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2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</row>
    <row r="89" spans="1:34" s="90" customFormat="1">
      <c r="B89" s="39" t="s">
        <v>30</v>
      </c>
      <c r="C89" s="2" t="s">
        <v>124</v>
      </c>
      <c r="D89" s="82" t="s">
        <v>125</v>
      </c>
      <c r="E89" s="13">
        <v>2019</v>
      </c>
      <c r="F89" s="226">
        <v>0</v>
      </c>
      <c r="G89" s="227">
        <v>0</v>
      </c>
      <c r="H89" s="228">
        <v>0</v>
      </c>
      <c r="I89" s="228">
        <v>0</v>
      </c>
      <c r="J89" s="186">
        <v>0</v>
      </c>
      <c r="K89" s="138">
        <v>0</v>
      </c>
      <c r="L89" s="138">
        <v>0</v>
      </c>
      <c r="M89" s="141">
        <f>SUM(J89:L89)</f>
        <v>0</v>
      </c>
      <c r="N89" s="187">
        <v>0</v>
      </c>
      <c r="O89" s="186">
        <f t="shared" ref="O89:O112" si="56">J89+F89</f>
        <v>0</v>
      </c>
      <c r="P89" s="138">
        <f t="shared" ref="P89:P112" si="57">K89+G89</f>
        <v>0</v>
      </c>
      <c r="Q89" s="229"/>
      <c r="R89" s="229"/>
      <c r="S89" s="138">
        <f t="shared" ref="S89:S112" si="58">L89+H89</f>
        <v>0</v>
      </c>
      <c r="T89" s="141">
        <f t="shared" ref="T89:T91" si="59">SUM(O89:S89)</f>
        <v>0</v>
      </c>
      <c r="U89" s="187">
        <f>N89</f>
        <v>0</v>
      </c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</row>
    <row r="90" spans="1:34" s="90" customFormat="1">
      <c r="A90"/>
      <c r="B90" s="40" t="s">
        <v>30</v>
      </c>
      <c r="C90" s="3" t="s">
        <v>124</v>
      </c>
      <c r="D90" s="66"/>
      <c r="E90" s="11">
        <v>2020</v>
      </c>
      <c r="F90" s="230">
        <v>0</v>
      </c>
      <c r="G90" s="231">
        <v>0</v>
      </c>
      <c r="H90" s="232">
        <v>0</v>
      </c>
      <c r="I90" s="232">
        <v>0</v>
      </c>
      <c r="J90" s="188">
        <v>0</v>
      </c>
      <c r="K90" s="139">
        <v>0</v>
      </c>
      <c r="L90" s="139">
        <v>0</v>
      </c>
      <c r="M90" s="142">
        <f t="shared" ref="M90:M112" si="60">SUM(J90:L90)</f>
        <v>0</v>
      </c>
      <c r="N90" s="83">
        <v>0</v>
      </c>
      <c r="O90" s="188">
        <f t="shared" si="56"/>
        <v>0</v>
      </c>
      <c r="P90" s="139">
        <f t="shared" si="57"/>
        <v>0</v>
      </c>
      <c r="Q90" s="233"/>
      <c r="R90" s="233"/>
      <c r="S90" s="139">
        <f t="shared" si="58"/>
        <v>0</v>
      </c>
      <c r="T90" s="142">
        <f t="shared" si="59"/>
        <v>0</v>
      </c>
      <c r="U90" s="83">
        <f t="shared" ref="U90:U91" si="61">N90</f>
        <v>0</v>
      </c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</row>
    <row r="91" spans="1:34" s="90" customFormat="1" ht="15.75" thickBot="1">
      <c r="A91"/>
      <c r="B91" s="41" t="s">
        <v>30</v>
      </c>
      <c r="C91" s="4" t="s">
        <v>124</v>
      </c>
      <c r="D91" s="67"/>
      <c r="E91" s="14">
        <v>2021</v>
      </c>
      <c r="F91" s="234">
        <v>0</v>
      </c>
      <c r="G91" s="235">
        <v>0</v>
      </c>
      <c r="H91" s="236">
        <v>0</v>
      </c>
      <c r="I91" s="236">
        <v>0</v>
      </c>
      <c r="J91" s="189">
        <v>0</v>
      </c>
      <c r="K91" s="140">
        <v>0</v>
      </c>
      <c r="L91" s="140">
        <v>0</v>
      </c>
      <c r="M91" s="143">
        <f t="shared" si="60"/>
        <v>0</v>
      </c>
      <c r="N91" s="190">
        <v>0</v>
      </c>
      <c r="O91" s="189">
        <f t="shared" si="56"/>
        <v>0</v>
      </c>
      <c r="P91" s="140">
        <f t="shared" si="57"/>
        <v>0</v>
      </c>
      <c r="Q91" s="237"/>
      <c r="R91" s="237"/>
      <c r="S91" s="140">
        <f t="shared" si="58"/>
        <v>0</v>
      </c>
      <c r="T91" s="143">
        <f t="shared" si="59"/>
        <v>0</v>
      </c>
      <c r="U91" s="190">
        <f t="shared" si="61"/>
        <v>0</v>
      </c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59"/>
      <c r="AH91" s="259"/>
    </row>
    <row r="92" spans="1:34" s="90" customFormat="1" ht="27.75" customHeight="1">
      <c r="A92"/>
      <c r="B92" s="39" t="s">
        <v>30</v>
      </c>
      <c r="C92" s="81" t="s">
        <v>126</v>
      </c>
      <c r="D92" s="247" t="s">
        <v>127</v>
      </c>
      <c r="E92" s="13">
        <v>2019</v>
      </c>
      <c r="F92" s="210">
        <v>0</v>
      </c>
      <c r="G92" s="211">
        <v>279248</v>
      </c>
      <c r="H92" s="211">
        <v>0</v>
      </c>
      <c r="I92" s="147">
        <f>SUM(F92:H92)</f>
        <v>279248</v>
      </c>
      <c r="J92" s="210">
        <v>0</v>
      </c>
      <c r="K92" s="211">
        <v>0</v>
      </c>
      <c r="L92" s="211">
        <v>500281</v>
      </c>
      <c r="M92" s="147">
        <f t="shared" si="60"/>
        <v>500281</v>
      </c>
      <c r="N92" s="210">
        <v>0</v>
      </c>
      <c r="O92" s="211">
        <f t="shared" si="56"/>
        <v>0</v>
      </c>
      <c r="P92" s="211">
        <f t="shared" si="57"/>
        <v>279248</v>
      </c>
      <c r="Q92" s="147">
        <v>251281</v>
      </c>
      <c r="R92" s="210">
        <v>249000</v>
      </c>
      <c r="S92" s="211">
        <f t="shared" si="58"/>
        <v>500281</v>
      </c>
      <c r="T92" s="211">
        <f t="shared" ref="T92:T101" si="62">SUM(O92:R92)</f>
        <v>779529</v>
      </c>
      <c r="U92" s="187">
        <f>N92</f>
        <v>0</v>
      </c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59"/>
      <c r="AH92" s="259"/>
    </row>
    <row r="93" spans="1:34" s="90" customFormat="1">
      <c r="A93"/>
      <c r="B93" s="40" t="s">
        <v>30</v>
      </c>
      <c r="C93" s="84" t="s">
        <v>126</v>
      </c>
      <c r="D93" s="66"/>
      <c r="E93" s="11">
        <v>2020</v>
      </c>
      <c r="F93" s="212">
        <v>0</v>
      </c>
      <c r="G93" s="213">
        <v>616316</v>
      </c>
      <c r="H93" s="213">
        <v>0</v>
      </c>
      <c r="I93" s="166">
        <f>SUM(F93:H93)</f>
        <v>616316</v>
      </c>
      <c r="J93" s="212">
        <v>0</v>
      </c>
      <c r="K93" s="213">
        <v>0</v>
      </c>
      <c r="L93" s="213">
        <v>905400</v>
      </c>
      <c r="M93" s="166">
        <f t="shared" si="60"/>
        <v>905400</v>
      </c>
      <c r="N93" s="212">
        <v>0</v>
      </c>
      <c r="O93" s="213">
        <f t="shared" si="56"/>
        <v>0</v>
      </c>
      <c r="P93" s="213">
        <f t="shared" si="57"/>
        <v>616316</v>
      </c>
      <c r="Q93" s="166">
        <v>578900</v>
      </c>
      <c r="R93" s="212">
        <v>326500</v>
      </c>
      <c r="S93" s="213">
        <f t="shared" si="58"/>
        <v>905400</v>
      </c>
      <c r="T93" s="213">
        <f t="shared" si="62"/>
        <v>1521716</v>
      </c>
      <c r="U93" s="83">
        <f t="shared" ref="U93:U94" si="63">N93</f>
        <v>0</v>
      </c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</row>
    <row r="94" spans="1:34" s="90" customFormat="1" ht="46.5" customHeight="1" thickBot="1">
      <c r="A94"/>
      <c r="B94" s="41" t="s">
        <v>30</v>
      </c>
      <c r="C94" s="85" t="s">
        <v>126</v>
      </c>
      <c r="D94" s="67"/>
      <c r="E94" s="14">
        <v>2021</v>
      </c>
      <c r="F94" s="214">
        <v>0</v>
      </c>
      <c r="G94" s="215">
        <v>504618</v>
      </c>
      <c r="H94" s="215">
        <v>0</v>
      </c>
      <c r="I94" s="169">
        <f>SUM(F94:H94)</f>
        <v>504618</v>
      </c>
      <c r="J94" s="214">
        <v>0</v>
      </c>
      <c r="K94" s="215">
        <v>0</v>
      </c>
      <c r="L94" s="215">
        <v>228608</v>
      </c>
      <c r="M94" s="169">
        <f t="shared" si="60"/>
        <v>228608</v>
      </c>
      <c r="N94" s="214">
        <v>0</v>
      </c>
      <c r="O94" s="215">
        <f t="shared" si="56"/>
        <v>0</v>
      </c>
      <c r="P94" s="215">
        <f t="shared" si="57"/>
        <v>504618</v>
      </c>
      <c r="Q94" s="169">
        <v>52768</v>
      </c>
      <c r="R94" s="214">
        <v>175840</v>
      </c>
      <c r="S94" s="215">
        <f t="shared" si="58"/>
        <v>228608</v>
      </c>
      <c r="T94" s="215">
        <f t="shared" si="62"/>
        <v>733226</v>
      </c>
      <c r="U94" s="190">
        <f t="shared" si="63"/>
        <v>0</v>
      </c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</row>
    <row r="95" spans="1:34" s="90" customFormat="1" ht="33" customHeight="1">
      <c r="A95"/>
      <c r="B95" s="39" t="s">
        <v>30</v>
      </c>
      <c r="C95" s="81" t="s">
        <v>128</v>
      </c>
      <c r="D95" s="82" t="s">
        <v>129</v>
      </c>
      <c r="E95" s="13">
        <v>2019</v>
      </c>
      <c r="F95" s="210">
        <v>-35100</v>
      </c>
      <c r="G95" s="211">
        <v>-288866</v>
      </c>
      <c r="H95" s="211">
        <v>0</v>
      </c>
      <c r="I95" s="147">
        <f>SUM(F95:G95)</f>
        <v>-323966</v>
      </c>
      <c r="J95" s="210">
        <v>0</v>
      </c>
      <c r="K95" s="211">
        <v>225323</v>
      </c>
      <c r="L95" s="211">
        <v>1630588</v>
      </c>
      <c r="M95" s="147">
        <f>SUM(J95:L95)</f>
        <v>1855911</v>
      </c>
      <c r="N95" s="210">
        <v>0</v>
      </c>
      <c r="O95" s="211">
        <f t="shared" si="56"/>
        <v>-35100</v>
      </c>
      <c r="P95" s="211">
        <f t="shared" si="57"/>
        <v>-63543</v>
      </c>
      <c r="Q95" s="147">
        <v>670932</v>
      </c>
      <c r="R95" s="210">
        <v>959656</v>
      </c>
      <c r="S95" s="211">
        <f t="shared" si="58"/>
        <v>1630588</v>
      </c>
      <c r="T95" s="211">
        <f t="shared" si="62"/>
        <v>1531945</v>
      </c>
      <c r="U95" s="187">
        <f>N95</f>
        <v>0</v>
      </c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</row>
    <row r="96" spans="1:34" s="90" customFormat="1" ht="27" customHeight="1">
      <c r="A96"/>
      <c r="B96" s="40" t="s">
        <v>30</v>
      </c>
      <c r="C96" s="86" t="s">
        <v>128</v>
      </c>
      <c r="D96" s="68"/>
      <c r="E96" s="11">
        <v>2020</v>
      </c>
      <c r="F96" s="212">
        <v>-35100</v>
      </c>
      <c r="G96" s="213">
        <v>-101901</v>
      </c>
      <c r="H96" s="213">
        <v>0</v>
      </c>
      <c r="I96" s="166">
        <f t="shared" ref="I96:I97" si="64">SUM(F96:G96)</f>
        <v>-137001</v>
      </c>
      <c r="J96" s="212">
        <v>0</v>
      </c>
      <c r="K96" s="213">
        <v>267851.43</v>
      </c>
      <c r="L96" s="213">
        <v>2143574</v>
      </c>
      <c r="M96" s="166">
        <f t="shared" si="60"/>
        <v>2411425.4300000002</v>
      </c>
      <c r="N96" s="212">
        <v>0</v>
      </c>
      <c r="O96" s="213">
        <f t="shared" si="56"/>
        <v>-35100</v>
      </c>
      <c r="P96" s="213">
        <f t="shared" si="57"/>
        <v>165950.43</v>
      </c>
      <c r="Q96" s="166">
        <v>373345</v>
      </c>
      <c r="R96" s="212">
        <v>1770229</v>
      </c>
      <c r="S96" s="213">
        <f t="shared" si="58"/>
        <v>2143574</v>
      </c>
      <c r="T96" s="213">
        <f t="shared" si="62"/>
        <v>2274424.4300000002</v>
      </c>
      <c r="U96" s="83">
        <f t="shared" ref="U96:U97" si="65">N96</f>
        <v>0</v>
      </c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</row>
    <row r="97" spans="1:34" s="90" customFormat="1" ht="28.5" customHeight="1" thickBot="1">
      <c r="A97"/>
      <c r="B97" s="41" t="s">
        <v>30</v>
      </c>
      <c r="C97" s="87" t="s">
        <v>128</v>
      </c>
      <c r="D97" s="69"/>
      <c r="E97" s="14">
        <v>2021</v>
      </c>
      <c r="F97" s="214">
        <v>-35100</v>
      </c>
      <c r="G97" s="215">
        <v>-274851</v>
      </c>
      <c r="H97" s="215">
        <v>0</v>
      </c>
      <c r="I97" s="169">
        <f t="shared" si="64"/>
        <v>-309951</v>
      </c>
      <c r="J97" s="214">
        <v>0</v>
      </c>
      <c r="K97" s="215">
        <v>318222.98200000002</v>
      </c>
      <c r="L97" s="215">
        <v>0</v>
      </c>
      <c r="M97" s="169">
        <f t="shared" si="60"/>
        <v>318222.98200000002</v>
      </c>
      <c r="N97" s="214">
        <v>0</v>
      </c>
      <c r="O97" s="215">
        <f t="shared" si="56"/>
        <v>-35100</v>
      </c>
      <c r="P97" s="215">
        <f t="shared" si="57"/>
        <v>43371.982000000018</v>
      </c>
      <c r="Q97" s="169">
        <v>0</v>
      </c>
      <c r="R97" s="214">
        <v>0</v>
      </c>
      <c r="S97" s="215">
        <f t="shared" si="58"/>
        <v>0</v>
      </c>
      <c r="T97" s="215">
        <f t="shared" si="62"/>
        <v>8271.9820000000182</v>
      </c>
      <c r="U97" s="190">
        <f t="shared" si="65"/>
        <v>0</v>
      </c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</row>
    <row r="98" spans="1:34" s="90" customFormat="1" ht="15" customHeight="1">
      <c r="A98"/>
      <c r="B98" s="39" t="s">
        <v>30</v>
      </c>
      <c r="C98" s="81" t="s">
        <v>130</v>
      </c>
      <c r="D98" s="82" t="s">
        <v>131</v>
      </c>
      <c r="E98" s="13">
        <v>2019</v>
      </c>
      <c r="F98" s="210">
        <v>-12620</v>
      </c>
      <c r="G98" s="211">
        <v>-128998</v>
      </c>
      <c r="H98" s="211">
        <v>0</v>
      </c>
      <c r="I98" s="147">
        <f>SUM(F98:H98)</f>
        <v>-141618</v>
      </c>
      <c r="J98" s="210">
        <v>0</v>
      </c>
      <c r="K98" s="211">
        <v>150000</v>
      </c>
      <c r="L98" s="211">
        <v>0</v>
      </c>
      <c r="M98" s="147">
        <f t="shared" si="60"/>
        <v>150000</v>
      </c>
      <c r="N98" s="210">
        <v>0</v>
      </c>
      <c r="O98" s="211">
        <f t="shared" si="56"/>
        <v>-12620</v>
      </c>
      <c r="P98" s="211">
        <f t="shared" si="57"/>
        <v>21002</v>
      </c>
      <c r="Q98" s="147"/>
      <c r="R98" s="210"/>
      <c r="S98" s="211">
        <f t="shared" si="58"/>
        <v>0</v>
      </c>
      <c r="T98" s="211">
        <f t="shared" si="62"/>
        <v>8382</v>
      </c>
      <c r="U98" s="187">
        <f>N98</f>
        <v>0</v>
      </c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F98" s="259"/>
      <c r="AG98" s="259"/>
      <c r="AH98" s="259"/>
    </row>
    <row r="99" spans="1:34" s="90" customFormat="1">
      <c r="A99"/>
      <c r="B99" s="40" t="s">
        <v>30</v>
      </c>
      <c r="C99" s="86" t="s">
        <v>130</v>
      </c>
      <c r="D99" s="68"/>
      <c r="E99" s="11">
        <v>2020</v>
      </c>
      <c r="F99" s="212">
        <v>-12620</v>
      </c>
      <c r="G99" s="213">
        <v>-202718</v>
      </c>
      <c r="H99" s="213">
        <v>0</v>
      </c>
      <c r="I99" s="166">
        <f t="shared" ref="I99:I100" si="66">SUM(F99:H99)</f>
        <v>-215338</v>
      </c>
      <c r="J99" s="212">
        <v>0</v>
      </c>
      <c r="K99" s="213">
        <v>200000</v>
      </c>
      <c r="L99" s="213">
        <v>32000</v>
      </c>
      <c r="M99" s="166">
        <f>SUM(J99:L99)</f>
        <v>232000</v>
      </c>
      <c r="N99" s="212">
        <v>0</v>
      </c>
      <c r="O99" s="213">
        <f t="shared" si="56"/>
        <v>-12620</v>
      </c>
      <c r="P99" s="213">
        <f t="shared" si="57"/>
        <v>-2718</v>
      </c>
      <c r="Q99" s="166">
        <v>32000</v>
      </c>
      <c r="R99" s="212"/>
      <c r="S99" s="213">
        <f t="shared" si="58"/>
        <v>32000</v>
      </c>
      <c r="T99" s="213">
        <f t="shared" si="62"/>
        <v>16662</v>
      </c>
      <c r="U99" s="83">
        <f t="shared" ref="U99:U100" si="67">N99</f>
        <v>0</v>
      </c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59"/>
      <c r="AH99" s="259"/>
    </row>
    <row r="100" spans="1:34" s="90" customFormat="1" ht="18" customHeight="1" thickBot="1">
      <c r="A100"/>
      <c r="B100" s="41" t="s">
        <v>30</v>
      </c>
      <c r="C100" s="87" t="s">
        <v>130</v>
      </c>
      <c r="D100" s="69"/>
      <c r="E100" s="14">
        <v>2021</v>
      </c>
      <c r="F100" s="214">
        <v>-12620</v>
      </c>
      <c r="G100" s="215">
        <v>-185789</v>
      </c>
      <c r="H100" s="215">
        <v>0</v>
      </c>
      <c r="I100" s="169">
        <f t="shared" si="66"/>
        <v>-198409</v>
      </c>
      <c r="J100" s="214">
        <v>0</v>
      </c>
      <c r="K100" s="215">
        <v>300000</v>
      </c>
      <c r="L100" s="215">
        <v>43019</v>
      </c>
      <c r="M100" s="169">
        <f t="shared" si="60"/>
        <v>343019</v>
      </c>
      <c r="N100" s="214">
        <v>0</v>
      </c>
      <c r="O100" s="215">
        <f t="shared" si="56"/>
        <v>-12620</v>
      </c>
      <c r="P100" s="215">
        <f t="shared" si="57"/>
        <v>114211</v>
      </c>
      <c r="Q100" s="169">
        <v>43019</v>
      </c>
      <c r="R100" s="214"/>
      <c r="S100" s="215">
        <f t="shared" si="58"/>
        <v>43019</v>
      </c>
      <c r="T100" s="215">
        <f t="shared" si="62"/>
        <v>144610</v>
      </c>
      <c r="U100" s="190">
        <f t="shared" si="67"/>
        <v>0</v>
      </c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</row>
    <row r="101" spans="1:34">
      <c r="A101"/>
      <c r="B101" s="39" t="s">
        <v>30</v>
      </c>
      <c r="C101" s="81" t="s">
        <v>132</v>
      </c>
      <c r="D101" s="82" t="s">
        <v>133</v>
      </c>
      <c r="E101" s="13">
        <v>2019</v>
      </c>
      <c r="F101" s="210">
        <v>0</v>
      </c>
      <c r="G101" s="211">
        <v>2300</v>
      </c>
      <c r="H101" s="211">
        <v>0</v>
      </c>
      <c r="I101" s="147">
        <f>SUM(F101:H101)</f>
        <v>2300</v>
      </c>
      <c r="J101" s="210">
        <v>0</v>
      </c>
      <c r="K101" s="211">
        <v>0</v>
      </c>
      <c r="L101" s="211">
        <v>240000</v>
      </c>
      <c r="M101" s="147">
        <f t="shared" si="60"/>
        <v>240000</v>
      </c>
      <c r="N101" s="210">
        <v>0</v>
      </c>
      <c r="O101" s="211">
        <f t="shared" si="56"/>
        <v>0</v>
      </c>
      <c r="P101" s="211">
        <f t="shared" si="57"/>
        <v>2300</v>
      </c>
      <c r="Q101" s="147">
        <v>240000</v>
      </c>
      <c r="R101" s="210"/>
      <c r="S101" s="211">
        <f t="shared" si="58"/>
        <v>240000</v>
      </c>
      <c r="T101" s="211">
        <f t="shared" si="62"/>
        <v>242300</v>
      </c>
      <c r="U101" s="187">
        <f>N101</f>
        <v>0</v>
      </c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</row>
    <row r="102" spans="1:34">
      <c r="A102"/>
      <c r="B102" s="40" t="s">
        <v>30</v>
      </c>
      <c r="C102" s="86" t="s">
        <v>132</v>
      </c>
      <c r="D102" s="68"/>
      <c r="E102" s="11">
        <v>2020</v>
      </c>
      <c r="F102" s="212">
        <v>0</v>
      </c>
      <c r="G102" s="213">
        <v>5113</v>
      </c>
      <c r="H102" s="213">
        <v>0</v>
      </c>
      <c r="I102" s="166">
        <f t="shared" ref="I102:I103" si="68">SUM(F102:H102)</f>
        <v>5113</v>
      </c>
      <c r="J102" s="212">
        <v>0</v>
      </c>
      <c r="K102" s="213">
        <v>0</v>
      </c>
      <c r="L102" s="213">
        <v>0</v>
      </c>
      <c r="M102" s="166">
        <f t="shared" si="60"/>
        <v>0</v>
      </c>
      <c r="N102" s="212">
        <v>0</v>
      </c>
      <c r="O102" s="213">
        <f t="shared" si="56"/>
        <v>0</v>
      </c>
      <c r="P102" s="213">
        <f t="shared" si="57"/>
        <v>5113</v>
      </c>
      <c r="Q102" s="166"/>
      <c r="R102" s="212"/>
      <c r="S102" s="213">
        <f t="shared" si="58"/>
        <v>0</v>
      </c>
      <c r="T102" s="213">
        <f t="shared" ref="T102:T106" si="69">SUM(O102:R102)</f>
        <v>5113</v>
      </c>
      <c r="U102" s="83">
        <f t="shared" ref="U102:U103" si="70">N102</f>
        <v>0</v>
      </c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</row>
    <row r="103" spans="1:34" ht="15.75" thickBot="1">
      <c r="A103"/>
      <c r="B103" s="41" t="s">
        <v>30</v>
      </c>
      <c r="C103" s="87" t="s">
        <v>132</v>
      </c>
      <c r="D103" s="69"/>
      <c r="E103" s="14">
        <v>2021</v>
      </c>
      <c r="F103" s="214">
        <v>0</v>
      </c>
      <c r="G103" s="215">
        <v>24300</v>
      </c>
      <c r="H103" s="215">
        <v>0</v>
      </c>
      <c r="I103" s="169">
        <f t="shared" si="68"/>
        <v>24300</v>
      </c>
      <c r="J103" s="214">
        <v>0</v>
      </c>
      <c r="K103" s="215">
        <v>0</v>
      </c>
      <c r="L103" s="215">
        <v>0</v>
      </c>
      <c r="M103" s="169">
        <f t="shared" si="60"/>
        <v>0</v>
      </c>
      <c r="N103" s="214">
        <v>0</v>
      </c>
      <c r="O103" s="215">
        <f t="shared" si="56"/>
        <v>0</v>
      </c>
      <c r="P103" s="215">
        <f t="shared" si="57"/>
        <v>24300</v>
      </c>
      <c r="Q103" s="169"/>
      <c r="R103" s="214"/>
      <c r="S103" s="215">
        <f t="shared" si="58"/>
        <v>0</v>
      </c>
      <c r="T103" s="215">
        <f t="shared" si="69"/>
        <v>24300</v>
      </c>
      <c r="U103" s="190">
        <f t="shared" si="70"/>
        <v>0</v>
      </c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</row>
    <row r="104" spans="1:34" ht="15" customHeight="1">
      <c r="A104"/>
      <c r="B104" s="39" t="s">
        <v>30</v>
      </c>
      <c r="C104" s="81" t="s">
        <v>134</v>
      </c>
      <c r="D104" s="82" t="s">
        <v>135</v>
      </c>
      <c r="E104" s="13">
        <v>2019</v>
      </c>
      <c r="F104" s="210">
        <v>300</v>
      </c>
      <c r="G104" s="211">
        <v>-555576</v>
      </c>
      <c r="H104" s="211">
        <v>0</v>
      </c>
      <c r="I104" s="147">
        <f>SUM(F104:H104)</f>
        <v>-555276</v>
      </c>
      <c r="J104" s="210">
        <v>0</v>
      </c>
      <c r="K104" s="211">
        <v>503500</v>
      </c>
      <c r="L104" s="211">
        <v>103232</v>
      </c>
      <c r="M104" s="147">
        <f>J104+K104+L104</f>
        <v>606732</v>
      </c>
      <c r="N104" s="210">
        <v>0</v>
      </c>
      <c r="O104" s="211">
        <f t="shared" si="56"/>
        <v>300</v>
      </c>
      <c r="P104" s="211">
        <f t="shared" si="57"/>
        <v>-52076</v>
      </c>
      <c r="Q104" s="147">
        <v>34608</v>
      </c>
      <c r="R104" s="210">
        <v>68624</v>
      </c>
      <c r="S104" s="211">
        <f t="shared" si="58"/>
        <v>103232</v>
      </c>
      <c r="T104" s="211">
        <f t="shared" si="69"/>
        <v>51456</v>
      </c>
      <c r="U104" s="187">
        <f>N104</f>
        <v>0</v>
      </c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</row>
    <row r="105" spans="1:34">
      <c r="A105"/>
      <c r="B105" s="40" t="s">
        <v>30</v>
      </c>
      <c r="C105" s="86" t="s">
        <v>134</v>
      </c>
      <c r="D105" s="68"/>
      <c r="E105" s="11">
        <v>2020</v>
      </c>
      <c r="F105" s="212">
        <v>300</v>
      </c>
      <c r="G105" s="213">
        <v>-1546231</v>
      </c>
      <c r="H105" s="213">
        <v>0</v>
      </c>
      <c r="I105" s="166">
        <f t="shared" ref="I105:I106" si="71">SUM(F105:H105)</f>
        <v>-1545931</v>
      </c>
      <c r="J105" s="212">
        <v>0</v>
      </c>
      <c r="K105" s="213">
        <v>1505000</v>
      </c>
      <c r="L105" s="213">
        <v>0</v>
      </c>
      <c r="M105" s="166">
        <f t="shared" ref="M105:M106" si="72">J105+K105+L105</f>
        <v>1505000</v>
      </c>
      <c r="N105" s="212">
        <v>0</v>
      </c>
      <c r="O105" s="213">
        <f t="shared" si="56"/>
        <v>300</v>
      </c>
      <c r="P105" s="213">
        <f t="shared" si="57"/>
        <v>-41231</v>
      </c>
      <c r="Q105" s="166"/>
      <c r="R105" s="212"/>
      <c r="S105" s="213">
        <f t="shared" si="58"/>
        <v>0</v>
      </c>
      <c r="T105" s="213">
        <f t="shared" si="69"/>
        <v>-40931</v>
      </c>
      <c r="U105" s="83">
        <f t="shared" ref="U105:U106" si="73">N105</f>
        <v>0</v>
      </c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</row>
    <row r="106" spans="1:34" ht="22.5" customHeight="1" thickBot="1">
      <c r="A106"/>
      <c r="B106" s="41" t="s">
        <v>30</v>
      </c>
      <c r="C106" s="87" t="s">
        <v>134</v>
      </c>
      <c r="D106" s="69"/>
      <c r="E106" s="14">
        <v>2021</v>
      </c>
      <c r="F106" s="214">
        <v>300</v>
      </c>
      <c r="G106" s="215">
        <v>-1872059</v>
      </c>
      <c r="H106" s="215">
        <v>0</v>
      </c>
      <c r="I106" s="169">
        <f t="shared" si="71"/>
        <v>-1871759</v>
      </c>
      <c r="J106" s="214">
        <v>0</v>
      </c>
      <c r="K106" s="215">
        <v>1842000</v>
      </c>
      <c r="L106" s="215">
        <v>0</v>
      </c>
      <c r="M106" s="169">
        <f t="shared" si="72"/>
        <v>1842000</v>
      </c>
      <c r="N106" s="214">
        <v>0</v>
      </c>
      <c r="O106" s="215">
        <f t="shared" si="56"/>
        <v>300</v>
      </c>
      <c r="P106" s="215">
        <f t="shared" si="57"/>
        <v>-30059</v>
      </c>
      <c r="Q106" s="169"/>
      <c r="R106" s="214"/>
      <c r="S106" s="215">
        <f t="shared" si="58"/>
        <v>0</v>
      </c>
      <c r="T106" s="215">
        <f t="shared" si="69"/>
        <v>-29759</v>
      </c>
      <c r="U106" s="190">
        <f t="shared" si="73"/>
        <v>0</v>
      </c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59"/>
    </row>
    <row r="107" spans="1:34">
      <c r="A107"/>
      <c r="B107" s="39" t="s">
        <v>30</v>
      </c>
      <c r="C107" s="81" t="s">
        <v>136</v>
      </c>
      <c r="D107" s="82" t="s">
        <v>137</v>
      </c>
      <c r="E107" s="13">
        <v>2019</v>
      </c>
      <c r="F107" s="210">
        <v>0</v>
      </c>
      <c r="G107" s="211">
        <v>0</v>
      </c>
      <c r="H107" s="211">
        <v>0</v>
      </c>
      <c r="I107" s="147">
        <v>20000</v>
      </c>
      <c r="J107" s="210">
        <v>0</v>
      </c>
      <c r="K107" s="211">
        <v>0</v>
      </c>
      <c r="L107" s="211">
        <v>0</v>
      </c>
      <c r="M107" s="147">
        <f t="shared" si="60"/>
        <v>0</v>
      </c>
      <c r="N107" s="210">
        <v>0</v>
      </c>
      <c r="O107" s="211">
        <f t="shared" si="56"/>
        <v>0</v>
      </c>
      <c r="P107" s="211">
        <f t="shared" si="57"/>
        <v>0</v>
      </c>
      <c r="Q107" s="147"/>
      <c r="R107" s="210"/>
      <c r="S107" s="211">
        <f t="shared" si="58"/>
        <v>0</v>
      </c>
      <c r="T107" s="211">
        <v>20000</v>
      </c>
      <c r="U107" s="187">
        <f>N107</f>
        <v>0</v>
      </c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59"/>
    </row>
    <row r="108" spans="1:34">
      <c r="A108"/>
      <c r="B108" s="40" t="s">
        <v>30</v>
      </c>
      <c r="C108" s="86" t="s">
        <v>136</v>
      </c>
      <c r="D108" s="68"/>
      <c r="E108" s="11">
        <v>2020</v>
      </c>
      <c r="F108" s="212">
        <v>0</v>
      </c>
      <c r="G108" s="213">
        <v>0</v>
      </c>
      <c r="H108" s="213">
        <v>0</v>
      </c>
      <c r="I108" s="166">
        <v>20000</v>
      </c>
      <c r="J108" s="212">
        <v>0</v>
      </c>
      <c r="K108" s="213">
        <v>0</v>
      </c>
      <c r="L108" s="213">
        <v>0</v>
      </c>
      <c r="M108" s="166">
        <f t="shared" si="60"/>
        <v>0</v>
      </c>
      <c r="N108" s="212">
        <v>0</v>
      </c>
      <c r="O108" s="213">
        <f t="shared" si="56"/>
        <v>0</v>
      </c>
      <c r="P108" s="213">
        <f t="shared" si="57"/>
        <v>0</v>
      </c>
      <c r="Q108" s="166"/>
      <c r="R108" s="212"/>
      <c r="S108" s="213">
        <f t="shared" si="58"/>
        <v>0</v>
      </c>
      <c r="T108" s="213">
        <v>20000</v>
      </c>
      <c r="U108" s="83">
        <f t="shared" ref="U108:U109" si="74">N108</f>
        <v>0</v>
      </c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59"/>
    </row>
    <row r="109" spans="1:34" ht="15.75" thickBot="1">
      <c r="A109"/>
      <c r="B109" s="41" t="s">
        <v>30</v>
      </c>
      <c r="C109" s="87" t="s">
        <v>136</v>
      </c>
      <c r="D109" s="69"/>
      <c r="E109" s="14">
        <v>2021</v>
      </c>
      <c r="F109" s="214">
        <v>0</v>
      </c>
      <c r="G109" s="215">
        <v>0</v>
      </c>
      <c r="H109" s="215">
        <v>0</v>
      </c>
      <c r="I109" s="169">
        <v>20000</v>
      </c>
      <c r="J109" s="214">
        <v>0</v>
      </c>
      <c r="K109" s="215">
        <v>0</v>
      </c>
      <c r="L109" s="215">
        <v>0</v>
      </c>
      <c r="M109" s="169">
        <f t="shared" si="60"/>
        <v>0</v>
      </c>
      <c r="N109" s="214">
        <v>0</v>
      </c>
      <c r="O109" s="215">
        <f t="shared" si="56"/>
        <v>0</v>
      </c>
      <c r="P109" s="215">
        <f t="shared" si="57"/>
        <v>0</v>
      </c>
      <c r="Q109" s="169"/>
      <c r="R109" s="214"/>
      <c r="S109" s="215">
        <f t="shared" si="58"/>
        <v>0</v>
      </c>
      <c r="T109" s="215">
        <v>20000</v>
      </c>
      <c r="U109" s="190">
        <f t="shared" si="74"/>
        <v>0</v>
      </c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</row>
    <row r="110" spans="1:34">
      <c r="A110"/>
      <c r="B110" s="39" t="s">
        <v>30</v>
      </c>
      <c r="C110" s="81" t="s">
        <v>138</v>
      </c>
      <c r="D110" s="82" t="s">
        <v>139</v>
      </c>
      <c r="E110" s="13">
        <v>2019</v>
      </c>
      <c r="F110" s="210">
        <v>-1700</v>
      </c>
      <c r="G110" s="211">
        <v>159404</v>
      </c>
      <c r="H110" s="211">
        <v>0</v>
      </c>
      <c r="I110" s="147">
        <f>SUM(F110:H110)</f>
        <v>157704</v>
      </c>
      <c r="J110" s="210">
        <v>0</v>
      </c>
      <c r="K110" s="211">
        <v>0</v>
      </c>
      <c r="L110" s="211">
        <v>0</v>
      </c>
      <c r="M110" s="147">
        <f t="shared" si="60"/>
        <v>0</v>
      </c>
      <c r="N110" s="210">
        <v>0</v>
      </c>
      <c r="O110" s="211">
        <f t="shared" si="56"/>
        <v>-1700</v>
      </c>
      <c r="P110" s="211">
        <f t="shared" si="57"/>
        <v>159404</v>
      </c>
      <c r="Q110" s="147"/>
      <c r="R110" s="210"/>
      <c r="S110" s="211">
        <f t="shared" si="58"/>
        <v>0</v>
      </c>
      <c r="T110" s="211">
        <f>SUM(O110:R110)</f>
        <v>157704</v>
      </c>
      <c r="U110" s="187">
        <f>N110</f>
        <v>0</v>
      </c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</row>
    <row r="111" spans="1:34">
      <c r="A111"/>
      <c r="B111" s="40" t="s">
        <v>30</v>
      </c>
      <c r="C111" s="86" t="s">
        <v>138</v>
      </c>
      <c r="D111" s="68"/>
      <c r="E111" s="11">
        <v>2020</v>
      </c>
      <c r="F111" s="212">
        <v>-1700</v>
      </c>
      <c r="G111" s="213">
        <v>3462</v>
      </c>
      <c r="H111" s="213">
        <v>0</v>
      </c>
      <c r="I111" s="166">
        <f>SUM(F111:H111)</f>
        <v>1762</v>
      </c>
      <c r="J111" s="212">
        <v>0</v>
      </c>
      <c r="K111" s="213">
        <v>0</v>
      </c>
      <c r="L111" s="213">
        <v>0</v>
      </c>
      <c r="M111" s="166">
        <f t="shared" si="60"/>
        <v>0</v>
      </c>
      <c r="N111" s="212">
        <v>0</v>
      </c>
      <c r="O111" s="213">
        <f t="shared" si="56"/>
        <v>-1700</v>
      </c>
      <c r="P111" s="213">
        <f t="shared" si="57"/>
        <v>3462</v>
      </c>
      <c r="Q111" s="166"/>
      <c r="R111" s="212"/>
      <c r="S111" s="213">
        <f t="shared" si="58"/>
        <v>0</v>
      </c>
      <c r="T111" s="213">
        <f>SUM(O111:R111)</f>
        <v>1762</v>
      </c>
      <c r="U111" s="83">
        <f t="shared" ref="U111:U112" si="75">N111</f>
        <v>0</v>
      </c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59"/>
    </row>
    <row r="112" spans="1:34" ht="15.75" thickBot="1">
      <c r="A112"/>
      <c r="B112" s="41" t="s">
        <v>30</v>
      </c>
      <c r="C112" s="87" t="s">
        <v>138</v>
      </c>
      <c r="D112" s="69"/>
      <c r="E112" s="14">
        <v>2021</v>
      </c>
      <c r="F112" s="214">
        <v>-1700</v>
      </c>
      <c r="G112" s="215">
        <v>2408</v>
      </c>
      <c r="H112" s="215">
        <v>0</v>
      </c>
      <c r="I112" s="169">
        <f>SUM(F112:H112)</f>
        <v>708</v>
      </c>
      <c r="J112" s="214">
        <v>0</v>
      </c>
      <c r="K112" s="215">
        <v>0</v>
      </c>
      <c r="L112" s="215">
        <v>0</v>
      </c>
      <c r="M112" s="169">
        <f t="shared" si="60"/>
        <v>0</v>
      </c>
      <c r="N112" s="214">
        <v>0</v>
      </c>
      <c r="O112" s="215">
        <f t="shared" si="56"/>
        <v>-1700</v>
      </c>
      <c r="P112" s="215">
        <f t="shared" si="57"/>
        <v>2408</v>
      </c>
      <c r="Q112" s="169"/>
      <c r="R112" s="214"/>
      <c r="S112" s="215">
        <f t="shared" si="58"/>
        <v>0</v>
      </c>
      <c r="T112" s="215">
        <f t="shared" ref="T112" si="76">SUM(O112:R112)</f>
        <v>708</v>
      </c>
      <c r="U112" s="190">
        <f t="shared" si="75"/>
        <v>0</v>
      </c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</row>
    <row r="113" spans="1:34" s="70" customFormat="1" ht="20.25" customHeight="1" thickBot="1">
      <c r="A113" s="90"/>
      <c r="B113" s="279" t="s">
        <v>176</v>
      </c>
      <c r="C113" s="280"/>
      <c r="D113" s="280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2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  <c r="AF113" s="259"/>
      <c r="AG113" s="259"/>
      <c r="AH113" s="259"/>
    </row>
    <row r="114" spans="1:34" s="71" customFormat="1" ht="15" customHeight="1">
      <c r="B114" s="42" t="s">
        <v>69</v>
      </c>
      <c r="C114" s="2">
        <v>1110</v>
      </c>
      <c r="D114" s="23" t="s">
        <v>70</v>
      </c>
      <c r="E114" s="10">
        <v>2019</v>
      </c>
      <c r="F114" s="203">
        <v>0</v>
      </c>
      <c r="G114" s="220">
        <v>0</v>
      </c>
      <c r="H114" s="220">
        <v>-104700</v>
      </c>
      <c r="I114" s="181">
        <f>SUM(F114:H114)</f>
        <v>-104700</v>
      </c>
      <c r="J114" s="127">
        <v>99000</v>
      </c>
      <c r="K114" s="128">
        <v>67500</v>
      </c>
      <c r="L114" s="128">
        <v>0</v>
      </c>
      <c r="M114" s="129">
        <f>SUM(J114:L114)</f>
        <v>166500</v>
      </c>
      <c r="N114" s="165"/>
      <c r="O114" s="127">
        <f t="shared" ref="O114:O137" si="77">J114+F114</f>
        <v>99000</v>
      </c>
      <c r="P114" s="128">
        <f t="shared" ref="P114:P137" si="78">K114+G114</f>
        <v>67500</v>
      </c>
      <c r="Q114" s="174"/>
      <c r="R114" s="174"/>
      <c r="S114" s="128">
        <f t="shared" ref="S114:S137" si="79">L114+H114</f>
        <v>-104700</v>
      </c>
      <c r="T114" s="129">
        <f>SUM(O114:S114)</f>
        <v>61800</v>
      </c>
      <c r="U114" s="165">
        <f>N114</f>
        <v>0</v>
      </c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</row>
    <row r="115" spans="1:34" s="71" customFormat="1">
      <c r="B115" s="40" t="s">
        <v>69</v>
      </c>
      <c r="C115" s="2">
        <v>1110</v>
      </c>
      <c r="D115" s="8"/>
      <c r="E115" s="11">
        <v>2020</v>
      </c>
      <c r="F115" s="212">
        <v>0</v>
      </c>
      <c r="G115" s="213">
        <v>0</v>
      </c>
      <c r="H115" s="213">
        <v>-313800</v>
      </c>
      <c r="I115" s="147">
        <f t="shared" ref="I115:I116" si="80">SUM(F115:H115)</f>
        <v>-313800</v>
      </c>
      <c r="J115" s="136">
        <v>99000</v>
      </c>
      <c r="K115" s="145">
        <v>67500</v>
      </c>
      <c r="L115" s="145">
        <v>0</v>
      </c>
      <c r="M115" s="132">
        <f t="shared" ref="M115:M116" si="81">SUM(J115:L115)</f>
        <v>166500</v>
      </c>
      <c r="N115" s="168"/>
      <c r="O115" s="136">
        <f t="shared" si="77"/>
        <v>99000</v>
      </c>
      <c r="P115" s="145">
        <f t="shared" si="78"/>
        <v>67500</v>
      </c>
      <c r="Q115" s="173"/>
      <c r="R115" s="173"/>
      <c r="S115" s="145">
        <f t="shared" si="79"/>
        <v>-313800</v>
      </c>
      <c r="T115" s="132">
        <f>SUM(O115:S115)</f>
        <v>-147300</v>
      </c>
      <c r="U115" s="168">
        <f t="shared" ref="U115:U116" si="82">N115</f>
        <v>0</v>
      </c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</row>
    <row r="116" spans="1:34" s="71" customFormat="1" ht="15.75" thickBot="1">
      <c r="B116" s="41" t="s">
        <v>69</v>
      </c>
      <c r="C116" s="72">
        <v>1110</v>
      </c>
      <c r="D116" s="9"/>
      <c r="E116" s="14">
        <v>2021</v>
      </c>
      <c r="F116" s="214">
        <v>0</v>
      </c>
      <c r="G116" s="215">
        <v>0</v>
      </c>
      <c r="H116" s="215">
        <v>-213800</v>
      </c>
      <c r="I116" s="191">
        <f t="shared" si="80"/>
        <v>-213800</v>
      </c>
      <c r="J116" s="137">
        <v>99000</v>
      </c>
      <c r="K116" s="146">
        <v>67500</v>
      </c>
      <c r="L116" s="146">
        <v>0</v>
      </c>
      <c r="M116" s="134">
        <f t="shared" si="81"/>
        <v>166500</v>
      </c>
      <c r="N116" s="171"/>
      <c r="O116" s="137">
        <f t="shared" si="77"/>
        <v>99000</v>
      </c>
      <c r="P116" s="146">
        <f t="shared" si="78"/>
        <v>67500</v>
      </c>
      <c r="Q116" s="216"/>
      <c r="R116" s="216"/>
      <c r="S116" s="146">
        <f t="shared" si="79"/>
        <v>-213800</v>
      </c>
      <c r="T116" s="134">
        <f>SUM(O116:S116)</f>
        <v>-47300</v>
      </c>
      <c r="U116" s="171">
        <f t="shared" si="82"/>
        <v>0</v>
      </c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</row>
    <row r="117" spans="1:34" s="90" customFormat="1" ht="15" customHeight="1">
      <c r="A117"/>
      <c r="B117" s="42" t="s">
        <v>69</v>
      </c>
      <c r="C117" s="50">
        <v>1120</v>
      </c>
      <c r="D117" s="73" t="s">
        <v>71</v>
      </c>
      <c r="E117" s="10">
        <v>2019</v>
      </c>
      <c r="F117" s="203">
        <v>0</v>
      </c>
      <c r="G117" s="203">
        <v>0</v>
      </c>
      <c r="H117" s="203">
        <v>0</v>
      </c>
      <c r="I117" s="181">
        <f>SUM(F117:H117)</f>
        <v>0</v>
      </c>
      <c r="J117" s="127">
        <v>0</v>
      </c>
      <c r="K117" s="128">
        <v>0</v>
      </c>
      <c r="L117" s="128">
        <v>1320</v>
      </c>
      <c r="M117" s="129">
        <f>SUM(J117:L117)</f>
        <v>1320</v>
      </c>
      <c r="N117" s="165"/>
      <c r="O117" s="127">
        <f t="shared" si="77"/>
        <v>0</v>
      </c>
      <c r="P117" s="128">
        <f t="shared" si="78"/>
        <v>0</v>
      </c>
      <c r="Q117" s="174"/>
      <c r="R117" s="174"/>
      <c r="S117" s="128">
        <f t="shared" si="79"/>
        <v>1320</v>
      </c>
      <c r="T117" s="129">
        <f>SUM(O117:S117)</f>
        <v>1320</v>
      </c>
      <c r="U117" s="165">
        <f>N117</f>
        <v>0</v>
      </c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</row>
    <row r="118" spans="1:34" s="90" customFormat="1">
      <c r="A118"/>
      <c r="B118" s="40" t="s">
        <v>69</v>
      </c>
      <c r="C118" s="74">
        <v>1120</v>
      </c>
      <c r="D118" s="75"/>
      <c r="E118" s="11">
        <v>2020</v>
      </c>
      <c r="F118" s="212">
        <v>0</v>
      </c>
      <c r="G118" s="212">
        <v>0</v>
      </c>
      <c r="H118" s="212">
        <v>0</v>
      </c>
      <c r="I118" s="147">
        <f t="shared" ref="I118:I119" si="83">SUM(F118:H118)</f>
        <v>0</v>
      </c>
      <c r="J118" s="136">
        <v>0</v>
      </c>
      <c r="K118" s="145">
        <v>0</v>
      </c>
      <c r="L118" s="145">
        <v>13000</v>
      </c>
      <c r="M118" s="132">
        <f t="shared" ref="M118:M122" si="84">SUM(J118:L118)</f>
        <v>13000</v>
      </c>
      <c r="N118" s="168"/>
      <c r="O118" s="136">
        <f t="shared" si="77"/>
        <v>0</v>
      </c>
      <c r="P118" s="145">
        <f t="shared" si="78"/>
        <v>0</v>
      </c>
      <c r="Q118" s="173"/>
      <c r="R118" s="173"/>
      <c r="S118" s="145">
        <f t="shared" si="79"/>
        <v>13000</v>
      </c>
      <c r="T118" s="132">
        <f t="shared" ref="T118:T137" si="85">SUM(O118:S118)</f>
        <v>13000</v>
      </c>
      <c r="U118" s="168">
        <f t="shared" ref="U118:U119" si="86">N118</f>
        <v>0</v>
      </c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59"/>
    </row>
    <row r="119" spans="1:34" s="90" customFormat="1" ht="15.75" thickBot="1">
      <c r="A119"/>
      <c r="B119" s="41" t="str">
        <f t="shared" ref="B119:B137" si="87">B115</f>
        <v>14</v>
      </c>
      <c r="C119" s="76">
        <v>1120</v>
      </c>
      <c r="D119" s="60"/>
      <c r="E119" s="14">
        <v>2021</v>
      </c>
      <c r="F119" s="214">
        <v>0</v>
      </c>
      <c r="G119" s="214">
        <v>0</v>
      </c>
      <c r="H119" s="214">
        <v>0</v>
      </c>
      <c r="I119" s="191">
        <f t="shared" si="83"/>
        <v>0</v>
      </c>
      <c r="J119" s="137">
        <v>0</v>
      </c>
      <c r="K119" s="146">
        <v>0</v>
      </c>
      <c r="L119" s="146">
        <v>13000</v>
      </c>
      <c r="M119" s="134">
        <f t="shared" si="84"/>
        <v>13000</v>
      </c>
      <c r="N119" s="171"/>
      <c r="O119" s="137">
        <f t="shared" si="77"/>
        <v>0</v>
      </c>
      <c r="P119" s="146">
        <f t="shared" si="78"/>
        <v>0</v>
      </c>
      <c r="Q119" s="216"/>
      <c r="R119" s="216"/>
      <c r="S119" s="146">
        <f t="shared" si="79"/>
        <v>13000</v>
      </c>
      <c r="T119" s="134">
        <f t="shared" si="85"/>
        <v>13000</v>
      </c>
      <c r="U119" s="171">
        <f t="shared" si="86"/>
        <v>0</v>
      </c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59"/>
    </row>
    <row r="120" spans="1:34" s="90" customFormat="1">
      <c r="A120"/>
      <c r="B120" s="42" t="str">
        <f t="shared" si="87"/>
        <v>14</v>
      </c>
      <c r="C120" s="50">
        <v>1130</v>
      </c>
      <c r="D120" s="73" t="s">
        <v>72</v>
      </c>
      <c r="E120" s="10">
        <v>2019</v>
      </c>
      <c r="F120" s="210">
        <v>0</v>
      </c>
      <c r="G120" s="210">
        <v>0</v>
      </c>
      <c r="H120" s="210">
        <v>0</v>
      </c>
      <c r="I120" s="147">
        <v>0</v>
      </c>
      <c r="J120" s="161">
        <v>0</v>
      </c>
      <c r="K120" s="144">
        <v>0</v>
      </c>
      <c r="L120" s="144">
        <v>1000</v>
      </c>
      <c r="M120" s="132">
        <f>SUM(J120:L120)</f>
        <v>1000</v>
      </c>
      <c r="N120" s="165"/>
      <c r="O120" s="161">
        <f t="shared" si="77"/>
        <v>0</v>
      </c>
      <c r="P120" s="144">
        <f t="shared" si="78"/>
        <v>0</v>
      </c>
      <c r="Q120" s="172"/>
      <c r="R120" s="172"/>
      <c r="S120" s="144">
        <f t="shared" si="79"/>
        <v>1000</v>
      </c>
      <c r="T120" s="132">
        <f>SUM(O120:S120)</f>
        <v>1000</v>
      </c>
      <c r="U120" s="165">
        <f>N120</f>
        <v>0</v>
      </c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59"/>
    </row>
    <row r="121" spans="1:34" s="90" customFormat="1">
      <c r="A121"/>
      <c r="B121" s="40" t="str">
        <f t="shared" si="87"/>
        <v>14</v>
      </c>
      <c r="C121" s="74">
        <v>1130</v>
      </c>
      <c r="D121" s="75"/>
      <c r="E121" s="11">
        <v>2020</v>
      </c>
      <c r="F121" s="212">
        <v>0</v>
      </c>
      <c r="G121" s="212">
        <v>0</v>
      </c>
      <c r="H121" s="212">
        <v>0</v>
      </c>
      <c r="I121" s="166">
        <v>0</v>
      </c>
      <c r="J121" s="136">
        <v>0</v>
      </c>
      <c r="K121" s="145">
        <v>0</v>
      </c>
      <c r="L121" s="145">
        <v>1000</v>
      </c>
      <c r="M121" s="167">
        <f t="shared" si="84"/>
        <v>1000</v>
      </c>
      <c r="N121" s="168"/>
      <c r="O121" s="136">
        <f t="shared" si="77"/>
        <v>0</v>
      </c>
      <c r="P121" s="145">
        <f t="shared" si="78"/>
        <v>0</v>
      </c>
      <c r="Q121" s="173"/>
      <c r="R121" s="173"/>
      <c r="S121" s="145">
        <f t="shared" si="79"/>
        <v>1000</v>
      </c>
      <c r="T121" s="167">
        <f t="shared" si="85"/>
        <v>1000</v>
      </c>
      <c r="U121" s="168">
        <f t="shared" ref="U121:U122" si="88">N121</f>
        <v>0</v>
      </c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59"/>
    </row>
    <row r="122" spans="1:34" s="90" customFormat="1" ht="15.75" thickBot="1">
      <c r="A122"/>
      <c r="B122" s="41" t="str">
        <f t="shared" si="87"/>
        <v>14</v>
      </c>
      <c r="C122" s="76">
        <v>1130</v>
      </c>
      <c r="D122" s="60"/>
      <c r="E122" s="14">
        <v>2021</v>
      </c>
      <c r="F122" s="214">
        <v>0</v>
      </c>
      <c r="G122" s="214">
        <v>0</v>
      </c>
      <c r="H122" s="214">
        <v>0</v>
      </c>
      <c r="I122" s="169">
        <v>0</v>
      </c>
      <c r="J122" s="137">
        <v>0</v>
      </c>
      <c r="K122" s="146">
        <v>0</v>
      </c>
      <c r="L122" s="146">
        <v>1000</v>
      </c>
      <c r="M122" s="170">
        <f t="shared" si="84"/>
        <v>1000</v>
      </c>
      <c r="N122" s="171"/>
      <c r="O122" s="137">
        <f t="shared" si="77"/>
        <v>0</v>
      </c>
      <c r="P122" s="146">
        <f t="shared" si="78"/>
        <v>0</v>
      </c>
      <c r="Q122" s="216"/>
      <c r="R122" s="216"/>
      <c r="S122" s="146">
        <f t="shared" si="79"/>
        <v>1000</v>
      </c>
      <c r="T122" s="170">
        <f t="shared" si="85"/>
        <v>1000</v>
      </c>
      <c r="U122" s="171">
        <f t="shared" si="88"/>
        <v>0</v>
      </c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  <c r="AF122" s="259"/>
      <c r="AG122" s="259"/>
      <c r="AH122" s="259"/>
    </row>
    <row r="123" spans="1:34" s="90" customFormat="1" ht="15" customHeight="1">
      <c r="A123"/>
      <c r="B123" s="42" t="str">
        <f t="shared" si="87"/>
        <v>14</v>
      </c>
      <c r="C123" s="50">
        <v>3440</v>
      </c>
      <c r="D123" s="73" t="s">
        <v>73</v>
      </c>
      <c r="E123" s="10">
        <v>2019</v>
      </c>
      <c r="F123" s="203">
        <v>134230</v>
      </c>
      <c r="G123" s="220">
        <v>0</v>
      </c>
      <c r="H123" s="220">
        <v>0</v>
      </c>
      <c r="I123" s="181">
        <f>SUM(F123:H123)</f>
        <v>134230</v>
      </c>
      <c r="J123" s="127">
        <v>0</v>
      </c>
      <c r="K123" s="128">
        <v>175200</v>
      </c>
      <c r="L123" s="128">
        <f>490393+104700</f>
        <v>595093</v>
      </c>
      <c r="M123" s="129">
        <f>SUM(J123:L123)</f>
        <v>770293</v>
      </c>
      <c r="N123" s="165"/>
      <c r="O123" s="127">
        <f t="shared" si="77"/>
        <v>134230</v>
      </c>
      <c r="P123" s="128">
        <f t="shared" si="78"/>
        <v>175200</v>
      </c>
      <c r="Q123" s="174"/>
      <c r="R123" s="174"/>
      <c r="S123" s="128">
        <f t="shared" si="79"/>
        <v>595093</v>
      </c>
      <c r="T123" s="129">
        <f>SUM(O123:S123)</f>
        <v>904523</v>
      </c>
      <c r="U123" s="165">
        <f>N123</f>
        <v>0</v>
      </c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  <c r="AF123" s="259"/>
      <c r="AG123" s="259"/>
      <c r="AH123" s="259"/>
    </row>
    <row r="124" spans="1:34" s="90" customFormat="1">
      <c r="A124"/>
      <c r="B124" s="40" t="str">
        <f t="shared" si="87"/>
        <v>14</v>
      </c>
      <c r="C124" s="74">
        <v>3440</v>
      </c>
      <c r="D124" s="75"/>
      <c r="E124" s="11">
        <v>2020</v>
      </c>
      <c r="F124" s="212">
        <v>54046</v>
      </c>
      <c r="G124" s="213">
        <v>0</v>
      </c>
      <c r="H124" s="213">
        <v>0</v>
      </c>
      <c r="I124" s="147">
        <f t="shared" ref="I124:I125" si="89">SUM(F124:H124)</f>
        <v>54046</v>
      </c>
      <c r="J124" s="136">
        <v>0</v>
      </c>
      <c r="K124" s="145">
        <v>270500</v>
      </c>
      <c r="L124" s="145">
        <f>184300+313800</f>
        <v>498100</v>
      </c>
      <c r="M124" s="132">
        <f t="shared" ref="M124:M125" si="90">SUM(J124:L124)</f>
        <v>768600</v>
      </c>
      <c r="N124" s="168"/>
      <c r="O124" s="136">
        <f t="shared" si="77"/>
        <v>54046</v>
      </c>
      <c r="P124" s="145">
        <f t="shared" si="78"/>
        <v>270500</v>
      </c>
      <c r="Q124" s="173"/>
      <c r="R124" s="173"/>
      <c r="S124" s="145">
        <f t="shared" si="79"/>
        <v>498100</v>
      </c>
      <c r="T124" s="132">
        <f>SUM(O124:S124)</f>
        <v>822646</v>
      </c>
      <c r="U124" s="168">
        <f t="shared" ref="U124:U125" si="91">N124</f>
        <v>0</v>
      </c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  <c r="AF124" s="259"/>
      <c r="AG124" s="259"/>
      <c r="AH124" s="259"/>
    </row>
    <row r="125" spans="1:34" s="90" customFormat="1" ht="15.75" thickBot="1">
      <c r="A125"/>
      <c r="B125" s="41" t="str">
        <f t="shared" si="87"/>
        <v>14</v>
      </c>
      <c r="C125" s="76">
        <v>3440</v>
      </c>
      <c r="D125" s="60"/>
      <c r="E125" s="14">
        <v>2021</v>
      </c>
      <c r="F125" s="214">
        <v>54046</v>
      </c>
      <c r="G125" s="215">
        <v>0</v>
      </c>
      <c r="H125" s="215">
        <v>0</v>
      </c>
      <c r="I125" s="191">
        <f t="shared" si="89"/>
        <v>54046</v>
      </c>
      <c r="J125" s="137">
        <v>0</v>
      </c>
      <c r="K125" s="146">
        <v>184180</v>
      </c>
      <c r="L125" s="146">
        <f>260906+213800</f>
        <v>474706</v>
      </c>
      <c r="M125" s="134">
        <f t="shared" si="90"/>
        <v>658886</v>
      </c>
      <c r="N125" s="171"/>
      <c r="O125" s="137">
        <f t="shared" si="77"/>
        <v>54046</v>
      </c>
      <c r="P125" s="146">
        <f t="shared" si="78"/>
        <v>184180</v>
      </c>
      <c r="Q125" s="216"/>
      <c r="R125" s="216"/>
      <c r="S125" s="146">
        <f t="shared" si="79"/>
        <v>474706</v>
      </c>
      <c r="T125" s="134">
        <f>SUM(O125:S125)</f>
        <v>712932</v>
      </c>
      <c r="U125" s="171">
        <f t="shared" si="91"/>
        <v>0</v>
      </c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  <c r="AF125" s="259"/>
      <c r="AG125" s="259"/>
      <c r="AH125" s="259"/>
    </row>
    <row r="126" spans="1:34" s="90" customFormat="1" ht="24" customHeight="1">
      <c r="A126"/>
      <c r="B126" s="42" t="str">
        <f t="shared" si="87"/>
        <v>14</v>
      </c>
      <c r="C126" s="50">
        <v>3350</v>
      </c>
      <c r="D126" s="73" t="s">
        <v>74</v>
      </c>
      <c r="E126" s="10">
        <v>2019</v>
      </c>
      <c r="F126" s="203">
        <v>0</v>
      </c>
      <c r="G126" s="220">
        <v>10000</v>
      </c>
      <c r="H126" s="220">
        <v>0</v>
      </c>
      <c r="I126" s="181">
        <f>SUM(F126:H126)</f>
        <v>10000</v>
      </c>
      <c r="J126" s="127">
        <v>22000</v>
      </c>
      <c r="K126" s="128">
        <v>800</v>
      </c>
      <c r="L126" s="128">
        <v>3000</v>
      </c>
      <c r="M126" s="129">
        <f>SUM(J126:L126)</f>
        <v>25800</v>
      </c>
      <c r="N126" s="165"/>
      <c r="O126" s="127">
        <f t="shared" si="77"/>
        <v>22000</v>
      </c>
      <c r="P126" s="128">
        <f t="shared" si="78"/>
        <v>10800</v>
      </c>
      <c r="Q126" s="174"/>
      <c r="R126" s="174"/>
      <c r="S126" s="128">
        <f t="shared" si="79"/>
        <v>3000</v>
      </c>
      <c r="T126" s="129">
        <f>SUM(O126:S126)</f>
        <v>35800</v>
      </c>
      <c r="U126" s="165">
        <f>N126</f>
        <v>0</v>
      </c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  <c r="AF126" s="259"/>
      <c r="AG126" s="259"/>
      <c r="AH126" s="259"/>
    </row>
    <row r="127" spans="1:34" s="90" customFormat="1" ht="17.25" customHeight="1">
      <c r="A127"/>
      <c r="B127" s="40" t="str">
        <f t="shared" si="87"/>
        <v>14</v>
      </c>
      <c r="C127" s="74">
        <v>3350</v>
      </c>
      <c r="D127" s="75"/>
      <c r="E127" s="11">
        <v>2020</v>
      </c>
      <c r="F127" s="212">
        <v>0</v>
      </c>
      <c r="G127" s="213">
        <v>0</v>
      </c>
      <c r="H127" s="213">
        <v>0</v>
      </c>
      <c r="I127" s="147">
        <f t="shared" ref="I127:I137" si="92">SUM(F127:H127)</f>
        <v>0</v>
      </c>
      <c r="J127" s="136">
        <v>0</v>
      </c>
      <c r="K127" s="145">
        <v>0</v>
      </c>
      <c r="L127" s="145">
        <v>0</v>
      </c>
      <c r="M127" s="132">
        <f t="shared" ref="M127:M128" si="93">SUM(J127:L127)</f>
        <v>0</v>
      </c>
      <c r="N127" s="168"/>
      <c r="O127" s="136">
        <f t="shared" si="77"/>
        <v>0</v>
      </c>
      <c r="P127" s="145">
        <f t="shared" si="78"/>
        <v>0</v>
      </c>
      <c r="Q127" s="173"/>
      <c r="R127" s="173"/>
      <c r="S127" s="145">
        <f t="shared" si="79"/>
        <v>0</v>
      </c>
      <c r="T127" s="132">
        <f t="shared" si="85"/>
        <v>0</v>
      </c>
      <c r="U127" s="168">
        <f t="shared" ref="U127:U128" si="94">N127</f>
        <v>0</v>
      </c>
      <c r="V127" s="259"/>
      <c r="W127" s="259"/>
      <c r="X127" s="259"/>
      <c r="Y127" s="259"/>
      <c r="Z127" s="259"/>
      <c r="AA127" s="259"/>
      <c r="AB127" s="259"/>
      <c r="AC127" s="259"/>
      <c r="AD127" s="259"/>
      <c r="AE127" s="259"/>
      <c r="AF127" s="259"/>
      <c r="AG127" s="259"/>
      <c r="AH127" s="259"/>
    </row>
    <row r="128" spans="1:34" s="90" customFormat="1" ht="21.75" customHeight="1" thickBot="1">
      <c r="A128"/>
      <c r="B128" s="41" t="str">
        <f t="shared" si="87"/>
        <v>14</v>
      </c>
      <c r="C128" s="76">
        <v>3350</v>
      </c>
      <c r="D128" s="60"/>
      <c r="E128" s="14">
        <v>2021</v>
      </c>
      <c r="F128" s="214">
        <v>0</v>
      </c>
      <c r="G128" s="215">
        <v>0</v>
      </c>
      <c r="H128" s="215">
        <v>0</v>
      </c>
      <c r="I128" s="191">
        <f t="shared" si="92"/>
        <v>0</v>
      </c>
      <c r="J128" s="137">
        <v>0</v>
      </c>
      <c r="K128" s="146">
        <v>0</v>
      </c>
      <c r="L128" s="146">
        <v>0</v>
      </c>
      <c r="M128" s="134">
        <f t="shared" si="93"/>
        <v>0</v>
      </c>
      <c r="N128" s="171"/>
      <c r="O128" s="137">
        <f t="shared" si="77"/>
        <v>0</v>
      </c>
      <c r="P128" s="146">
        <f t="shared" si="78"/>
        <v>0</v>
      </c>
      <c r="Q128" s="216"/>
      <c r="R128" s="216"/>
      <c r="S128" s="146">
        <f t="shared" si="79"/>
        <v>0</v>
      </c>
      <c r="T128" s="134">
        <f t="shared" si="85"/>
        <v>0</v>
      </c>
      <c r="U128" s="171">
        <f t="shared" si="94"/>
        <v>0</v>
      </c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F128" s="259"/>
      <c r="AG128" s="259"/>
      <c r="AH128" s="259"/>
    </row>
    <row r="129" spans="1:34" s="90" customFormat="1">
      <c r="A129"/>
      <c r="B129" s="42" t="str">
        <f t="shared" si="87"/>
        <v>14</v>
      </c>
      <c r="C129" s="50">
        <v>1160</v>
      </c>
      <c r="D129" s="73" t="s">
        <v>75</v>
      </c>
      <c r="E129" s="10">
        <v>2019</v>
      </c>
      <c r="F129" s="210">
        <v>0</v>
      </c>
      <c r="G129" s="211">
        <v>0</v>
      </c>
      <c r="H129" s="211">
        <v>0</v>
      </c>
      <c r="I129" s="147">
        <f t="shared" si="92"/>
        <v>0</v>
      </c>
      <c r="J129" s="161"/>
      <c r="K129" s="144"/>
      <c r="L129" s="144"/>
      <c r="M129" s="132"/>
      <c r="N129" s="165"/>
      <c r="O129" s="161">
        <f t="shared" si="77"/>
        <v>0</v>
      </c>
      <c r="P129" s="144">
        <f t="shared" si="78"/>
        <v>0</v>
      </c>
      <c r="Q129" s="172"/>
      <c r="R129" s="172"/>
      <c r="S129" s="144">
        <f t="shared" si="79"/>
        <v>0</v>
      </c>
      <c r="T129" s="132">
        <f t="shared" si="85"/>
        <v>0</v>
      </c>
      <c r="U129" s="165">
        <f>N129</f>
        <v>0</v>
      </c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  <c r="AF129" s="259"/>
      <c r="AG129" s="259"/>
      <c r="AH129" s="259"/>
    </row>
    <row r="130" spans="1:34" s="90" customFormat="1">
      <c r="A130"/>
      <c r="B130" s="40" t="str">
        <f t="shared" si="87"/>
        <v>14</v>
      </c>
      <c r="C130" s="74">
        <v>1160</v>
      </c>
      <c r="D130" s="75"/>
      <c r="E130" s="11">
        <v>2020</v>
      </c>
      <c r="F130" s="212">
        <v>0</v>
      </c>
      <c r="G130" s="213">
        <v>-142320</v>
      </c>
      <c r="H130" s="213">
        <v>0</v>
      </c>
      <c r="I130" s="166">
        <f t="shared" si="92"/>
        <v>-142320</v>
      </c>
      <c r="J130" s="136"/>
      <c r="K130" s="145"/>
      <c r="L130" s="145"/>
      <c r="M130" s="167"/>
      <c r="N130" s="168"/>
      <c r="O130" s="136">
        <f t="shared" si="77"/>
        <v>0</v>
      </c>
      <c r="P130" s="145">
        <f t="shared" si="78"/>
        <v>-142320</v>
      </c>
      <c r="Q130" s="173"/>
      <c r="R130" s="173"/>
      <c r="S130" s="145">
        <f t="shared" si="79"/>
        <v>0</v>
      </c>
      <c r="T130" s="167">
        <f>SUM(O130:S130)</f>
        <v>-142320</v>
      </c>
      <c r="U130" s="168">
        <f t="shared" ref="U130:U131" si="95">N130</f>
        <v>0</v>
      </c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  <c r="AF130" s="259"/>
      <c r="AG130" s="259"/>
      <c r="AH130" s="259"/>
    </row>
    <row r="131" spans="1:34" s="90" customFormat="1" ht="15.75" thickBot="1">
      <c r="A131"/>
      <c r="B131" s="41" t="str">
        <f t="shared" si="87"/>
        <v>14</v>
      </c>
      <c r="C131" s="76">
        <v>1160</v>
      </c>
      <c r="D131" s="60"/>
      <c r="E131" s="14">
        <v>2021</v>
      </c>
      <c r="F131" s="214">
        <v>0</v>
      </c>
      <c r="G131" s="215">
        <v>-23250</v>
      </c>
      <c r="H131" s="215">
        <v>0</v>
      </c>
      <c r="I131" s="169">
        <f>SUM(F131:H131)</f>
        <v>-23250</v>
      </c>
      <c r="J131" s="137"/>
      <c r="K131" s="146"/>
      <c r="L131" s="146"/>
      <c r="M131" s="170"/>
      <c r="N131" s="171"/>
      <c r="O131" s="137">
        <f t="shared" si="77"/>
        <v>0</v>
      </c>
      <c r="P131" s="146">
        <f t="shared" si="78"/>
        <v>-23250</v>
      </c>
      <c r="Q131" s="216"/>
      <c r="R131" s="216"/>
      <c r="S131" s="146">
        <f t="shared" si="79"/>
        <v>0</v>
      </c>
      <c r="T131" s="170">
        <f t="shared" si="85"/>
        <v>-23250</v>
      </c>
      <c r="U131" s="171">
        <f t="shared" si="95"/>
        <v>0</v>
      </c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F131" s="259"/>
      <c r="AG131" s="259"/>
      <c r="AH131" s="259"/>
    </row>
    <row r="132" spans="1:34" s="90" customFormat="1" ht="15" customHeight="1">
      <c r="A132"/>
      <c r="B132" s="42" t="str">
        <f t="shared" si="87"/>
        <v>14</v>
      </c>
      <c r="C132" s="2">
        <v>1180</v>
      </c>
      <c r="D132" s="23" t="s">
        <v>76</v>
      </c>
      <c r="E132" s="10">
        <v>2019</v>
      </c>
      <c r="F132" s="210">
        <v>0</v>
      </c>
      <c r="G132" s="211">
        <v>156000</v>
      </c>
      <c r="H132" s="211">
        <v>0</v>
      </c>
      <c r="I132" s="147">
        <f t="shared" si="92"/>
        <v>156000</v>
      </c>
      <c r="J132" s="161"/>
      <c r="K132" s="144"/>
      <c r="L132" s="144"/>
      <c r="M132" s="132"/>
      <c r="N132" s="165"/>
      <c r="O132" s="161">
        <f t="shared" si="77"/>
        <v>0</v>
      </c>
      <c r="P132" s="144">
        <f t="shared" si="78"/>
        <v>156000</v>
      </c>
      <c r="Q132" s="172"/>
      <c r="R132" s="172"/>
      <c r="S132" s="144">
        <f t="shared" si="79"/>
        <v>0</v>
      </c>
      <c r="T132" s="132">
        <f t="shared" si="85"/>
        <v>156000</v>
      </c>
      <c r="U132" s="165">
        <f>N132</f>
        <v>0</v>
      </c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F132" s="259"/>
      <c r="AG132" s="259"/>
      <c r="AH132" s="259"/>
    </row>
    <row r="133" spans="1:34" s="90" customFormat="1">
      <c r="A133"/>
      <c r="B133" s="40" t="str">
        <f t="shared" si="87"/>
        <v>14</v>
      </c>
      <c r="C133" s="2">
        <v>1180</v>
      </c>
      <c r="D133" s="8"/>
      <c r="E133" s="11">
        <v>2020</v>
      </c>
      <c r="F133" s="212">
        <v>0</v>
      </c>
      <c r="G133" s="213">
        <v>96000</v>
      </c>
      <c r="H133" s="213">
        <v>0</v>
      </c>
      <c r="I133" s="166">
        <f t="shared" si="92"/>
        <v>96000</v>
      </c>
      <c r="J133" s="136"/>
      <c r="K133" s="145"/>
      <c r="L133" s="145"/>
      <c r="M133" s="167"/>
      <c r="N133" s="168"/>
      <c r="O133" s="136">
        <f t="shared" si="77"/>
        <v>0</v>
      </c>
      <c r="P133" s="145">
        <f t="shared" si="78"/>
        <v>96000</v>
      </c>
      <c r="Q133" s="173"/>
      <c r="R133" s="173"/>
      <c r="S133" s="145">
        <f t="shared" si="79"/>
        <v>0</v>
      </c>
      <c r="T133" s="167">
        <f t="shared" si="85"/>
        <v>96000</v>
      </c>
      <c r="U133" s="168">
        <f t="shared" ref="U133:U134" si="96">N133</f>
        <v>0</v>
      </c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</row>
    <row r="134" spans="1:34" s="90" customFormat="1" ht="15.75" thickBot="1">
      <c r="A134"/>
      <c r="B134" s="41" t="str">
        <f t="shared" si="87"/>
        <v>14</v>
      </c>
      <c r="C134" s="72">
        <v>1180</v>
      </c>
      <c r="D134" s="9"/>
      <c r="E134" s="14">
        <v>2021</v>
      </c>
      <c r="F134" s="214">
        <v>0</v>
      </c>
      <c r="G134" s="215">
        <v>496000</v>
      </c>
      <c r="H134" s="215">
        <v>0</v>
      </c>
      <c r="I134" s="169">
        <f t="shared" si="92"/>
        <v>496000</v>
      </c>
      <c r="J134" s="137"/>
      <c r="K134" s="146"/>
      <c r="L134" s="146"/>
      <c r="M134" s="170"/>
      <c r="N134" s="171"/>
      <c r="O134" s="137">
        <f t="shared" si="77"/>
        <v>0</v>
      </c>
      <c r="P134" s="146">
        <f t="shared" si="78"/>
        <v>496000</v>
      </c>
      <c r="Q134" s="216"/>
      <c r="R134" s="216"/>
      <c r="S134" s="146">
        <f t="shared" si="79"/>
        <v>0</v>
      </c>
      <c r="T134" s="170">
        <f>SUM(O134:S134)</f>
        <v>496000</v>
      </c>
      <c r="U134" s="171">
        <f t="shared" si="96"/>
        <v>0</v>
      </c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F134" s="259"/>
      <c r="AG134" s="259"/>
      <c r="AH134" s="259"/>
    </row>
    <row r="135" spans="1:34" s="90" customFormat="1" ht="15" customHeight="1">
      <c r="A135"/>
      <c r="B135" s="42" t="str">
        <f t="shared" si="87"/>
        <v>14</v>
      </c>
      <c r="C135" s="50">
        <v>3490</v>
      </c>
      <c r="D135" s="73" t="s">
        <v>77</v>
      </c>
      <c r="E135" s="10">
        <v>2019</v>
      </c>
      <c r="F135" s="210">
        <v>180</v>
      </c>
      <c r="G135" s="211">
        <v>0</v>
      </c>
      <c r="H135" s="211">
        <v>19360</v>
      </c>
      <c r="I135" s="147">
        <f>SUM(F135:H135)</f>
        <v>19540</v>
      </c>
      <c r="J135" s="161"/>
      <c r="K135" s="144"/>
      <c r="L135" s="144"/>
      <c r="M135" s="132"/>
      <c r="N135" s="165"/>
      <c r="O135" s="161">
        <f t="shared" si="77"/>
        <v>180</v>
      </c>
      <c r="P135" s="144">
        <f t="shared" si="78"/>
        <v>0</v>
      </c>
      <c r="Q135" s="172"/>
      <c r="R135" s="172"/>
      <c r="S135" s="144">
        <f t="shared" si="79"/>
        <v>19360</v>
      </c>
      <c r="T135" s="132">
        <f>SUM(O135:S135)</f>
        <v>19540</v>
      </c>
      <c r="U135" s="165">
        <f>N135</f>
        <v>0</v>
      </c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</row>
    <row r="136" spans="1:34" s="90" customFormat="1">
      <c r="A136"/>
      <c r="B136" s="40" t="str">
        <f t="shared" si="87"/>
        <v>14</v>
      </c>
      <c r="C136" s="74">
        <v>3490</v>
      </c>
      <c r="D136" s="75"/>
      <c r="E136" s="11">
        <v>2020</v>
      </c>
      <c r="F136" s="212">
        <v>-139</v>
      </c>
      <c r="G136" s="213">
        <v>0</v>
      </c>
      <c r="H136" s="213">
        <v>0</v>
      </c>
      <c r="I136" s="166">
        <f t="shared" si="92"/>
        <v>-139</v>
      </c>
      <c r="J136" s="136"/>
      <c r="K136" s="145"/>
      <c r="L136" s="145"/>
      <c r="M136" s="167"/>
      <c r="N136" s="168"/>
      <c r="O136" s="136">
        <f t="shared" si="77"/>
        <v>-139</v>
      </c>
      <c r="P136" s="145">
        <f t="shared" si="78"/>
        <v>0</v>
      </c>
      <c r="Q136" s="173"/>
      <c r="R136" s="173"/>
      <c r="S136" s="145">
        <f t="shared" si="79"/>
        <v>0</v>
      </c>
      <c r="T136" s="167">
        <f t="shared" si="85"/>
        <v>-139</v>
      </c>
      <c r="U136" s="168">
        <f t="shared" ref="U136:U137" si="97">N136</f>
        <v>0</v>
      </c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F136" s="259"/>
      <c r="AG136" s="259"/>
      <c r="AH136" s="259"/>
    </row>
    <row r="137" spans="1:34" s="90" customFormat="1" ht="25.5" customHeight="1" thickBot="1">
      <c r="A137"/>
      <c r="B137" s="41" t="str">
        <f t="shared" si="87"/>
        <v>14</v>
      </c>
      <c r="C137" s="76">
        <v>3490</v>
      </c>
      <c r="D137" s="60"/>
      <c r="E137" s="14">
        <v>2021</v>
      </c>
      <c r="F137" s="214">
        <v>0</v>
      </c>
      <c r="G137" s="215">
        <v>0</v>
      </c>
      <c r="H137" s="215">
        <v>0</v>
      </c>
      <c r="I137" s="169">
        <f t="shared" si="92"/>
        <v>0</v>
      </c>
      <c r="J137" s="137"/>
      <c r="K137" s="146"/>
      <c r="L137" s="146"/>
      <c r="M137" s="170"/>
      <c r="N137" s="171"/>
      <c r="O137" s="137">
        <f t="shared" si="77"/>
        <v>0</v>
      </c>
      <c r="P137" s="146">
        <f t="shared" si="78"/>
        <v>0</v>
      </c>
      <c r="Q137" s="216"/>
      <c r="R137" s="216"/>
      <c r="S137" s="146">
        <f t="shared" si="79"/>
        <v>0</v>
      </c>
      <c r="T137" s="170">
        <f t="shared" si="85"/>
        <v>0</v>
      </c>
      <c r="U137" s="171">
        <f t="shared" si="97"/>
        <v>0</v>
      </c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F137" s="259"/>
      <c r="AG137" s="259"/>
      <c r="AH137" s="259"/>
    </row>
    <row r="138" spans="1:34" s="90" customFormat="1" ht="15.75" customHeight="1" thickBot="1">
      <c r="B138" s="43" t="s">
        <v>58</v>
      </c>
      <c r="C138" s="277" t="s">
        <v>59</v>
      </c>
      <c r="D138" s="278"/>
      <c r="E138" s="278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2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F138" s="259"/>
      <c r="AG138" s="259"/>
      <c r="AH138" s="259"/>
    </row>
    <row r="139" spans="1:34" s="90" customFormat="1">
      <c r="B139" s="42" t="s">
        <v>58</v>
      </c>
      <c r="C139" s="2" t="s">
        <v>60</v>
      </c>
      <c r="D139" s="56" t="s">
        <v>61</v>
      </c>
      <c r="E139" s="10">
        <v>2019</v>
      </c>
      <c r="F139" s="210">
        <v>0</v>
      </c>
      <c r="G139" s="211">
        <v>0</v>
      </c>
      <c r="H139" s="211">
        <v>0</v>
      </c>
      <c r="I139" s="147">
        <f t="shared" ref="I139:I150" si="98">SUM(F139:H139)</f>
        <v>0</v>
      </c>
      <c r="J139" s="161">
        <v>0</v>
      </c>
      <c r="K139" s="144">
        <v>0</v>
      </c>
      <c r="L139" s="144">
        <v>0</v>
      </c>
      <c r="M139" s="132">
        <f t="shared" ref="M139:M150" si="99">SUM(J139:L139)</f>
        <v>0</v>
      </c>
      <c r="N139" s="165">
        <v>0</v>
      </c>
      <c r="O139" s="161">
        <f t="shared" ref="O139:O150" si="100">J139+F139</f>
        <v>0</v>
      </c>
      <c r="P139" s="144">
        <f t="shared" ref="P139:P150" si="101">K139+G139</f>
        <v>0</v>
      </c>
      <c r="Q139" s="172"/>
      <c r="R139" s="172"/>
      <c r="S139" s="144">
        <f t="shared" ref="S139:S150" si="102">L139+H139</f>
        <v>0</v>
      </c>
      <c r="T139" s="132">
        <f>SUM(O139:R139)</f>
        <v>0</v>
      </c>
      <c r="U139" s="165">
        <f>N139</f>
        <v>0</v>
      </c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</row>
    <row r="140" spans="1:34" s="90" customFormat="1">
      <c r="B140" s="40" t="s">
        <v>58</v>
      </c>
      <c r="C140" s="3" t="s">
        <v>60</v>
      </c>
      <c r="D140" s="66"/>
      <c r="E140" s="11">
        <v>2020</v>
      </c>
      <c r="F140" s="212">
        <v>0</v>
      </c>
      <c r="G140" s="213">
        <v>0</v>
      </c>
      <c r="H140" s="213">
        <v>0</v>
      </c>
      <c r="I140" s="166">
        <f t="shared" si="98"/>
        <v>0</v>
      </c>
      <c r="J140" s="136">
        <v>0</v>
      </c>
      <c r="K140" s="145">
        <v>0</v>
      </c>
      <c r="L140" s="145">
        <v>0</v>
      </c>
      <c r="M140" s="167">
        <f t="shared" si="99"/>
        <v>0</v>
      </c>
      <c r="N140" s="168">
        <v>0</v>
      </c>
      <c r="O140" s="136">
        <f t="shared" si="100"/>
        <v>0</v>
      </c>
      <c r="P140" s="145">
        <f t="shared" si="101"/>
        <v>0</v>
      </c>
      <c r="Q140" s="173"/>
      <c r="R140" s="173"/>
      <c r="S140" s="145">
        <f t="shared" si="102"/>
        <v>0</v>
      </c>
      <c r="T140" s="167">
        <f t="shared" ref="T140:T141" si="103">SUM(O140:R140)</f>
        <v>0</v>
      </c>
      <c r="U140" s="168">
        <f t="shared" ref="U140:U141" si="104">N140</f>
        <v>0</v>
      </c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F140" s="259"/>
      <c r="AG140" s="259"/>
      <c r="AH140" s="259"/>
    </row>
    <row r="141" spans="1:34" s="90" customFormat="1" ht="15.75" thickBot="1">
      <c r="B141" s="41" t="s">
        <v>58</v>
      </c>
      <c r="C141" s="4" t="s">
        <v>60</v>
      </c>
      <c r="D141" s="67"/>
      <c r="E141" s="14">
        <v>2021</v>
      </c>
      <c r="F141" s="214">
        <v>0</v>
      </c>
      <c r="G141" s="215">
        <v>0</v>
      </c>
      <c r="H141" s="215">
        <v>0</v>
      </c>
      <c r="I141" s="169">
        <f t="shared" si="98"/>
        <v>0</v>
      </c>
      <c r="J141" s="137">
        <v>0</v>
      </c>
      <c r="K141" s="146">
        <v>0</v>
      </c>
      <c r="L141" s="146">
        <v>0</v>
      </c>
      <c r="M141" s="170">
        <f t="shared" si="99"/>
        <v>0</v>
      </c>
      <c r="N141" s="171">
        <v>0</v>
      </c>
      <c r="O141" s="137">
        <f t="shared" si="100"/>
        <v>0</v>
      </c>
      <c r="P141" s="146">
        <f t="shared" si="101"/>
        <v>0</v>
      </c>
      <c r="Q141" s="216"/>
      <c r="R141" s="216"/>
      <c r="S141" s="146">
        <f t="shared" si="102"/>
        <v>0</v>
      </c>
      <c r="T141" s="170">
        <f t="shared" si="103"/>
        <v>0</v>
      </c>
      <c r="U141" s="171">
        <f t="shared" si="104"/>
        <v>0</v>
      </c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F141" s="259"/>
      <c r="AG141" s="259"/>
      <c r="AH141" s="259"/>
    </row>
    <row r="142" spans="1:34" s="90" customFormat="1" ht="15" customHeight="1">
      <c r="B142" s="42" t="s">
        <v>58</v>
      </c>
      <c r="C142" s="2" t="s">
        <v>62</v>
      </c>
      <c r="D142" s="23" t="s">
        <v>63</v>
      </c>
      <c r="E142" s="10">
        <v>2019</v>
      </c>
      <c r="F142" s="210">
        <v>106000</v>
      </c>
      <c r="G142" s="211">
        <v>0</v>
      </c>
      <c r="H142" s="211">
        <v>0</v>
      </c>
      <c r="I142" s="147">
        <f t="shared" si="98"/>
        <v>106000</v>
      </c>
      <c r="J142" s="161">
        <v>14238</v>
      </c>
      <c r="K142" s="144">
        <v>17300</v>
      </c>
      <c r="L142" s="144"/>
      <c r="M142" s="132">
        <f t="shared" si="99"/>
        <v>31538</v>
      </c>
      <c r="N142" s="165">
        <v>0</v>
      </c>
      <c r="O142" s="161">
        <f t="shared" si="100"/>
        <v>120238</v>
      </c>
      <c r="P142" s="144">
        <f t="shared" si="101"/>
        <v>17300</v>
      </c>
      <c r="Q142" s="172"/>
      <c r="R142" s="172"/>
      <c r="S142" s="144">
        <f t="shared" si="102"/>
        <v>0</v>
      </c>
      <c r="T142" s="132">
        <f>SUM(O142:R142)</f>
        <v>137538</v>
      </c>
      <c r="U142" s="165">
        <f>N142</f>
        <v>0</v>
      </c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</row>
    <row r="143" spans="1:34" s="90" customFormat="1">
      <c r="B143" s="40" t="s">
        <v>58</v>
      </c>
      <c r="C143" s="3" t="s">
        <v>62</v>
      </c>
      <c r="D143" s="66"/>
      <c r="E143" s="11">
        <v>2020</v>
      </c>
      <c r="F143" s="212">
        <v>106000</v>
      </c>
      <c r="G143" s="213">
        <v>0</v>
      </c>
      <c r="H143" s="213">
        <v>0</v>
      </c>
      <c r="I143" s="166">
        <f t="shared" si="98"/>
        <v>106000</v>
      </c>
      <c r="J143" s="136">
        <v>14238</v>
      </c>
      <c r="K143" s="145">
        <v>22000</v>
      </c>
      <c r="L143" s="145"/>
      <c r="M143" s="167">
        <f t="shared" si="99"/>
        <v>36238</v>
      </c>
      <c r="N143" s="168">
        <v>0</v>
      </c>
      <c r="O143" s="136">
        <f t="shared" si="100"/>
        <v>120238</v>
      </c>
      <c r="P143" s="145">
        <f t="shared" si="101"/>
        <v>22000</v>
      </c>
      <c r="Q143" s="173"/>
      <c r="R143" s="173"/>
      <c r="S143" s="145">
        <f t="shared" si="102"/>
        <v>0</v>
      </c>
      <c r="T143" s="167">
        <f>SUM(O143:R143)</f>
        <v>142238</v>
      </c>
      <c r="U143" s="168">
        <f t="shared" ref="U143:U144" si="105">N143</f>
        <v>0</v>
      </c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</row>
    <row r="144" spans="1:34" s="90" customFormat="1" ht="15.75" thickBot="1">
      <c r="B144" s="41" t="s">
        <v>58</v>
      </c>
      <c r="C144" s="4" t="s">
        <v>62</v>
      </c>
      <c r="D144" s="67"/>
      <c r="E144" s="14">
        <v>2021</v>
      </c>
      <c r="F144" s="214">
        <v>106000</v>
      </c>
      <c r="G144" s="215">
        <v>0</v>
      </c>
      <c r="H144" s="215">
        <v>0</v>
      </c>
      <c r="I144" s="169">
        <f t="shared" si="98"/>
        <v>106000</v>
      </c>
      <c r="J144" s="137">
        <v>14238</v>
      </c>
      <c r="K144" s="146">
        <v>30000</v>
      </c>
      <c r="L144" s="146"/>
      <c r="M144" s="170">
        <f>SUM(J144:L144)</f>
        <v>44238</v>
      </c>
      <c r="N144" s="171">
        <v>0</v>
      </c>
      <c r="O144" s="137">
        <f t="shared" si="100"/>
        <v>120238</v>
      </c>
      <c r="P144" s="146">
        <f t="shared" si="101"/>
        <v>30000</v>
      </c>
      <c r="Q144" s="216"/>
      <c r="R144" s="216"/>
      <c r="S144" s="146">
        <f t="shared" si="102"/>
        <v>0</v>
      </c>
      <c r="T144" s="170">
        <f>SUM(O144:R144)</f>
        <v>150238</v>
      </c>
      <c r="U144" s="171">
        <f t="shared" si="105"/>
        <v>0</v>
      </c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F144" s="259"/>
      <c r="AG144" s="259"/>
      <c r="AH144" s="259"/>
    </row>
    <row r="145" spans="1:34" s="90" customFormat="1" ht="15" customHeight="1">
      <c r="B145" s="42" t="s">
        <v>58</v>
      </c>
      <c r="C145" s="2" t="s">
        <v>64</v>
      </c>
      <c r="D145" s="56" t="s">
        <v>65</v>
      </c>
      <c r="E145" s="10">
        <v>2019</v>
      </c>
      <c r="F145" s="210">
        <v>0</v>
      </c>
      <c r="G145" s="211">
        <v>0</v>
      </c>
      <c r="H145" s="211">
        <v>0</v>
      </c>
      <c r="I145" s="147">
        <f t="shared" si="98"/>
        <v>0</v>
      </c>
      <c r="J145" s="161">
        <v>4950</v>
      </c>
      <c r="K145" s="144">
        <v>8160</v>
      </c>
      <c r="L145" s="144">
        <v>2400</v>
      </c>
      <c r="M145" s="132">
        <f t="shared" si="99"/>
        <v>15510</v>
      </c>
      <c r="N145" s="165">
        <v>0</v>
      </c>
      <c r="O145" s="161">
        <f t="shared" si="100"/>
        <v>4950</v>
      </c>
      <c r="P145" s="144">
        <f t="shared" si="101"/>
        <v>8160</v>
      </c>
      <c r="Q145" s="172"/>
      <c r="R145" s="172"/>
      <c r="S145" s="144">
        <f t="shared" si="102"/>
        <v>2400</v>
      </c>
      <c r="T145" s="132">
        <f>SUM(O145:S145)</f>
        <v>15510</v>
      </c>
      <c r="U145" s="165">
        <f>N145</f>
        <v>0</v>
      </c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F145" s="259"/>
      <c r="AG145" s="259"/>
      <c r="AH145" s="259"/>
    </row>
    <row r="146" spans="1:34" s="90" customFormat="1">
      <c r="B146" s="40" t="s">
        <v>58</v>
      </c>
      <c r="C146" s="3" t="s">
        <v>64</v>
      </c>
      <c r="D146" s="68"/>
      <c r="E146" s="11">
        <v>2020</v>
      </c>
      <c r="F146" s="212">
        <v>0</v>
      </c>
      <c r="G146" s="213">
        <v>0</v>
      </c>
      <c r="H146" s="213">
        <v>0</v>
      </c>
      <c r="I146" s="166">
        <f t="shared" si="98"/>
        <v>0</v>
      </c>
      <c r="J146" s="136">
        <v>5950</v>
      </c>
      <c r="K146" s="145">
        <v>9480</v>
      </c>
      <c r="L146" s="145"/>
      <c r="M146" s="167">
        <f>SUM(J146:L146)</f>
        <v>15430</v>
      </c>
      <c r="N146" s="168">
        <v>0</v>
      </c>
      <c r="O146" s="136">
        <f t="shared" si="100"/>
        <v>5950</v>
      </c>
      <c r="P146" s="145">
        <f t="shared" si="101"/>
        <v>9480</v>
      </c>
      <c r="Q146" s="173"/>
      <c r="R146" s="173"/>
      <c r="S146" s="145">
        <f t="shared" si="102"/>
        <v>0</v>
      </c>
      <c r="T146" s="167">
        <f>SUM(O146:S146)</f>
        <v>15430</v>
      </c>
      <c r="U146" s="168">
        <f t="shared" ref="U146:U147" si="106">N146</f>
        <v>0</v>
      </c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F146" s="259"/>
      <c r="AG146" s="259"/>
      <c r="AH146" s="259"/>
    </row>
    <row r="147" spans="1:34" s="90" customFormat="1" ht="15.75" thickBot="1">
      <c r="B147" s="41" t="s">
        <v>58</v>
      </c>
      <c r="C147" s="4" t="s">
        <v>64</v>
      </c>
      <c r="D147" s="69"/>
      <c r="E147" s="14">
        <v>2021</v>
      </c>
      <c r="F147" s="214">
        <v>0</v>
      </c>
      <c r="G147" s="215">
        <v>0</v>
      </c>
      <c r="H147" s="215">
        <v>0</v>
      </c>
      <c r="I147" s="169">
        <f t="shared" si="98"/>
        <v>0</v>
      </c>
      <c r="J147" s="137">
        <v>4450</v>
      </c>
      <c r="K147" s="146">
        <v>10280</v>
      </c>
      <c r="L147" s="146"/>
      <c r="M147" s="170">
        <f t="shared" si="99"/>
        <v>14730</v>
      </c>
      <c r="N147" s="171">
        <v>0</v>
      </c>
      <c r="O147" s="137">
        <f t="shared" si="100"/>
        <v>4450</v>
      </c>
      <c r="P147" s="146">
        <f t="shared" si="101"/>
        <v>10280</v>
      </c>
      <c r="Q147" s="216"/>
      <c r="R147" s="216"/>
      <c r="S147" s="146">
        <f t="shared" si="102"/>
        <v>0</v>
      </c>
      <c r="T147" s="170">
        <f>SUM(O147:S147)</f>
        <v>14730</v>
      </c>
      <c r="U147" s="171">
        <f t="shared" si="106"/>
        <v>0</v>
      </c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</row>
    <row r="148" spans="1:34" s="90" customFormat="1" ht="15" customHeight="1">
      <c r="B148" s="42" t="s">
        <v>58</v>
      </c>
      <c r="C148" s="2" t="s">
        <v>66</v>
      </c>
      <c r="D148" s="56" t="s">
        <v>67</v>
      </c>
      <c r="E148" s="10">
        <v>2019</v>
      </c>
      <c r="F148" s="210">
        <v>0</v>
      </c>
      <c r="G148" s="211">
        <v>0</v>
      </c>
      <c r="H148" s="211">
        <v>224460</v>
      </c>
      <c r="I148" s="147">
        <f t="shared" si="98"/>
        <v>224460</v>
      </c>
      <c r="J148" s="161">
        <v>3200</v>
      </c>
      <c r="K148" s="144">
        <v>2000</v>
      </c>
      <c r="L148" s="144"/>
      <c r="M148" s="132">
        <f t="shared" si="99"/>
        <v>5200</v>
      </c>
      <c r="N148" s="165">
        <v>3</v>
      </c>
      <c r="O148" s="161">
        <f t="shared" si="100"/>
        <v>3200</v>
      </c>
      <c r="P148" s="144">
        <f t="shared" si="101"/>
        <v>2000</v>
      </c>
      <c r="Q148" s="144">
        <v>18060</v>
      </c>
      <c r="R148" s="144">
        <v>206400</v>
      </c>
      <c r="S148" s="144">
        <f t="shared" si="102"/>
        <v>224460</v>
      </c>
      <c r="T148" s="132">
        <f>SUM(O148:R148)</f>
        <v>229660</v>
      </c>
      <c r="U148" s="165">
        <f>N148</f>
        <v>3</v>
      </c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</row>
    <row r="149" spans="1:34">
      <c r="B149" s="40" t="s">
        <v>58</v>
      </c>
      <c r="C149" s="3" t="s">
        <v>66</v>
      </c>
      <c r="D149" s="68"/>
      <c r="E149" s="11">
        <v>2020</v>
      </c>
      <c r="F149" s="212">
        <v>0</v>
      </c>
      <c r="G149" s="213">
        <v>0</v>
      </c>
      <c r="H149" s="213">
        <v>59340</v>
      </c>
      <c r="I149" s="166">
        <f t="shared" si="98"/>
        <v>59340</v>
      </c>
      <c r="J149" s="136">
        <v>6000</v>
      </c>
      <c r="K149" s="145">
        <v>2000</v>
      </c>
      <c r="L149" s="145"/>
      <c r="M149" s="167">
        <f t="shared" si="99"/>
        <v>8000</v>
      </c>
      <c r="N149" s="168">
        <v>5</v>
      </c>
      <c r="O149" s="136">
        <f t="shared" si="100"/>
        <v>6000</v>
      </c>
      <c r="P149" s="145">
        <f t="shared" si="101"/>
        <v>2000</v>
      </c>
      <c r="Q149" s="145">
        <v>7740</v>
      </c>
      <c r="R149" s="145">
        <v>51600</v>
      </c>
      <c r="S149" s="145">
        <f t="shared" si="102"/>
        <v>59340</v>
      </c>
      <c r="T149" s="132">
        <f>SUM(O149:R149)</f>
        <v>67340</v>
      </c>
      <c r="U149" s="168">
        <f t="shared" ref="U149:U150" si="107">N149</f>
        <v>5</v>
      </c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F149" s="259"/>
      <c r="AG149" s="259"/>
      <c r="AH149" s="259"/>
    </row>
    <row r="150" spans="1:34" ht="15.75" thickBot="1">
      <c r="B150" s="41" t="s">
        <v>58</v>
      </c>
      <c r="C150" s="4" t="s">
        <v>66</v>
      </c>
      <c r="D150" s="69"/>
      <c r="E150" s="14">
        <v>2021</v>
      </c>
      <c r="F150" s="214">
        <v>0</v>
      </c>
      <c r="G150" s="215">
        <v>0</v>
      </c>
      <c r="H150" s="215"/>
      <c r="I150" s="169">
        <f t="shared" si="98"/>
        <v>0</v>
      </c>
      <c r="J150" s="137">
        <v>7200</v>
      </c>
      <c r="K150" s="146">
        <v>2000</v>
      </c>
      <c r="L150" s="146"/>
      <c r="M150" s="170">
        <f t="shared" si="99"/>
        <v>9200</v>
      </c>
      <c r="N150" s="171">
        <v>6</v>
      </c>
      <c r="O150" s="137">
        <f t="shared" si="100"/>
        <v>7200</v>
      </c>
      <c r="P150" s="146">
        <f t="shared" si="101"/>
        <v>2000</v>
      </c>
      <c r="Q150" s="216"/>
      <c r="R150" s="216"/>
      <c r="S150" s="146">
        <f t="shared" si="102"/>
        <v>0</v>
      </c>
      <c r="T150" s="132">
        <f>SUM(O150:R150)</f>
        <v>9200</v>
      </c>
      <c r="U150" s="171">
        <f t="shared" si="107"/>
        <v>6</v>
      </c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  <c r="AF150" s="259"/>
      <c r="AG150" s="259"/>
      <c r="AH150" s="259"/>
    </row>
    <row r="151" spans="1:34" ht="15.75" customHeight="1" thickBot="1">
      <c r="A151"/>
      <c r="B151" s="96" t="s">
        <v>101</v>
      </c>
      <c r="C151" s="277" t="s">
        <v>102</v>
      </c>
      <c r="D151" s="278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2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F151" s="259"/>
      <c r="AG151" s="259"/>
      <c r="AH151" s="259"/>
    </row>
    <row r="152" spans="1:34" ht="15" customHeight="1">
      <c r="A152"/>
      <c r="B152" s="42" t="s">
        <v>101</v>
      </c>
      <c r="C152" s="2" t="s">
        <v>60</v>
      </c>
      <c r="D152" s="23" t="s">
        <v>103</v>
      </c>
      <c r="E152" s="10">
        <v>2019</v>
      </c>
      <c r="F152" s="210">
        <v>89745</v>
      </c>
      <c r="G152" s="211">
        <v>335000</v>
      </c>
      <c r="H152" s="211">
        <v>62820</v>
      </c>
      <c r="I152" s="147">
        <f>SUM(F152:H152)</f>
        <v>487565</v>
      </c>
      <c r="J152" s="161"/>
      <c r="K152" s="144"/>
      <c r="L152" s="144"/>
      <c r="M152" s="132"/>
      <c r="N152" s="165">
        <v>0</v>
      </c>
      <c r="O152" s="161">
        <f t="shared" ref="O152:O166" si="108">J152+F152</f>
        <v>89745</v>
      </c>
      <c r="P152" s="144">
        <f t="shared" ref="P152:P166" si="109">K152+G152</f>
        <v>335000</v>
      </c>
      <c r="Q152" s="172"/>
      <c r="R152" s="172"/>
      <c r="S152" s="144">
        <f t="shared" ref="S152:S166" si="110">L152+H152</f>
        <v>62820</v>
      </c>
      <c r="T152" s="132">
        <f>SUM(O152:S152)</f>
        <v>487565</v>
      </c>
      <c r="U152" s="165">
        <f>N152</f>
        <v>0</v>
      </c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F152" s="259"/>
      <c r="AG152" s="259"/>
      <c r="AH152" s="259"/>
    </row>
    <row r="153" spans="1:34">
      <c r="A153"/>
      <c r="B153" s="40" t="s">
        <v>101</v>
      </c>
      <c r="C153" s="3" t="s">
        <v>60</v>
      </c>
      <c r="D153" s="8"/>
      <c r="E153" s="11">
        <v>2020</v>
      </c>
      <c r="F153" s="212">
        <v>89745</v>
      </c>
      <c r="G153" s="213">
        <v>0</v>
      </c>
      <c r="H153" s="213">
        <v>0</v>
      </c>
      <c r="I153" s="166">
        <f t="shared" ref="I153:I154" si="111">SUM(F153:H153)</f>
        <v>89745</v>
      </c>
      <c r="J153" s="136"/>
      <c r="K153" s="145"/>
      <c r="L153" s="145"/>
      <c r="M153" s="167"/>
      <c r="N153" s="168">
        <v>0</v>
      </c>
      <c r="O153" s="136">
        <f t="shared" si="108"/>
        <v>89745</v>
      </c>
      <c r="P153" s="145">
        <f t="shared" si="109"/>
        <v>0</v>
      </c>
      <c r="Q153" s="173"/>
      <c r="R153" s="173"/>
      <c r="S153" s="145">
        <f t="shared" si="110"/>
        <v>0</v>
      </c>
      <c r="T153" s="167">
        <f t="shared" ref="T153:T166" si="112">SUM(O153:S153)</f>
        <v>89745</v>
      </c>
      <c r="U153" s="168">
        <f t="shared" ref="U153:U154" si="113">N153</f>
        <v>0</v>
      </c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F153" s="259"/>
      <c r="AG153" s="259"/>
      <c r="AH153" s="259"/>
    </row>
    <row r="154" spans="1:34" ht="15.75" thickBot="1">
      <c r="A154"/>
      <c r="B154" s="41" t="s">
        <v>101</v>
      </c>
      <c r="C154" s="4" t="s">
        <v>60</v>
      </c>
      <c r="D154" s="9"/>
      <c r="E154" s="14">
        <v>2021</v>
      </c>
      <c r="F154" s="214">
        <v>89745</v>
      </c>
      <c r="G154" s="215">
        <v>0</v>
      </c>
      <c r="H154" s="215">
        <v>0</v>
      </c>
      <c r="I154" s="169">
        <f t="shared" si="111"/>
        <v>89745</v>
      </c>
      <c r="J154" s="137"/>
      <c r="K154" s="146"/>
      <c r="L154" s="146"/>
      <c r="M154" s="170"/>
      <c r="N154" s="171">
        <v>0</v>
      </c>
      <c r="O154" s="137">
        <f t="shared" si="108"/>
        <v>89745</v>
      </c>
      <c r="P154" s="146">
        <f t="shared" si="109"/>
        <v>0</v>
      </c>
      <c r="Q154" s="216"/>
      <c r="R154" s="216"/>
      <c r="S154" s="146">
        <f t="shared" si="110"/>
        <v>0</v>
      </c>
      <c r="T154" s="170">
        <f t="shared" si="112"/>
        <v>89745</v>
      </c>
      <c r="U154" s="171">
        <f t="shared" si="113"/>
        <v>0</v>
      </c>
      <c r="V154" s="263"/>
      <c r="W154" s="259"/>
      <c r="X154" s="259"/>
      <c r="Y154" s="259"/>
      <c r="Z154" s="259"/>
      <c r="AA154" s="259"/>
      <c r="AB154" s="259"/>
      <c r="AC154" s="259"/>
      <c r="AD154" s="259"/>
      <c r="AE154" s="259"/>
      <c r="AF154" s="259"/>
      <c r="AG154" s="259"/>
      <c r="AH154" s="259"/>
    </row>
    <row r="155" spans="1:34" ht="15" customHeight="1">
      <c r="A155"/>
      <c r="B155" s="42" t="s">
        <v>101</v>
      </c>
      <c r="C155" s="2" t="s">
        <v>104</v>
      </c>
      <c r="D155" s="23" t="s">
        <v>105</v>
      </c>
      <c r="E155" s="10">
        <v>2019</v>
      </c>
      <c r="F155" s="211">
        <f>2166971-870000</f>
        <v>1296971</v>
      </c>
      <c r="G155" s="211">
        <v>537881</v>
      </c>
      <c r="H155" s="211">
        <v>2112217</v>
      </c>
      <c r="I155" s="147">
        <f>SUM(F155:H155)</f>
        <v>3947069</v>
      </c>
      <c r="J155" s="161">
        <v>870000</v>
      </c>
      <c r="K155" s="144">
        <v>0</v>
      </c>
      <c r="L155" s="144">
        <v>429852</v>
      </c>
      <c r="M155" s="132">
        <f>SUM(J155:L155)</f>
        <v>1299852</v>
      </c>
      <c r="N155" s="165">
        <v>820</v>
      </c>
      <c r="O155" s="161">
        <f t="shared" si="108"/>
        <v>2166971</v>
      </c>
      <c r="P155" s="144">
        <f t="shared" si="109"/>
        <v>537881</v>
      </c>
      <c r="Q155" s="172"/>
      <c r="R155" s="172"/>
      <c r="S155" s="144">
        <f t="shared" si="110"/>
        <v>2542069</v>
      </c>
      <c r="T155" s="132">
        <f>SUM(O155:S155)</f>
        <v>5246921</v>
      </c>
      <c r="U155" s="165">
        <f>N155</f>
        <v>820</v>
      </c>
      <c r="V155" s="263"/>
      <c r="W155" s="259"/>
      <c r="X155" s="259"/>
      <c r="Y155" s="259"/>
      <c r="Z155" s="259"/>
      <c r="AA155" s="259"/>
      <c r="AB155" s="259"/>
      <c r="AC155" s="259"/>
      <c r="AD155" s="259"/>
      <c r="AE155" s="259"/>
      <c r="AF155" s="259"/>
      <c r="AG155" s="259"/>
      <c r="AH155" s="259"/>
    </row>
    <row r="156" spans="1:34">
      <c r="A156"/>
      <c r="B156" s="40" t="s">
        <v>101</v>
      </c>
      <c r="C156" s="3" t="s">
        <v>104</v>
      </c>
      <c r="D156" s="8"/>
      <c r="E156" s="11">
        <v>2020</v>
      </c>
      <c r="F156" s="213">
        <f>2408778-870000</f>
        <v>1538778</v>
      </c>
      <c r="G156" s="213">
        <v>128170</v>
      </c>
      <c r="H156" s="213">
        <v>2273380</v>
      </c>
      <c r="I156" s="147">
        <f t="shared" ref="I156:I157" si="114">SUM(F156:H156)</f>
        <v>3940328</v>
      </c>
      <c r="J156" s="161">
        <v>870000</v>
      </c>
      <c r="K156" s="145">
        <v>0</v>
      </c>
      <c r="L156" s="145">
        <v>270230</v>
      </c>
      <c r="M156" s="167">
        <f t="shared" ref="M156:M157" si="115">SUM(J156:L156)</f>
        <v>1140230</v>
      </c>
      <c r="N156" s="168">
        <v>220</v>
      </c>
      <c r="O156" s="161">
        <f t="shared" si="108"/>
        <v>2408778</v>
      </c>
      <c r="P156" s="145">
        <f t="shared" si="109"/>
        <v>128170</v>
      </c>
      <c r="Q156" s="173"/>
      <c r="R156" s="173"/>
      <c r="S156" s="145">
        <f t="shared" si="110"/>
        <v>2543610</v>
      </c>
      <c r="T156" s="167">
        <f>SUM(O156:S156)</f>
        <v>5080558</v>
      </c>
      <c r="U156" s="168">
        <f t="shared" ref="U156:U157" si="116">N156</f>
        <v>220</v>
      </c>
      <c r="V156" s="263"/>
      <c r="W156" s="259"/>
      <c r="X156" s="259"/>
      <c r="Y156" s="259"/>
      <c r="Z156" s="259"/>
      <c r="AA156" s="259"/>
      <c r="AB156" s="259"/>
      <c r="AC156" s="259"/>
      <c r="AD156" s="259"/>
      <c r="AE156" s="259"/>
      <c r="AF156" s="259"/>
      <c r="AG156" s="259"/>
      <c r="AH156" s="259"/>
    </row>
    <row r="157" spans="1:34" ht="15.75" thickBot="1">
      <c r="A157"/>
      <c r="B157" s="41" t="s">
        <v>101</v>
      </c>
      <c r="C157" s="4" t="s">
        <v>104</v>
      </c>
      <c r="D157" s="9"/>
      <c r="E157" s="14">
        <v>2021</v>
      </c>
      <c r="F157" s="215">
        <f>2408778-870000</f>
        <v>1538778</v>
      </c>
      <c r="G157" s="215">
        <v>313623</v>
      </c>
      <c r="H157" s="215">
        <v>383320</v>
      </c>
      <c r="I157" s="169">
        <f t="shared" si="114"/>
        <v>2235721</v>
      </c>
      <c r="J157" s="137">
        <v>870000</v>
      </c>
      <c r="K157" s="146">
        <v>0</v>
      </c>
      <c r="L157" s="146"/>
      <c r="M157" s="170">
        <f t="shared" si="115"/>
        <v>870000</v>
      </c>
      <c r="N157" s="171">
        <v>0</v>
      </c>
      <c r="O157" s="137">
        <f t="shared" si="108"/>
        <v>2408778</v>
      </c>
      <c r="P157" s="146">
        <f t="shared" si="109"/>
        <v>313623</v>
      </c>
      <c r="Q157" s="216"/>
      <c r="R157" s="216"/>
      <c r="S157" s="146">
        <f t="shared" si="110"/>
        <v>383320</v>
      </c>
      <c r="T157" s="170">
        <f>SUM(O157:S157)</f>
        <v>3105721</v>
      </c>
      <c r="U157" s="171">
        <f t="shared" si="116"/>
        <v>0</v>
      </c>
      <c r="V157" s="263"/>
      <c r="W157" s="259"/>
      <c r="X157" s="259"/>
      <c r="Y157" s="259"/>
      <c r="Z157" s="259"/>
      <c r="AA157" s="259"/>
      <c r="AB157" s="259"/>
      <c r="AC157" s="259"/>
      <c r="AD157" s="259"/>
      <c r="AE157" s="259"/>
      <c r="AF157" s="259"/>
      <c r="AG157" s="259"/>
      <c r="AH157" s="259"/>
    </row>
    <row r="158" spans="1:34" ht="15" customHeight="1">
      <c r="A158"/>
      <c r="B158" s="42" t="s">
        <v>101</v>
      </c>
      <c r="C158" s="2" t="s">
        <v>106</v>
      </c>
      <c r="D158" s="23" t="s">
        <v>107</v>
      </c>
      <c r="E158" s="10">
        <v>2019</v>
      </c>
      <c r="F158" s="210">
        <v>30877</v>
      </c>
      <c r="G158" s="211">
        <v>0</v>
      </c>
      <c r="H158" s="211">
        <v>0</v>
      </c>
      <c r="I158" s="147">
        <f>SUM(F158:H158)</f>
        <v>30877</v>
      </c>
      <c r="J158" s="161"/>
      <c r="K158" s="144"/>
      <c r="L158" s="144"/>
      <c r="M158" s="132"/>
      <c r="N158" s="165">
        <v>0</v>
      </c>
      <c r="O158" s="161">
        <f t="shared" si="108"/>
        <v>30877</v>
      </c>
      <c r="P158" s="144">
        <f t="shared" si="109"/>
        <v>0</v>
      </c>
      <c r="Q158" s="172"/>
      <c r="R158" s="172"/>
      <c r="S158" s="144">
        <f t="shared" si="110"/>
        <v>0</v>
      </c>
      <c r="T158" s="132">
        <f>SUM(O158:S158)</f>
        <v>30877</v>
      </c>
      <c r="U158" s="165">
        <f>N158</f>
        <v>0</v>
      </c>
      <c r="V158" s="263"/>
      <c r="W158" s="259"/>
      <c r="X158" s="259"/>
      <c r="Y158" s="259"/>
      <c r="Z158" s="259"/>
      <c r="AA158" s="259"/>
      <c r="AB158" s="259"/>
      <c r="AC158" s="259"/>
      <c r="AD158" s="259"/>
      <c r="AE158" s="259"/>
      <c r="AF158" s="259"/>
      <c r="AG158" s="259"/>
      <c r="AH158" s="259"/>
    </row>
    <row r="159" spans="1:34">
      <c r="A159"/>
      <c r="B159" s="40" t="s">
        <v>101</v>
      </c>
      <c r="C159" s="3" t="s">
        <v>106</v>
      </c>
      <c r="D159" s="8"/>
      <c r="E159" s="11">
        <v>2020</v>
      </c>
      <c r="F159" s="212">
        <v>30877</v>
      </c>
      <c r="G159" s="213">
        <v>0</v>
      </c>
      <c r="H159" s="213">
        <v>0</v>
      </c>
      <c r="I159" s="147">
        <f t="shared" ref="I159:I160" si="117">SUM(F159:H159)</f>
        <v>30877</v>
      </c>
      <c r="J159" s="136"/>
      <c r="K159" s="145"/>
      <c r="L159" s="145"/>
      <c r="M159" s="167"/>
      <c r="N159" s="168">
        <v>0</v>
      </c>
      <c r="O159" s="136">
        <f t="shared" si="108"/>
        <v>30877</v>
      </c>
      <c r="P159" s="145">
        <f t="shared" si="109"/>
        <v>0</v>
      </c>
      <c r="Q159" s="173"/>
      <c r="R159" s="173"/>
      <c r="S159" s="145">
        <f t="shared" si="110"/>
        <v>0</v>
      </c>
      <c r="T159" s="167">
        <f t="shared" si="112"/>
        <v>30877</v>
      </c>
      <c r="U159" s="168">
        <f t="shared" ref="U159:U160" si="118">N159</f>
        <v>0</v>
      </c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F159" s="259"/>
      <c r="AG159" s="259"/>
      <c r="AH159" s="259"/>
    </row>
    <row r="160" spans="1:34" ht="15.75" thickBot="1">
      <c r="A160"/>
      <c r="B160" s="41" t="s">
        <v>101</v>
      </c>
      <c r="C160" s="4" t="s">
        <v>106</v>
      </c>
      <c r="D160" s="9"/>
      <c r="E160" s="14">
        <v>2021</v>
      </c>
      <c r="F160" s="214">
        <v>30877</v>
      </c>
      <c r="G160" s="215">
        <v>0</v>
      </c>
      <c r="H160" s="215">
        <v>0</v>
      </c>
      <c r="I160" s="169">
        <f t="shared" si="117"/>
        <v>30877</v>
      </c>
      <c r="J160" s="137"/>
      <c r="K160" s="146"/>
      <c r="L160" s="146"/>
      <c r="M160" s="170"/>
      <c r="N160" s="171">
        <v>0</v>
      </c>
      <c r="O160" s="137">
        <f t="shared" si="108"/>
        <v>30877</v>
      </c>
      <c r="P160" s="146">
        <f t="shared" si="109"/>
        <v>0</v>
      </c>
      <c r="Q160" s="216"/>
      <c r="R160" s="216"/>
      <c r="S160" s="146">
        <f t="shared" si="110"/>
        <v>0</v>
      </c>
      <c r="T160" s="170">
        <f t="shared" si="112"/>
        <v>30877</v>
      </c>
      <c r="U160" s="171">
        <f t="shared" si="118"/>
        <v>0</v>
      </c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F160" s="259"/>
      <c r="AG160" s="259"/>
      <c r="AH160" s="259"/>
    </row>
    <row r="161" spans="1:34" ht="15" customHeight="1">
      <c r="A161"/>
      <c r="B161" s="42" t="s">
        <v>101</v>
      </c>
      <c r="C161" s="2" t="s">
        <v>108</v>
      </c>
      <c r="D161" s="23" t="s">
        <v>109</v>
      </c>
      <c r="E161" s="10">
        <v>2019</v>
      </c>
      <c r="F161" s="210">
        <v>45021</v>
      </c>
      <c r="G161" s="211">
        <v>0</v>
      </c>
      <c r="H161" s="211">
        <v>136955</v>
      </c>
      <c r="I161" s="147">
        <f>SUM(F161:H161)</f>
        <v>181976</v>
      </c>
      <c r="J161" s="161"/>
      <c r="K161" s="144"/>
      <c r="L161" s="144"/>
      <c r="M161" s="132"/>
      <c r="N161" s="165">
        <v>0</v>
      </c>
      <c r="O161" s="161">
        <f t="shared" si="108"/>
        <v>45021</v>
      </c>
      <c r="P161" s="144">
        <f t="shared" si="109"/>
        <v>0</v>
      </c>
      <c r="Q161" s="172"/>
      <c r="R161" s="172"/>
      <c r="S161" s="144">
        <f t="shared" si="110"/>
        <v>136955</v>
      </c>
      <c r="T161" s="132">
        <f>SUM(O161:S161)</f>
        <v>181976</v>
      </c>
      <c r="U161" s="165">
        <f>N161</f>
        <v>0</v>
      </c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F161" s="259"/>
      <c r="AG161" s="259"/>
      <c r="AH161" s="259"/>
    </row>
    <row r="162" spans="1:34">
      <c r="A162"/>
      <c r="B162" s="40" t="s">
        <v>101</v>
      </c>
      <c r="C162" s="3" t="s">
        <v>108</v>
      </c>
      <c r="D162" s="8"/>
      <c r="E162" s="11">
        <v>2020</v>
      </c>
      <c r="F162" s="212">
        <v>0</v>
      </c>
      <c r="G162" s="213">
        <v>0</v>
      </c>
      <c r="H162" s="213">
        <v>0</v>
      </c>
      <c r="I162" s="147">
        <f t="shared" ref="I162:I163" si="119">SUM(F162:H162)</f>
        <v>0</v>
      </c>
      <c r="J162" s="136"/>
      <c r="K162" s="145"/>
      <c r="L162" s="145"/>
      <c r="M162" s="167"/>
      <c r="N162" s="168">
        <v>0</v>
      </c>
      <c r="O162" s="136">
        <f t="shared" si="108"/>
        <v>0</v>
      </c>
      <c r="P162" s="145">
        <f t="shared" si="109"/>
        <v>0</v>
      </c>
      <c r="Q162" s="173"/>
      <c r="R162" s="173"/>
      <c r="S162" s="145">
        <f t="shared" si="110"/>
        <v>0</v>
      </c>
      <c r="T162" s="167">
        <f t="shared" si="112"/>
        <v>0</v>
      </c>
      <c r="U162" s="168">
        <f t="shared" ref="U162:U163" si="120">N162</f>
        <v>0</v>
      </c>
      <c r="V162" s="259"/>
      <c r="W162" s="263"/>
      <c r="X162" s="259"/>
      <c r="Y162" s="259"/>
      <c r="Z162" s="259"/>
      <c r="AA162" s="259"/>
      <c r="AB162" s="259"/>
      <c r="AC162" s="259"/>
      <c r="AD162" s="259"/>
      <c r="AE162" s="259"/>
      <c r="AF162" s="259"/>
      <c r="AG162" s="259"/>
      <c r="AH162" s="259"/>
    </row>
    <row r="163" spans="1:34" ht="15.75" thickBot="1">
      <c r="A163"/>
      <c r="B163" s="41" t="s">
        <v>101</v>
      </c>
      <c r="C163" s="4" t="s">
        <v>108</v>
      </c>
      <c r="D163" s="9"/>
      <c r="E163" s="14">
        <v>2021</v>
      </c>
      <c r="F163" s="214">
        <v>0</v>
      </c>
      <c r="G163" s="215">
        <v>0</v>
      </c>
      <c r="H163" s="215">
        <v>0</v>
      </c>
      <c r="I163" s="169">
        <f t="shared" si="119"/>
        <v>0</v>
      </c>
      <c r="J163" s="137"/>
      <c r="K163" s="146"/>
      <c r="L163" s="146"/>
      <c r="M163" s="170"/>
      <c r="N163" s="171">
        <v>0</v>
      </c>
      <c r="O163" s="137">
        <f t="shared" si="108"/>
        <v>0</v>
      </c>
      <c r="P163" s="146">
        <f t="shared" si="109"/>
        <v>0</v>
      </c>
      <c r="Q163" s="216"/>
      <c r="R163" s="216"/>
      <c r="S163" s="146">
        <f t="shared" si="110"/>
        <v>0</v>
      </c>
      <c r="T163" s="170">
        <f t="shared" si="112"/>
        <v>0</v>
      </c>
      <c r="U163" s="171">
        <f t="shared" si="120"/>
        <v>0</v>
      </c>
      <c r="V163" s="259"/>
      <c r="W163" s="259"/>
      <c r="X163" s="259"/>
      <c r="Y163" s="259"/>
      <c r="Z163" s="259"/>
      <c r="AA163" s="259"/>
      <c r="AB163" s="259"/>
      <c r="AC163" s="259"/>
      <c r="AD163" s="259"/>
      <c r="AE163" s="259"/>
      <c r="AF163" s="259"/>
      <c r="AG163" s="259"/>
      <c r="AH163" s="259"/>
    </row>
    <row r="164" spans="1:34" ht="15" customHeight="1">
      <c r="A164"/>
      <c r="B164" s="42" t="s">
        <v>101</v>
      </c>
      <c r="C164" s="2" t="s">
        <v>110</v>
      </c>
      <c r="D164" s="23" t="s">
        <v>111</v>
      </c>
      <c r="E164" s="10">
        <v>2019</v>
      </c>
      <c r="F164" s="210">
        <v>34000</v>
      </c>
      <c r="G164" s="211">
        <v>202555</v>
      </c>
      <c r="H164" s="211">
        <v>0</v>
      </c>
      <c r="I164" s="147">
        <f>SUM(F164:H164)</f>
        <v>236555</v>
      </c>
      <c r="J164" s="161"/>
      <c r="K164" s="144"/>
      <c r="L164" s="144"/>
      <c r="M164" s="132"/>
      <c r="N164" s="165">
        <v>0</v>
      </c>
      <c r="O164" s="161">
        <f t="shared" si="108"/>
        <v>34000</v>
      </c>
      <c r="P164" s="144">
        <f t="shared" si="109"/>
        <v>202555</v>
      </c>
      <c r="Q164" s="172"/>
      <c r="R164" s="172"/>
      <c r="S164" s="144">
        <f t="shared" si="110"/>
        <v>0</v>
      </c>
      <c r="T164" s="132">
        <f>SUM(O164:S164)</f>
        <v>236555</v>
      </c>
      <c r="U164" s="165">
        <f>N164</f>
        <v>0</v>
      </c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F164" s="259"/>
      <c r="AG164" s="259"/>
      <c r="AH164" s="259"/>
    </row>
    <row r="165" spans="1:34">
      <c r="A165"/>
      <c r="B165" s="40" t="s">
        <v>101</v>
      </c>
      <c r="C165" s="3" t="s">
        <v>110</v>
      </c>
      <c r="D165" s="8"/>
      <c r="E165" s="11">
        <v>2020</v>
      </c>
      <c r="F165" s="212">
        <v>0</v>
      </c>
      <c r="G165" s="213">
        <v>0</v>
      </c>
      <c r="H165" s="213">
        <v>0</v>
      </c>
      <c r="I165" s="147">
        <f t="shared" ref="I165:I166" si="121">SUM(F165:H165)</f>
        <v>0</v>
      </c>
      <c r="J165" s="136"/>
      <c r="K165" s="145"/>
      <c r="L165" s="145"/>
      <c r="M165" s="167"/>
      <c r="N165" s="168">
        <v>0</v>
      </c>
      <c r="O165" s="136">
        <f t="shared" si="108"/>
        <v>0</v>
      </c>
      <c r="P165" s="145">
        <f t="shared" si="109"/>
        <v>0</v>
      </c>
      <c r="Q165" s="173"/>
      <c r="R165" s="173"/>
      <c r="S165" s="145">
        <f t="shared" si="110"/>
        <v>0</v>
      </c>
      <c r="T165" s="167">
        <f t="shared" si="112"/>
        <v>0</v>
      </c>
      <c r="U165" s="168">
        <f t="shared" ref="U165:U166" si="122">N165</f>
        <v>0</v>
      </c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F165" s="259"/>
      <c r="AG165" s="259"/>
      <c r="AH165" s="259"/>
    </row>
    <row r="166" spans="1:34" ht="15.75" thickBot="1">
      <c r="A166"/>
      <c r="B166" s="41" t="s">
        <v>101</v>
      </c>
      <c r="C166" s="4" t="s">
        <v>110</v>
      </c>
      <c r="D166" s="9"/>
      <c r="E166" s="14">
        <v>2021</v>
      </c>
      <c r="F166" s="214">
        <v>0</v>
      </c>
      <c r="G166" s="215">
        <v>0</v>
      </c>
      <c r="H166" s="215">
        <v>0</v>
      </c>
      <c r="I166" s="169">
        <f t="shared" si="121"/>
        <v>0</v>
      </c>
      <c r="J166" s="137"/>
      <c r="K166" s="146"/>
      <c r="L166" s="146"/>
      <c r="M166" s="170"/>
      <c r="N166" s="171">
        <v>0</v>
      </c>
      <c r="O166" s="137">
        <f t="shared" si="108"/>
        <v>0</v>
      </c>
      <c r="P166" s="146">
        <f t="shared" si="109"/>
        <v>0</v>
      </c>
      <c r="Q166" s="216"/>
      <c r="R166" s="216"/>
      <c r="S166" s="146">
        <f t="shared" si="110"/>
        <v>0</v>
      </c>
      <c r="T166" s="170">
        <f t="shared" si="112"/>
        <v>0</v>
      </c>
      <c r="U166" s="171">
        <f t="shared" si="122"/>
        <v>0</v>
      </c>
      <c r="V166" s="259"/>
      <c r="W166" s="259"/>
      <c r="X166" s="259"/>
      <c r="Y166" s="259"/>
      <c r="Z166" s="259"/>
      <c r="AA166" s="259"/>
      <c r="AB166" s="259"/>
      <c r="AC166" s="259"/>
      <c r="AD166" s="259"/>
      <c r="AE166" s="259"/>
      <c r="AF166" s="259"/>
      <c r="AG166" s="259"/>
      <c r="AH166" s="259"/>
    </row>
    <row r="167" spans="1:34" ht="15.75" customHeight="1" thickBot="1">
      <c r="A167"/>
      <c r="B167" s="43" t="s">
        <v>151</v>
      </c>
      <c r="C167" s="277" t="s">
        <v>152</v>
      </c>
      <c r="D167" s="278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2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F167" s="259"/>
      <c r="AG167" s="259"/>
      <c r="AH167" s="259"/>
    </row>
    <row r="168" spans="1:34" ht="15" customHeight="1">
      <c r="A168"/>
      <c r="B168" s="39" t="s">
        <v>151</v>
      </c>
      <c r="C168" s="17">
        <v>1110</v>
      </c>
      <c r="D168" s="18" t="s">
        <v>10</v>
      </c>
      <c r="E168" s="13">
        <v>2019</v>
      </c>
      <c r="F168" s="203">
        <v>0</v>
      </c>
      <c r="G168" s="204">
        <v>0</v>
      </c>
      <c r="H168" s="204">
        <v>0</v>
      </c>
      <c r="I168" s="126">
        <v>0</v>
      </c>
      <c r="J168" s="161">
        <v>0</v>
      </c>
      <c r="K168" s="144">
        <v>400000</v>
      </c>
      <c r="L168" s="144">
        <v>485130</v>
      </c>
      <c r="M168" s="132">
        <f>SUM(J168:L168)</f>
        <v>885130</v>
      </c>
      <c r="N168" s="130">
        <v>0</v>
      </c>
      <c r="O168" s="161">
        <f t="shared" ref="O168:O188" si="123">J168+F168</f>
        <v>0</v>
      </c>
      <c r="P168" s="144">
        <f t="shared" ref="P168:P188" si="124">K168+G168</f>
        <v>400000</v>
      </c>
      <c r="Q168" s="172"/>
      <c r="R168" s="172"/>
      <c r="S168" s="144">
        <f t="shared" ref="S168:S188" si="125">L168+H168</f>
        <v>485130</v>
      </c>
      <c r="T168" s="132">
        <f>SUM(O168:S168)</f>
        <v>885130</v>
      </c>
      <c r="U168" s="130">
        <f>N168</f>
        <v>0</v>
      </c>
      <c r="V168" s="259"/>
      <c r="W168" s="259"/>
      <c r="X168" s="259"/>
      <c r="Y168" s="259"/>
      <c r="Z168" s="259"/>
      <c r="AA168" s="259"/>
      <c r="AB168" s="259"/>
      <c r="AC168" s="259"/>
      <c r="AD168" s="259"/>
      <c r="AE168" s="259"/>
      <c r="AF168" s="259"/>
      <c r="AG168" s="259"/>
      <c r="AH168" s="259"/>
    </row>
    <row r="169" spans="1:34">
      <c r="A169"/>
      <c r="B169" s="40" t="s">
        <v>151</v>
      </c>
      <c r="C169" s="37">
        <v>1110</v>
      </c>
      <c r="D169" s="6"/>
      <c r="E169" s="11">
        <v>2020</v>
      </c>
      <c r="F169" s="205">
        <v>0</v>
      </c>
      <c r="G169" s="206">
        <v>0</v>
      </c>
      <c r="H169" s="206">
        <v>0</v>
      </c>
      <c r="I169" s="34">
        <v>0</v>
      </c>
      <c r="J169" s="136">
        <v>0</v>
      </c>
      <c r="K169" s="145">
        <v>410000</v>
      </c>
      <c r="L169" s="145">
        <v>435320</v>
      </c>
      <c r="M169" s="167">
        <f t="shared" ref="M169:M170" si="126">SUM(J169:L169)</f>
        <v>845320</v>
      </c>
      <c r="N169" s="33">
        <v>0</v>
      </c>
      <c r="O169" s="136">
        <f t="shared" si="123"/>
        <v>0</v>
      </c>
      <c r="P169" s="145">
        <f t="shared" si="124"/>
        <v>410000</v>
      </c>
      <c r="Q169" s="173"/>
      <c r="R169" s="173"/>
      <c r="S169" s="145">
        <f t="shared" si="125"/>
        <v>435320</v>
      </c>
      <c r="T169" s="167">
        <f t="shared" ref="T169:T170" si="127">SUM(O169:S169)</f>
        <v>845320</v>
      </c>
      <c r="U169" s="33">
        <f t="shared" ref="U169:U170" si="128">N169</f>
        <v>0</v>
      </c>
      <c r="V169" s="259"/>
      <c r="W169" s="259"/>
      <c r="X169" s="259"/>
      <c r="Y169" s="259"/>
      <c r="Z169" s="259"/>
      <c r="AA169" s="259"/>
      <c r="AB169" s="259"/>
      <c r="AC169" s="259"/>
      <c r="AD169" s="259"/>
      <c r="AE169" s="259"/>
      <c r="AF169" s="259"/>
      <c r="AG169" s="259"/>
      <c r="AH169" s="259"/>
    </row>
    <row r="170" spans="1:34" ht="15.75" thickBot="1">
      <c r="A170"/>
      <c r="B170" s="41" t="s">
        <v>151</v>
      </c>
      <c r="C170" s="4">
        <v>1110</v>
      </c>
      <c r="D170" s="19"/>
      <c r="E170" s="14">
        <v>2021</v>
      </c>
      <c r="F170" s="207">
        <v>0</v>
      </c>
      <c r="G170" s="208">
        <v>0</v>
      </c>
      <c r="H170" s="208">
        <v>0</v>
      </c>
      <c r="I170" s="35">
        <v>0</v>
      </c>
      <c r="J170" s="137">
        <v>0</v>
      </c>
      <c r="K170" s="146">
        <v>410000</v>
      </c>
      <c r="L170" s="146">
        <v>1621421</v>
      </c>
      <c r="M170" s="170">
        <f t="shared" si="126"/>
        <v>2031421</v>
      </c>
      <c r="N170" s="135">
        <v>0</v>
      </c>
      <c r="O170" s="137">
        <f t="shared" si="123"/>
        <v>0</v>
      </c>
      <c r="P170" s="146">
        <f t="shared" si="124"/>
        <v>410000</v>
      </c>
      <c r="Q170" s="216"/>
      <c r="R170" s="216"/>
      <c r="S170" s="146">
        <f t="shared" si="125"/>
        <v>1621421</v>
      </c>
      <c r="T170" s="170">
        <f t="shared" si="127"/>
        <v>2031421</v>
      </c>
      <c r="U170" s="135">
        <f t="shared" si="128"/>
        <v>0</v>
      </c>
      <c r="V170" s="259"/>
      <c r="W170" s="259"/>
      <c r="X170" s="259"/>
      <c r="Y170" s="259"/>
      <c r="Z170" s="259"/>
      <c r="AA170" s="259"/>
      <c r="AB170" s="259"/>
      <c r="AC170" s="259"/>
      <c r="AD170" s="259"/>
      <c r="AE170" s="259"/>
      <c r="AF170" s="259"/>
      <c r="AG170" s="259"/>
      <c r="AH170" s="259"/>
    </row>
    <row r="171" spans="1:34" ht="15" customHeight="1">
      <c r="A171"/>
      <c r="B171" s="39" t="s">
        <v>151</v>
      </c>
      <c r="C171" s="17">
        <v>2120</v>
      </c>
      <c r="D171" s="18" t="s">
        <v>153</v>
      </c>
      <c r="E171" s="13">
        <v>2019</v>
      </c>
      <c r="F171" s="203">
        <v>0</v>
      </c>
      <c r="G171" s="204">
        <v>710000</v>
      </c>
      <c r="H171" s="204">
        <v>2801520</v>
      </c>
      <c r="I171" s="126">
        <f>SUM(F171:H171)</f>
        <v>3511520</v>
      </c>
      <c r="J171" s="161">
        <v>0</v>
      </c>
      <c r="K171" s="144"/>
      <c r="L171" s="144"/>
      <c r="M171" s="132">
        <f t="shared" ref="M171:M188" si="129">J171+K171+L171</f>
        <v>0</v>
      </c>
      <c r="N171" s="130">
        <v>0</v>
      </c>
      <c r="O171" s="161">
        <f t="shared" si="123"/>
        <v>0</v>
      </c>
      <c r="P171" s="144">
        <f t="shared" si="124"/>
        <v>710000</v>
      </c>
      <c r="Q171" s="172"/>
      <c r="R171" s="172"/>
      <c r="S171" s="144">
        <f t="shared" si="125"/>
        <v>2801520</v>
      </c>
      <c r="T171" s="132">
        <f>SUM(O171:S171)</f>
        <v>3511520</v>
      </c>
      <c r="U171" s="130">
        <f>N171</f>
        <v>0</v>
      </c>
      <c r="V171" s="259"/>
      <c r="W171" s="259"/>
      <c r="X171" s="259"/>
      <c r="Y171" s="259"/>
      <c r="Z171" s="259"/>
      <c r="AA171" s="259"/>
      <c r="AB171" s="259"/>
      <c r="AC171" s="259"/>
      <c r="AD171" s="259"/>
      <c r="AE171" s="259"/>
      <c r="AF171" s="259"/>
      <c r="AG171" s="259"/>
      <c r="AH171" s="259"/>
    </row>
    <row r="172" spans="1:34">
      <c r="A172"/>
      <c r="B172" s="40" t="s">
        <v>151</v>
      </c>
      <c r="C172" s="3">
        <v>2120</v>
      </c>
      <c r="D172" s="6"/>
      <c r="E172" s="11">
        <v>2020</v>
      </c>
      <c r="F172" s="205">
        <v>0</v>
      </c>
      <c r="G172" s="206">
        <v>680000</v>
      </c>
      <c r="H172" s="206">
        <v>717320</v>
      </c>
      <c r="I172" s="34">
        <f t="shared" ref="I172:I173" si="130">SUM(F172:H172)</f>
        <v>1397320</v>
      </c>
      <c r="J172" s="136">
        <v>0</v>
      </c>
      <c r="K172" s="145"/>
      <c r="L172" s="145"/>
      <c r="M172" s="167">
        <f t="shared" si="129"/>
        <v>0</v>
      </c>
      <c r="N172" s="33">
        <v>0</v>
      </c>
      <c r="O172" s="136">
        <f t="shared" si="123"/>
        <v>0</v>
      </c>
      <c r="P172" s="145">
        <f t="shared" si="124"/>
        <v>680000</v>
      </c>
      <c r="Q172" s="173"/>
      <c r="R172" s="173"/>
      <c r="S172" s="145">
        <f t="shared" si="125"/>
        <v>717320</v>
      </c>
      <c r="T172" s="167">
        <f>SUM(O172:S172)</f>
        <v>1397320</v>
      </c>
      <c r="U172" s="33">
        <f t="shared" ref="U172:U173" si="131">N172</f>
        <v>0</v>
      </c>
      <c r="V172" s="259"/>
      <c r="W172" s="259"/>
      <c r="X172" s="259"/>
      <c r="Y172" s="259"/>
      <c r="Z172" s="259"/>
      <c r="AA172" s="259"/>
      <c r="AB172" s="259"/>
      <c r="AC172" s="259"/>
      <c r="AD172" s="259"/>
      <c r="AE172" s="259"/>
      <c r="AF172" s="259"/>
      <c r="AG172" s="259"/>
      <c r="AH172" s="259"/>
    </row>
    <row r="173" spans="1:34" ht="15.75" thickBot="1">
      <c r="A173"/>
      <c r="B173" s="41" t="s">
        <v>151</v>
      </c>
      <c r="C173" s="4">
        <v>2120</v>
      </c>
      <c r="D173" s="19"/>
      <c r="E173" s="14">
        <v>2021</v>
      </c>
      <c r="F173" s="207">
        <v>0</v>
      </c>
      <c r="G173" s="208">
        <v>160000</v>
      </c>
      <c r="H173" s="208">
        <v>3091421</v>
      </c>
      <c r="I173" s="35">
        <f t="shared" si="130"/>
        <v>3251421</v>
      </c>
      <c r="J173" s="137">
        <v>0</v>
      </c>
      <c r="K173" s="146"/>
      <c r="L173" s="146"/>
      <c r="M173" s="170">
        <f t="shared" si="129"/>
        <v>0</v>
      </c>
      <c r="N173" s="135">
        <v>0</v>
      </c>
      <c r="O173" s="137">
        <f t="shared" si="123"/>
        <v>0</v>
      </c>
      <c r="P173" s="146">
        <f t="shared" si="124"/>
        <v>160000</v>
      </c>
      <c r="Q173" s="216"/>
      <c r="R173" s="216"/>
      <c r="S173" s="146">
        <f t="shared" si="125"/>
        <v>3091421</v>
      </c>
      <c r="T173" s="170">
        <f>SUM(O173:S173)</f>
        <v>3251421</v>
      </c>
      <c r="U173" s="135">
        <f t="shared" si="131"/>
        <v>0</v>
      </c>
      <c r="V173" s="259"/>
      <c r="W173" s="259"/>
      <c r="X173" s="259"/>
      <c r="Y173" s="259"/>
      <c r="Z173" s="259"/>
      <c r="AA173" s="259"/>
      <c r="AB173" s="259"/>
      <c r="AC173" s="259"/>
      <c r="AD173" s="259"/>
      <c r="AE173" s="259"/>
      <c r="AF173" s="259"/>
      <c r="AG173" s="259"/>
      <c r="AH173" s="259"/>
    </row>
    <row r="174" spans="1:34">
      <c r="A174"/>
      <c r="B174" s="39" t="s">
        <v>151</v>
      </c>
      <c r="C174" s="2">
        <v>9430</v>
      </c>
      <c r="D174" s="5" t="s">
        <v>154</v>
      </c>
      <c r="E174" s="13">
        <v>2019</v>
      </c>
      <c r="F174" s="210">
        <v>0</v>
      </c>
      <c r="G174" s="217">
        <v>0</v>
      </c>
      <c r="H174" s="217">
        <v>0</v>
      </c>
      <c r="I174" s="179">
        <v>0</v>
      </c>
      <c r="J174" s="161">
        <v>0</v>
      </c>
      <c r="K174" s="144">
        <v>0</v>
      </c>
      <c r="L174" s="144">
        <v>271063</v>
      </c>
      <c r="M174" s="132">
        <f>SUM(J174:L174)</f>
        <v>271063</v>
      </c>
      <c r="N174" s="165">
        <v>0</v>
      </c>
      <c r="O174" s="161">
        <f t="shared" si="123"/>
        <v>0</v>
      </c>
      <c r="P174" s="144">
        <f t="shared" si="124"/>
        <v>0</v>
      </c>
      <c r="Q174" s="172"/>
      <c r="R174" s="172"/>
      <c r="S174" s="144">
        <f t="shared" si="125"/>
        <v>271063</v>
      </c>
      <c r="T174" s="132">
        <f>SUM(O174:S174)</f>
        <v>271063</v>
      </c>
      <c r="U174" s="165">
        <f>N174</f>
        <v>0</v>
      </c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259"/>
      <c r="AF174" s="259"/>
      <c r="AG174" s="259"/>
      <c r="AH174" s="259"/>
    </row>
    <row r="175" spans="1:34">
      <c r="A175"/>
      <c r="B175" s="40" t="s">
        <v>151</v>
      </c>
      <c r="C175" s="3">
        <v>9430</v>
      </c>
      <c r="D175" s="6"/>
      <c r="E175" s="11">
        <v>2020</v>
      </c>
      <c r="F175" s="205">
        <v>0</v>
      </c>
      <c r="G175" s="206">
        <v>0</v>
      </c>
      <c r="H175" s="206">
        <v>0</v>
      </c>
      <c r="I175" s="34">
        <v>0</v>
      </c>
      <c r="J175" s="136">
        <v>0</v>
      </c>
      <c r="K175" s="145">
        <v>0</v>
      </c>
      <c r="L175" s="145">
        <v>156383</v>
      </c>
      <c r="M175" s="167">
        <f t="shared" ref="M175:M176" si="132">SUM(J175:L175)</f>
        <v>156383</v>
      </c>
      <c r="N175" s="33">
        <v>0</v>
      </c>
      <c r="O175" s="136">
        <f t="shared" si="123"/>
        <v>0</v>
      </c>
      <c r="P175" s="145">
        <f t="shared" si="124"/>
        <v>0</v>
      </c>
      <c r="Q175" s="173"/>
      <c r="R175" s="173"/>
      <c r="S175" s="145">
        <f t="shared" si="125"/>
        <v>156383</v>
      </c>
      <c r="T175" s="167">
        <f t="shared" ref="T175:T188" si="133">SUM(O175:S175)</f>
        <v>156383</v>
      </c>
      <c r="U175" s="33">
        <f t="shared" ref="U175:U176" si="134">N175</f>
        <v>0</v>
      </c>
      <c r="V175" s="259"/>
      <c r="W175" s="259"/>
      <c r="X175" s="259"/>
      <c r="Y175" s="259"/>
      <c r="Z175" s="259"/>
      <c r="AA175" s="259"/>
      <c r="AB175" s="259"/>
      <c r="AC175" s="259"/>
      <c r="AD175" s="259"/>
      <c r="AE175" s="259"/>
      <c r="AF175" s="259"/>
      <c r="AG175" s="259"/>
      <c r="AH175" s="259"/>
    </row>
    <row r="176" spans="1:34" ht="15.75" thickBot="1">
      <c r="A176"/>
      <c r="B176" s="41" t="s">
        <v>151</v>
      </c>
      <c r="C176" s="20">
        <v>9430</v>
      </c>
      <c r="D176" s="21"/>
      <c r="E176" s="14">
        <v>2021</v>
      </c>
      <c r="F176" s="218">
        <v>0</v>
      </c>
      <c r="G176" s="219">
        <v>0</v>
      </c>
      <c r="H176" s="219">
        <v>0</v>
      </c>
      <c r="I176" s="180">
        <v>0</v>
      </c>
      <c r="J176" s="137">
        <v>0</v>
      </c>
      <c r="K176" s="146">
        <v>0</v>
      </c>
      <c r="L176" s="146">
        <v>101500</v>
      </c>
      <c r="M176" s="170">
        <f t="shared" si="132"/>
        <v>101500</v>
      </c>
      <c r="N176" s="178">
        <v>0</v>
      </c>
      <c r="O176" s="137">
        <f t="shared" si="123"/>
        <v>0</v>
      </c>
      <c r="P176" s="146">
        <f t="shared" si="124"/>
        <v>0</v>
      </c>
      <c r="Q176" s="216"/>
      <c r="R176" s="216"/>
      <c r="S176" s="146">
        <f t="shared" si="125"/>
        <v>101500</v>
      </c>
      <c r="T176" s="170">
        <f t="shared" si="133"/>
        <v>101500</v>
      </c>
      <c r="U176" s="178">
        <f t="shared" si="134"/>
        <v>0</v>
      </c>
      <c r="V176" s="259"/>
      <c r="W176" s="259"/>
      <c r="X176" s="259"/>
      <c r="Y176" s="259"/>
      <c r="Z176" s="259"/>
      <c r="AA176" s="259"/>
      <c r="AB176" s="259"/>
      <c r="AC176" s="259"/>
      <c r="AD176" s="259"/>
      <c r="AE176" s="259"/>
      <c r="AF176" s="259"/>
      <c r="AG176" s="259"/>
      <c r="AH176" s="259"/>
    </row>
    <row r="177" spans="1:34">
      <c r="A177"/>
      <c r="B177" s="39" t="s">
        <v>151</v>
      </c>
      <c r="C177" s="17">
        <v>2150</v>
      </c>
      <c r="D177" s="18" t="s">
        <v>155</v>
      </c>
      <c r="E177" s="13">
        <v>2019</v>
      </c>
      <c r="F177" s="203">
        <v>0</v>
      </c>
      <c r="G177" s="204">
        <v>0</v>
      </c>
      <c r="H177" s="204">
        <v>0</v>
      </c>
      <c r="I177" s="126">
        <v>0</v>
      </c>
      <c r="J177" s="161">
        <v>0</v>
      </c>
      <c r="K177" s="144">
        <v>0</v>
      </c>
      <c r="L177" s="144">
        <v>256800</v>
      </c>
      <c r="M177" s="132">
        <f>SUM(J177:L177)</f>
        <v>256800</v>
      </c>
      <c r="N177" s="130">
        <v>0</v>
      </c>
      <c r="O177" s="161">
        <f t="shared" si="123"/>
        <v>0</v>
      </c>
      <c r="P177" s="144">
        <f t="shared" si="124"/>
        <v>0</v>
      </c>
      <c r="Q177" s="172"/>
      <c r="R177" s="172"/>
      <c r="S177" s="144">
        <f t="shared" si="125"/>
        <v>256800</v>
      </c>
      <c r="T177" s="132">
        <f>SUM(O177:S177)</f>
        <v>256800</v>
      </c>
      <c r="U177" s="130">
        <f>N177</f>
        <v>0</v>
      </c>
      <c r="V177" s="259"/>
      <c r="W177" s="259"/>
      <c r="X177" s="259"/>
      <c r="Y177" s="259"/>
      <c r="Z177" s="259"/>
      <c r="AA177" s="259"/>
      <c r="AB177" s="259"/>
      <c r="AC177" s="259"/>
      <c r="AD177" s="259"/>
      <c r="AE177" s="259"/>
      <c r="AF177" s="259"/>
      <c r="AG177" s="259"/>
      <c r="AH177" s="259"/>
    </row>
    <row r="178" spans="1:34">
      <c r="A178"/>
      <c r="B178" s="40" t="s">
        <v>151</v>
      </c>
      <c r="C178" s="3">
        <v>2150</v>
      </c>
      <c r="D178" s="6"/>
      <c r="E178" s="11">
        <v>2020</v>
      </c>
      <c r="F178" s="205">
        <v>0</v>
      </c>
      <c r="G178" s="206">
        <v>0</v>
      </c>
      <c r="H178" s="206">
        <v>0</v>
      </c>
      <c r="I178" s="34">
        <v>0</v>
      </c>
      <c r="J178" s="136">
        <v>0</v>
      </c>
      <c r="K178" s="145">
        <v>0</v>
      </c>
      <c r="L178" s="145">
        <v>1123031</v>
      </c>
      <c r="M178" s="167">
        <f t="shared" ref="M178:M179" si="135">SUM(J178:L178)</f>
        <v>1123031</v>
      </c>
      <c r="N178" s="33">
        <v>0</v>
      </c>
      <c r="O178" s="136">
        <f t="shared" si="123"/>
        <v>0</v>
      </c>
      <c r="P178" s="145">
        <f t="shared" si="124"/>
        <v>0</v>
      </c>
      <c r="Q178" s="173"/>
      <c r="R178" s="173"/>
      <c r="S178" s="145">
        <f t="shared" si="125"/>
        <v>1123031</v>
      </c>
      <c r="T178" s="167">
        <f t="shared" si="133"/>
        <v>1123031</v>
      </c>
      <c r="U178" s="33">
        <f t="shared" ref="U178:U179" si="136">N178</f>
        <v>0</v>
      </c>
      <c r="V178" s="259"/>
      <c r="W178" s="259"/>
      <c r="X178" s="259"/>
      <c r="Y178" s="259"/>
      <c r="Z178" s="259"/>
      <c r="AA178" s="259"/>
      <c r="AB178" s="259"/>
      <c r="AC178" s="259"/>
      <c r="AD178" s="259"/>
      <c r="AE178" s="259"/>
      <c r="AF178" s="259"/>
      <c r="AG178" s="259"/>
      <c r="AH178" s="259"/>
    </row>
    <row r="179" spans="1:34" ht="15.75" thickBot="1">
      <c r="A179"/>
      <c r="B179" s="41" t="s">
        <v>151</v>
      </c>
      <c r="C179" s="4">
        <v>2150</v>
      </c>
      <c r="D179" s="19"/>
      <c r="E179" s="14">
        <v>2021</v>
      </c>
      <c r="F179" s="207">
        <v>0</v>
      </c>
      <c r="G179" s="208">
        <v>0</v>
      </c>
      <c r="H179" s="208">
        <v>0</v>
      </c>
      <c r="I179" s="35">
        <v>0</v>
      </c>
      <c r="J179" s="137">
        <v>0</v>
      </c>
      <c r="K179" s="146">
        <v>0</v>
      </c>
      <c r="L179" s="146">
        <v>1955161</v>
      </c>
      <c r="M179" s="170">
        <f t="shared" si="135"/>
        <v>1955161</v>
      </c>
      <c r="N179" s="135">
        <v>0</v>
      </c>
      <c r="O179" s="137">
        <f t="shared" si="123"/>
        <v>0</v>
      </c>
      <c r="P179" s="146">
        <f t="shared" si="124"/>
        <v>0</v>
      </c>
      <c r="Q179" s="216"/>
      <c r="R179" s="216"/>
      <c r="S179" s="146">
        <f t="shared" si="125"/>
        <v>1955161</v>
      </c>
      <c r="T179" s="170">
        <f t="shared" si="133"/>
        <v>1955161</v>
      </c>
      <c r="U179" s="135">
        <f t="shared" si="136"/>
        <v>0</v>
      </c>
      <c r="V179" s="259"/>
      <c r="W179" s="259"/>
      <c r="X179" s="259"/>
      <c r="Y179" s="259"/>
      <c r="Z179" s="259"/>
      <c r="AA179" s="259"/>
      <c r="AB179" s="259"/>
      <c r="AC179" s="259"/>
      <c r="AD179" s="259"/>
      <c r="AE179" s="259"/>
      <c r="AF179" s="259"/>
      <c r="AG179" s="259"/>
      <c r="AH179" s="259"/>
    </row>
    <row r="180" spans="1:34" ht="15" customHeight="1">
      <c r="A180"/>
      <c r="B180" s="39" t="s">
        <v>151</v>
      </c>
      <c r="C180" s="2">
        <v>7340</v>
      </c>
      <c r="D180" s="5" t="s">
        <v>156</v>
      </c>
      <c r="E180" s="13">
        <v>2019</v>
      </c>
      <c r="F180" s="210">
        <v>14825</v>
      </c>
      <c r="G180" s="211">
        <v>30361</v>
      </c>
      <c r="H180" s="211">
        <v>0</v>
      </c>
      <c r="I180" s="147">
        <f>F180+G180+H180</f>
        <v>45186</v>
      </c>
      <c r="J180" s="161">
        <v>0</v>
      </c>
      <c r="K180" s="144">
        <v>30565</v>
      </c>
      <c r="L180" s="144">
        <v>34000</v>
      </c>
      <c r="M180" s="132">
        <f>J180+K180+L180</f>
        <v>64565</v>
      </c>
      <c r="N180" s="165">
        <v>0</v>
      </c>
      <c r="O180" s="161">
        <f t="shared" si="123"/>
        <v>14825</v>
      </c>
      <c r="P180" s="144">
        <f t="shared" si="124"/>
        <v>60926</v>
      </c>
      <c r="Q180" s="172"/>
      <c r="R180" s="172"/>
      <c r="S180" s="144">
        <f t="shared" si="125"/>
        <v>34000</v>
      </c>
      <c r="T180" s="132">
        <f>SUM(O180:S180)</f>
        <v>109751</v>
      </c>
      <c r="U180" s="165">
        <f>N180</f>
        <v>0</v>
      </c>
      <c r="V180" s="259"/>
      <c r="W180" s="259"/>
      <c r="X180" s="259"/>
      <c r="Y180" s="259"/>
      <c r="Z180" s="259"/>
      <c r="AA180" s="259"/>
      <c r="AB180" s="259"/>
      <c r="AC180" s="259"/>
      <c r="AD180" s="259"/>
      <c r="AE180" s="259"/>
      <c r="AF180" s="259"/>
      <c r="AG180" s="259"/>
      <c r="AH180" s="259"/>
    </row>
    <row r="181" spans="1:34">
      <c r="A181"/>
      <c r="B181" s="40" t="s">
        <v>151</v>
      </c>
      <c r="C181" s="3">
        <v>7340</v>
      </c>
      <c r="D181" s="6"/>
      <c r="E181" s="11">
        <v>2020</v>
      </c>
      <c r="F181" s="205">
        <v>14825</v>
      </c>
      <c r="G181" s="238">
        <v>58721</v>
      </c>
      <c r="H181" s="238">
        <v>0</v>
      </c>
      <c r="I181" s="147">
        <f>F181+G181+H181</f>
        <v>73546</v>
      </c>
      <c r="J181" s="136">
        <v>0</v>
      </c>
      <c r="K181" s="145">
        <v>58720</v>
      </c>
      <c r="L181" s="145">
        <v>0</v>
      </c>
      <c r="M181" s="167">
        <f t="shared" si="129"/>
        <v>58720</v>
      </c>
      <c r="N181" s="33">
        <v>0</v>
      </c>
      <c r="O181" s="136">
        <f t="shared" si="123"/>
        <v>14825</v>
      </c>
      <c r="P181" s="145">
        <f t="shared" si="124"/>
        <v>117441</v>
      </c>
      <c r="Q181" s="173"/>
      <c r="R181" s="173"/>
      <c r="S181" s="145">
        <f t="shared" si="125"/>
        <v>0</v>
      </c>
      <c r="T181" s="167">
        <f t="shared" si="133"/>
        <v>132266</v>
      </c>
      <c r="U181" s="33">
        <f t="shared" ref="U181:U182" si="137">N181</f>
        <v>0</v>
      </c>
      <c r="V181" s="259"/>
      <c r="W181" s="259"/>
      <c r="X181" s="259"/>
      <c r="Y181" s="259"/>
      <c r="Z181" s="259"/>
      <c r="AA181" s="259"/>
      <c r="AB181" s="259"/>
      <c r="AC181" s="259"/>
      <c r="AD181" s="259"/>
      <c r="AE181" s="259"/>
      <c r="AF181" s="259"/>
      <c r="AG181" s="259"/>
      <c r="AH181" s="259"/>
    </row>
    <row r="182" spans="1:34" ht="15.75" thickBot="1">
      <c r="A182"/>
      <c r="B182" s="41" t="s">
        <v>151</v>
      </c>
      <c r="C182" s="20">
        <v>7340</v>
      </c>
      <c r="D182" s="21"/>
      <c r="E182" s="14">
        <v>2021</v>
      </c>
      <c r="F182" s="218">
        <v>14825</v>
      </c>
      <c r="G182" s="239">
        <v>100657</v>
      </c>
      <c r="H182" s="239">
        <v>0</v>
      </c>
      <c r="I182" s="147">
        <f>F182+G182+H182</f>
        <v>115482</v>
      </c>
      <c r="J182" s="137">
        <v>0</v>
      </c>
      <c r="K182" s="146">
        <v>100856</v>
      </c>
      <c r="L182" s="146">
        <v>0</v>
      </c>
      <c r="M182" s="170">
        <f t="shared" si="129"/>
        <v>100856</v>
      </c>
      <c r="N182" s="178">
        <v>0</v>
      </c>
      <c r="O182" s="137">
        <f t="shared" si="123"/>
        <v>14825</v>
      </c>
      <c r="P182" s="146">
        <f t="shared" si="124"/>
        <v>201513</v>
      </c>
      <c r="Q182" s="216"/>
      <c r="R182" s="216"/>
      <c r="S182" s="146">
        <f t="shared" si="125"/>
        <v>0</v>
      </c>
      <c r="T182" s="170">
        <f t="shared" si="133"/>
        <v>216338</v>
      </c>
      <c r="U182" s="178">
        <f t="shared" si="137"/>
        <v>0</v>
      </c>
      <c r="V182" s="259"/>
      <c r="W182" s="259"/>
      <c r="X182" s="259"/>
      <c r="Y182" s="259"/>
      <c r="Z182" s="259"/>
      <c r="AA182" s="259"/>
      <c r="AB182" s="259"/>
      <c r="AC182" s="259"/>
      <c r="AD182" s="259"/>
      <c r="AE182" s="259"/>
      <c r="AF182" s="259"/>
      <c r="AG182" s="259"/>
      <c r="AH182" s="259"/>
    </row>
    <row r="183" spans="1:34">
      <c r="A183"/>
      <c r="B183" s="39" t="s">
        <v>151</v>
      </c>
      <c r="C183" s="17">
        <v>10270</v>
      </c>
      <c r="D183" s="18" t="s">
        <v>157</v>
      </c>
      <c r="E183" s="13">
        <v>2019</v>
      </c>
      <c r="F183" s="203">
        <v>0</v>
      </c>
      <c r="G183" s="204">
        <v>0</v>
      </c>
      <c r="H183" s="204">
        <v>0</v>
      </c>
      <c r="I183" s="126">
        <v>0</v>
      </c>
      <c r="J183" s="161">
        <v>0</v>
      </c>
      <c r="K183" s="144">
        <v>0</v>
      </c>
      <c r="L183" s="144">
        <v>0</v>
      </c>
      <c r="M183" s="132">
        <f t="shared" si="129"/>
        <v>0</v>
      </c>
      <c r="N183" s="130">
        <v>0</v>
      </c>
      <c r="O183" s="161">
        <f t="shared" si="123"/>
        <v>0</v>
      </c>
      <c r="P183" s="144">
        <f t="shared" si="124"/>
        <v>0</v>
      </c>
      <c r="Q183" s="172"/>
      <c r="R183" s="172"/>
      <c r="S183" s="144">
        <f t="shared" si="125"/>
        <v>0</v>
      </c>
      <c r="T183" s="132">
        <f t="shared" si="133"/>
        <v>0</v>
      </c>
      <c r="U183" s="130">
        <f>N183</f>
        <v>0</v>
      </c>
      <c r="V183" s="259"/>
      <c r="W183" s="259"/>
      <c r="X183" s="259"/>
      <c r="Y183" s="259"/>
      <c r="Z183" s="259"/>
      <c r="AA183" s="259"/>
      <c r="AB183" s="259"/>
      <c r="AC183" s="259"/>
      <c r="AD183" s="259"/>
      <c r="AE183" s="259"/>
      <c r="AF183" s="259"/>
      <c r="AG183" s="259"/>
      <c r="AH183" s="259"/>
    </row>
    <row r="184" spans="1:34">
      <c r="A184"/>
      <c r="B184" s="40" t="s">
        <v>151</v>
      </c>
      <c r="C184" s="3">
        <v>10270</v>
      </c>
      <c r="D184" s="6"/>
      <c r="E184" s="11">
        <v>2020</v>
      </c>
      <c r="F184" s="205">
        <v>0</v>
      </c>
      <c r="G184" s="206">
        <v>0</v>
      </c>
      <c r="H184" s="206">
        <v>0</v>
      </c>
      <c r="I184" s="34">
        <v>0</v>
      </c>
      <c r="J184" s="136">
        <v>0</v>
      </c>
      <c r="K184" s="145">
        <v>0</v>
      </c>
      <c r="L184" s="145">
        <v>0</v>
      </c>
      <c r="M184" s="167">
        <f t="shared" si="129"/>
        <v>0</v>
      </c>
      <c r="N184" s="33">
        <v>0</v>
      </c>
      <c r="O184" s="136">
        <f t="shared" si="123"/>
        <v>0</v>
      </c>
      <c r="P184" s="145">
        <f t="shared" si="124"/>
        <v>0</v>
      </c>
      <c r="Q184" s="173"/>
      <c r="R184" s="173"/>
      <c r="S184" s="145">
        <f t="shared" si="125"/>
        <v>0</v>
      </c>
      <c r="T184" s="167">
        <f t="shared" si="133"/>
        <v>0</v>
      </c>
      <c r="U184" s="33">
        <f t="shared" ref="U184:U185" si="138">N184</f>
        <v>0</v>
      </c>
      <c r="V184" s="259"/>
      <c r="W184" s="259"/>
      <c r="X184" s="259"/>
      <c r="Y184" s="259"/>
      <c r="Z184" s="259"/>
      <c r="AA184" s="259"/>
      <c r="AB184" s="259"/>
      <c r="AC184" s="259"/>
      <c r="AD184" s="259"/>
      <c r="AE184" s="259"/>
      <c r="AF184" s="259"/>
      <c r="AG184" s="259"/>
      <c r="AH184" s="259"/>
    </row>
    <row r="185" spans="1:34" ht="15.75" thickBot="1">
      <c r="A185"/>
      <c r="B185" s="41" t="s">
        <v>151</v>
      </c>
      <c r="C185" s="4">
        <v>10270</v>
      </c>
      <c r="D185" s="19"/>
      <c r="E185" s="14">
        <v>2021</v>
      </c>
      <c r="F185" s="207">
        <v>0</v>
      </c>
      <c r="G185" s="208">
        <v>0</v>
      </c>
      <c r="H185" s="208">
        <v>0</v>
      </c>
      <c r="I185" s="35">
        <v>0</v>
      </c>
      <c r="J185" s="137">
        <v>0</v>
      </c>
      <c r="K185" s="146">
        <v>0</v>
      </c>
      <c r="L185" s="146">
        <v>0</v>
      </c>
      <c r="M185" s="170">
        <f t="shared" si="129"/>
        <v>0</v>
      </c>
      <c r="N185" s="135">
        <v>0</v>
      </c>
      <c r="O185" s="137">
        <f t="shared" si="123"/>
        <v>0</v>
      </c>
      <c r="P185" s="146">
        <f t="shared" si="124"/>
        <v>0</v>
      </c>
      <c r="Q185" s="216"/>
      <c r="R185" s="216"/>
      <c r="S185" s="146">
        <f t="shared" si="125"/>
        <v>0</v>
      </c>
      <c r="T185" s="170">
        <f t="shared" si="133"/>
        <v>0</v>
      </c>
      <c r="U185" s="135">
        <f t="shared" si="138"/>
        <v>0</v>
      </c>
      <c r="V185" s="259"/>
      <c r="W185" s="259"/>
      <c r="X185" s="259"/>
      <c r="Y185" s="259"/>
      <c r="Z185" s="259"/>
      <c r="AA185" s="259"/>
      <c r="AB185" s="259"/>
      <c r="AC185" s="259"/>
      <c r="AD185" s="259"/>
      <c r="AE185" s="259"/>
      <c r="AF185" s="259"/>
      <c r="AG185" s="259"/>
      <c r="AH185" s="259"/>
    </row>
    <row r="186" spans="1:34" ht="15" customHeight="1">
      <c r="A186"/>
      <c r="B186" s="39" t="s">
        <v>151</v>
      </c>
      <c r="C186" s="2">
        <v>10910</v>
      </c>
      <c r="D186" s="5" t="s">
        <v>158</v>
      </c>
      <c r="E186" s="13">
        <v>2019</v>
      </c>
      <c r="F186" s="210">
        <v>0</v>
      </c>
      <c r="G186" s="217">
        <v>49370</v>
      </c>
      <c r="H186" s="217">
        <v>49600</v>
      </c>
      <c r="I186" s="179">
        <f>SUM(F186:H186)</f>
        <v>98970</v>
      </c>
      <c r="J186" s="161">
        <v>0</v>
      </c>
      <c r="K186" s="144">
        <v>0</v>
      </c>
      <c r="L186" s="144">
        <v>0</v>
      </c>
      <c r="M186" s="132">
        <f t="shared" si="129"/>
        <v>0</v>
      </c>
      <c r="N186" s="165">
        <v>0</v>
      </c>
      <c r="O186" s="161">
        <f t="shared" si="123"/>
        <v>0</v>
      </c>
      <c r="P186" s="144">
        <f t="shared" si="124"/>
        <v>49370</v>
      </c>
      <c r="Q186" s="172"/>
      <c r="R186" s="172"/>
      <c r="S186" s="144">
        <f t="shared" si="125"/>
        <v>49600</v>
      </c>
      <c r="T186" s="132">
        <f>SUM(O186:S186)</f>
        <v>98970</v>
      </c>
      <c r="U186" s="165">
        <f>N186</f>
        <v>0</v>
      </c>
      <c r="V186" s="259"/>
      <c r="W186" s="259"/>
      <c r="X186" s="259"/>
      <c r="Y186" s="259"/>
      <c r="Z186" s="259"/>
      <c r="AA186" s="259"/>
      <c r="AB186" s="259"/>
      <c r="AC186" s="259"/>
      <c r="AD186" s="259"/>
      <c r="AE186" s="259"/>
      <c r="AF186" s="259"/>
      <c r="AG186" s="259"/>
      <c r="AH186" s="259"/>
    </row>
    <row r="187" spans="1:34">
      <c r="A187"/>
      <c r="B187" s="40" t="s">
        <v>151</v>
      </c>
      <c r="C187" s="3">
        <v>10910</v>
      </c>
      <c r="D187" s="6"/>
      <c r="E187" s="11">
        <v>2020</v>
      </c>
      <c r="F187" s="205">
        <v>0</v>
      </c>
      <c r="G187" s="206">
        <v>0</v>
      </c>
      <c r="H187" s="206">
        <v>0</v>
      </c>
      <c r="I187" s="34">
        <v>0</v>
      </c>
      <c r="J187" s="136">
        <v>0</v>
      </c>
      <c r="K187" s="145">
        <v>0</v>
      </c>
      <c r="L187" s="145">
        <v>0</v>
      </c>
      <c r="M187" s="167">
        <f t="shared" si="129"/>
        <v>0</v>
      </c>
      <c r="N187" s="33">
        <v>0</v>
      </c>
      <c r="O187" s="136">
        <f t="shared" si="123"/>
        <v>0</v>
      </c>
      <c r="P187" s="145">
        <f t="shared" si="124"/>
        <v>0</v>
      </c>
      <c r="Q187" s="173"/>
      <c r="R187" s="173"/>
      <c r="S187" s="145">
        <f t="shared" si="125"/>
        <v>0</v>
      </c>
      <c r="T187" s="167">
        <f t="shared" si="133"/>
        <v>0</v>
      </c>
      <c r="U187" s="33">
        <f t="shared" ref="U187:U188" si="139">N187</f>
        <v>0</v>
      </c>
      <c r="V187" s="259"/>
      <c r="W187" s="259"/>
      <c r="X187" s="259"/>
      <c r="Y187" s="259"/>
      <c r="Z187" s="259"/>
      <c r="AA187" s="259"/>
      <c r="AB187" s="259"/>
      <c r="AC187" s="259"/>
      <c r="AD187" s="259"/>
      <c r="AE187" s="259"/>
      <c r="AF187" s="259"/>
      <c r="AG187" s="259"/>
      <c r="AH187" s="259"/>
    </row>
    <row r="188" spans="1:34" ht="15.75" thickBot="1">
      <c r="A188"/>
      <c r="B188" s="41" t="s">
        <v>151</v>
      </c>
      <c r="C188" s="20">
        <v>10910</v>
      </c>
      <c r="D188" s="21"/>
      <c r="E188" s="14">
        <v>2021</v>
      </c>
      <c r="F188" s="218">
        <v>0</v>
      </c>
      <c r="G188" s="219">
        <v>0</v>
      </c>
      <c r="H188" s="219">
        <v>0</v>
      </c>
      <c r="I188" s="180">
        <v>0</v>
      </c>
      <c r="J188" s="137">
        <v>0</v>
      </c>
      <c r="K188" s="146">
        <v>0</v>
      </c>
      <c r="L188" s="146">
        <v>0</v>
      </c>
      <c r="M188" s="170">
        <f t="shared" si="129"/>
        <v>0</v>
      </c>
      <c r="N188" s="178">
        <v>0</v>
      </c>
      <c r="O188" s="137">
        <f t="shared" si="123"/>
        <v>0</v>
      </c>
      <c r="P188" s="146">
        <f t="shared" si="124"/>
        <v>0</v>
      </c>
      <c r="Q188" s="216"/>
      <c r="R188" s="216"/>
      <c r="S188" s="146">
        <f t="shared" si="125"/>
        <v>0</v>
      </c>
      <c r="T188" s="170">
        <f t="shared" si="133"/>
        <v>0</v>
      </c>
      <c r="U188" s="178">
        <f t="shared" si="139"/>
        <v>0</v>
      </c>
      <c r="V188" s="259"/>
      <c r="W188" s="259"/>
      <c r="X188" s="259"/>
      <c r="Y188" s="259"/>
      <c r="Z188" s="259"/>
      <c r="AA188" s="259"/>
      <c r="AB188" s="259"/>
      <c r="AC188" s="259"/>
      <c r="AD188" s="259"/>
      <c r="AE188" s="259"/>
      <c r="AF188" s="259"/>
      <c r="AG188" s="259"/>
      <c r="AH188" s="259"/>
    </row>
    <row r="189" spans="1:34" ht="15.75" customHeight="1" thickBot="1">
      <c r="A189"/>
      <c r="B189" s="148" t="s">
        <v>112</v>
      </c>
      <c r="C189" s="277" t="s">
        <v>113</v>
      </c>
      <c r="D189" s="278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2"/>
      <c r="V189" s="259"/>
      <c r="W189" s="259"/>
      <c r="X189" s="259"/>
      <c r="Y189" s="259"/>
      <c r="Z189" s="259"/>
      <c r="AA189" s="259"/>
      <c r="AB189" s="259"/>
      <c r="AC189" s="259"/>
      <c r="AD189" s="259"/>
      <c r="AE189" s="259"/>
      <c r="AF189" s="259"/>
      <c r="AG189" s="259"/>
      <c r="AH189" s="259"/>
    </row>
    <row r="190" spans="1:34" ht="15" customHeight="1">
      <c r="A190"/>
      <c r="B190" s="15" t="s">
        <v>112</v>
      </c>
      <c r="C190" s="92">
        <v>3520</v>
      </c>
      <c r="D190" s="53" t="s">
        <v>114</v>
      </c>
      <c r="E190" s="10">
        <v>2019</v>
      </c>
      <c r="F190" s="210">
        <v>31000</v>
      </c>
      <c r="G190" s="211">
        <v>65000</v>
      </c>
      <c r="H190" s="211">
        <v>33160</v>
      </c>
      <c r="I190" s="147">
        <f>SUM(F190:H190)</f>
        <v>129160</v>
      </c>
      <c r="J190" s="161">
        <v>0</v>
      </c>
      <c r="K190" s="144">
        <v>120000</v>
      </c>
      <c r="L190" s="144">
        <v>10345</v>
      </c>
      <c r="M190" s="132">
        <f>SUM(J190:L190)</f>
        <v>130345</v>
      </c>
      <c r="N190" s="165">
        <v>0</v>
      </c>
      <c r="O190" s="161">
        <f t="shared" ref="O190:P192" si="140">J190+F190</f>
        <v>31000</v>
      </c>
      <c r="P190" s="144">
        <f t="shared" si="140"/>
        <v>185000</v>
      </c>
      <c r="Q190" s="172"/>
      <c r="R190" s="172"/>
      <c r="S190" s="144">
        <f>L190+H190</f>
        <v>43505</v>
      </c>
      <c r="T190" s="132">
        <f>SUM(O190:S190)</f>
        <v>259505</v>
      </c>
      <c r="U190" s="165">
        <f>N190</f>
        <v>0</v>
      </c>
      <c r="V190" s="259"/>
      <c r="W190" s="259"/>
      <c r="X190" s="259"/>
      <c r="Y190" s="259"/>
      <c r="Z190" s="259"/>
      <c r="AA190" s="259"/>
      <c r="AB190" s="259"/>
      <c r="AC190" s="259"/>
      <c r="AD190" s="259"/>
      <c r="AE190" s="259"/>
      <c r="AF190" s="259"/>
      <c r="AG190" s="259"/>
      <c r="AH190" s="259"/>
    </row>
    <row r="191" spans="1:34">
      <c r="A191"/>
      <c r="B191" s="12" t="s">
        <v>112</v>
      </c>
      <c r="C191" s="93"/>
      <c r="D191" s="75"/>
      <c r="E191" s="11">
        <v>2020</v>
      </c>
      <c r="F191" s="212">
        <v>31000</v>
      </c>
      <c r="G191" s="213">
        <v>10000</v>
      </c>
      <c r="H191" s="213">
        <v>25331</v>
      </c>
      <c r="I191" s="147">
        <f>SUM(F191:H191)</f>
        <v>66331</v>
      </c>
      <c r="J191" s="136">
        <v>0</v>
      </c>
      <c r="K191" s="145">
        <v>120000</v>
      </c>
      <c r="L191" s="145">
        <v>10985</v>
      </c>
      <c r="M191" s="132">
        <f t="shared" ref="M191:M192" si="141">SUM(J191:L191)</f>
        <v>130985</v>
      </c>
      <c r="N191" s="168">
        <v>0</v>
      </c>
      <c r="O191" s="136">
        <f t="shared" si="140"/>
        <v>31000</v>
      </c>
      <c r="P191" s="145">
        <f t="shared" si="140"/>
        <v>130000</v>
      </c>
      <c r="Q191" s="173"/>
      <c r="R191" s="173"/>
      <c r="S191" s="145">
        <f>L191+H191</f>
        <v>36316</v>
      </c>
      <c r="T191" s="132">
        <f>SUM(O191:S191)</f>
        <v>197316</v>
      </c>
      <c r="U191" s="168">
        <f t="shared" ref="U191:U192" si="142">N191</f>
        <v>0</v>
      </c>
      <c r="V191" s="259"/>
      <c r="W191" s="259"/>
      <c r="X191" s="259"/>
      <c r="Y191" s="259"/>
      <c r="Z191" s="259"/>
      <c r="AA191" s="259"/>
      <c r="AB191" s="259"/>
      <c r="AC191" s="259"/>
      <c r="AD191" s="259"/>
      <c r="AE191" s="259"/>
      <c r="AF191" s="259"/>
      <c r="AG191" s="259"/>
      <c r="AH191" s="259"/>
    </row>
    <row r="192" spans="1:34" ht="15.75" thickBot="1">
      <c r="A192"/>
      <c r="B192" s="16" t="s">
        <v>112</v>
      </c>
      <c r="C192" s="52"/>
      <c r="D192" s="60"/>
      <c r="E192" s="14">
        <v>2021</v>
      </c>
      <c r="F192" s="214">
        <v>31000</v>
      </c>
      <c r="G192" s="215">
        <v>7000</v>
      </c>
      <c r="H192" s="215">
        <v>24190</v>
      </c>
      <c r="I192" s="147">
        <f>SUM(F192:H192)</f>
        <v>62190</v>
      </c>
      <c r="J192" s="137">
        <v>0</v>
      </c>
      <c r="K192" s="146">
        <v>120000</v>
      </c>
      <c r="L192" s="146">
        <v>8984</v>
      </c>
      <c r="M192" s="132">
        <f t="shared" si="141"/>
        <v>128984</v>
      </c>
      <c r="N192" s="171">
        <v>0</v>
      </c>
      <c r="O192" s="137">
        <f t="shared" si="140"/>
        <v>31000</v>
      </c>
      <c r="P192" s="146">
        <f t="shared" si="140"/>
        <v>127000</v>
      </c>
      <c r="Q192" s="216"/>
      <c r="R192" s="216"/>
      <c r="S192" s="146">
        <f>L192+H192</f>
        <v>33174</v>
      </c>
      <c r="T192" s="146">
        <f>SUM(O192:S192)</f>
        <v>191174</v>
      </c>
      <c r="U192" s="171">
        <f t="shared" si="142"/>
        <v>0</v>
      </c>
      <c r="V192" s="259"/>
      <c r="W192" s="259"/>
      <c r="X192" s="259"/>
      <c r="Y192" s="259"/>
      <c r="Z192" s="259"/>
      <c r="AA192" s="259"/>
      <c r="AB192" s="259"/>
      <c r="AC192" s="259"/>
      <c r="AD192" s="259"/>
      <c r="AE192" s="259"/>
      <c r="AF192" s="259"/>
      <c r="AG192" s="259"/>
      <c r="AH192" s="259"/>
    </row>
    <row r="193" spans="1:34" ht="15.75" customHeight="1" thickBot="1">
      <c r="A193"/>
      <c r="B193" s="148" t="s">
        <v>145</v>
      </c>
      <c r="C193" s="277" t="s">
        <v>149</v>
      </c>
      <c r="D193" s="278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2"/>
      <c r="V193" s="259"/>
      <c r="W193" s="259"/>
      <c r="X193" s="259"/>
      <c r="Y193" s="259"/>
      <c r="Z193" s="259"/>
      <c r="AA193" s="259"/>
      <c r="AB193" s="259"/>
      <c r="AC193" s="259"/>
      <c r="AD193" s="259"/>
      <c r="AE193" s="259"/>
      <c r="AF193" s="259"/>
      <c r="AG193" s="259"/>
      <c r="AH193" s="259"/>
    </row>
    <row r="194" spans="1:34" ht="23.25">
      <c r="A194"/>
      <c r="B194" s="42" t="s">
        <v>145</v>
      </c>
      <c r="C194" s="2">
        <v>8330</v>
      </c>
      <c r="D194" s="89" t="s">
        <v>146</v>
      </c>
      <c r="E194" s="10">
        <v>2019</v>
      </c>
      <c r="F194" s="210"/>
      <c r="G194" s="211"/>
      <c r="H194" s="211"/>
      <c r="I194" s="147"/>
      <c r="J194" s="161"/>
      <c r="K194" s="144">
        <v>50000</v>
      </c>
      <c r="L194" s="144"/>
      <c r="M194" s="132">
        <f>J194+K194+L194</f>
        <v>50000</v>
      </c>
      <c r="N194" s="165"/>
      <c r="O194" s="161">
        <f t="shared" ref="O194:O202" si="143">J194+F194</f>
        <v>0</v>
      </c>
      <c r="P194" s="144">
        <f t="shared" ref="P194:P202" si="144">K194+G194</f>
        <v>50000</v>
      </c>
      <c r="Q194" s="172"/>
      <c r="R194" s="172"/>
      <c r="S194" s="144">
        <f t="shared" ref="S194:S202" si="145">L194+H194</f>
        <v>0</v>
      </c>
      <c r="T194" s="132">
        <f>SUM(O194:S194)</f>
        <v>50000</v>
      </c>
      <c r="U194" s="165">
        <f>N194</f>
        <v>0</v>
      </c>
      <c r="V194" s="259"/>
      <c r="W194" s="259"/>
      <c r="X194" s="259"/>
      <c r="Y194" s="259"/>
      <c r="Z194" s="259"/>
      <c r="AA194" s="259"/>
      <c r="AB194" s="259"/>
      <c r="AC194" s="259"/>
      <c r="AD194" s="259"/>
      <c r="AE194" s="259"/>
      <c r="AF194" s="259"/>
      <c r="AG194" s="259"/>
      <c r="AH194" s="259"/>
    </row>
    <row r="195" spans="1:34">
      <c r="A195"/>
      <c r="B195" s="40" t="s">
        <v>145</v>
      </c>
      <c r="C195" s="3">
        <v>8330</v>
      </c>
      <c r="D195" s="8"/>
      <c r="E195" s="11">
        <v>2020</v>
      </c>
      <c r="F195" s="212"/>
      <c r="G195" s="213"/>
      <c r="H195" s="213"/>
      <c r="I195" s="166"/>
      <c r="J195" s="136"/>
      <c r="K195" s="145">
        <v>50000</v>
      </c>
      <c r="L195" s="145"/>
      <c r="M195" s="167">
        <f t="shared" ref="M195:M202" si="146">J195+K195+L195</f>
        <v>50000</v>
      </c>
      <c r="N195" s="168"/>
      <c r="O195" s="136">
        <f t="shared" si="143"/>
        <v>0</v>
      </c>
      <c r="P195" s="145">
        <f t="shared" si="144"/>
        <v>50000</v>
      </c>
      <c r="Q195" s="173"/>
      <c r="R195" s="173"/>
      <c r="S195" s="145">
        <f t="shared" si="145"/>
        <v>0</v>
      </c>
      <c r="T195" s="167">
        <f t="shared" ref="T195:T202" si="147">SUM(O195:S195)</f>
        <v>50000</v>
      </c>
      <c r="U195" s="168">
        <f t="shared" ref="U195:U196" si="148">N195</f>
        <v>0</v>
      </c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F195" s="259"/>
      <c r="AG195" s="259"/>
      <c r="AH195" s="259"/>
    </row>
    <row r="196" spans="1:34" ht="15.75" thickBot="1">
      <c r="A196"/>
      <c r="B196" s="41" t="s">
        <v>145</v>
      </c>
      <c r="C196" s="4">
        <v>8330</v>
      </c>
      <c r="D196" s="9"/>
      <c r="E196" s="14">
        <v>2021</v>
      </c>
      <c r="F196" s="214"/>
      <c r="G196" s="215"/>
      <c r="H196" s="215"/>
      <c r="I196" s="169"/>
      <c r="J196" s="137"/>
      <c r="K196" s="146">
        <v>50000</v>
      </c>
      <c r="L196" s="146"/>
      <c r="M196" s="170">
        <f t="shared" si="146"/>
        <v>50000</v>
      </c>
      <c r="N196" s="171"/>
      <c r="O196" s="137">
        <f t="shared" si="143"/>
        <v>0</v>
      </c>
      <c r="P196" s="146">
        <f t="shared" si="144"/>
        <v>50000</v>
      </c>
      <c r="Q196" s="216"/>
      <c r="R196" s="216"/>
      <c r="S196" s="146">
        <f t="shared" si="145"/>
        <v>0</v>
      </c>
      <c r="T196" s="170">
        <f t="shared" si="147"/>
        <v>50000</v>
      </c>
      <c r="U196" s="171">
        <f t="shared" si="148"/>
        <v>0</v>
      </c>
      <c r="V196" s="259"/>
      <c r="W196" s="259"/>
      <c r="X196" s="259"/>
      <c r="Y196" s="259"/>
      <c r="Z196" s="259"/>
      <c r="AA196" s="259"/>
      <c r="AB196" s="259"/>
      <c r="AC196" s="259"/>
      <c r="AD196" s="259"/>
      <c r="AE196" s="259"/>
      <c r="AF196" s="259"/>
      <c r="AG196" s="259"/>
      <c r="AH196" s="259"/>
    </row>
    <row r="197" spans="1:34" ht="23.25">
      <c r="A197"/>
      <c r="B197" s="42" t="s">
        <v>145</v>
      </c>
      <c r="C197" s="2">
        <v>8340</v>
      </c>
      <c r="D197" s="89" t="s">
        <v>147</v>
      </c>
      <c r="E197" s="10">
        <v>2019</v>
      </c>
      <c r="F197" s="210"/>
      <c r="G197" s="211"/>
      <c r="H197" s="211"/>
      <c r="I197" s="147"/>
      <c r="J197" s="161"/>
      <c r="K197" s="144">
        <v>30000</v>
      </c>
      <c r="L197" s="144"/>
      <c r="M197" s="132">
        <f>J197+K197+L197</f>
        <v>30000</v>
      </c>
      <c r="N197" s="165"/>
      <c r="O197" s="161">
        <f t="shared" si="143"/>
        <v>0</v>
      </c>
      <c r="P197" s="144">
        <f t="shared" si="144"/>
        <v>30000</v>
      </c>
      <c r="Q197" s="172"/>
      <c r="R197" s="172"/>
      <c r="S197" s="144">
        <f t="shared" si="145"/>
        <v>0</v>
      </c>
      <c r="T197" s="132">
        <f>SUM(O197:S197)</f>
        <v>30000</v>
      </c>
      <c r="U197" s="165">
        <f>N197</f>
        <v>0</v>
      </c>
      <c r="V197" s="259"/>
      <c r="W197" s="259"/>
      <c r="X197" s="259"/>
      <c r="Y197" s="259"/>
      <c r="Z197" s="259"/>
      <c r="AA197" s="259"/>
      <c r="AB197" s="259"/>
      <c r="AC197" s="259"/>
      <c r="AD197" s="259"/>
      <c r="AE197" s="259"/>
      <c r="AF197" s="259"/>
      <c r="AG197" s="259"/>
      <c r="AH197" s="259"/>
    </row>
    <row r="198" spans="1:34">
      <c r="A198"/>
      <c r="B198" s="40" t="s">
        <v>145</v>
      </c>
      <c r="C198" s="3">
        <v>8340</v>
      </c>
      <c r="D198" s="8"/>
      <c r="E198" s="11">
        <v>2020</v>
      </c>
      <c r="F198" s="212"/>
      <c r="G198" s="213"/>
      <c r="H198" s="213"/>
      <c r="I198" s="166"/>
      <c r="J198" s="136"/>
      <c r="K198" s="145">
        <v>12000</v>
      </c>
      <c r="L198" s="145"/>
      <c r="M198" s="167">
        <f t="shared" si="146"/>
        <v>12000</v>
      </c>
      <c r="N198" s="168"/>
      <c r="O198" s="136">
        <f t="shared" si="143"/>
        <v>0</v>
      </c>
      <c r="P198" s="145">
        <f t="shared" si="144"/>
        <v>12000</v>
      </c>
      <c r="Q198" s="173"/>
      <c r="R198" s="173"/>
      <c r="S198" s="145">
        <f t="shared" si="145"/>
        <v>0</v>
      </c>
      <c r="T198" s="167">
        <f t="shared" si="147"/>
        <v>12000</v>
      </c>
      <c r="U198" s="168">
        <f t="shared" ref="U198:U199" si="149">N198</f>
        <v>0</v>
      </c>
      <c r="V198" s="259"/>
      <c r="W198" s="259"/>
      <c r="X198" s="259"/>
      <c r="Y198" s="259"/>
      <c r="Z198" s="259"/>
      <c r="AA198" s="259"/>
      <c r="AB198" s="259"/>
      <c r="AC198" s="259"/>
      <c r="AD198" s="259"/>
      <c r="AE198" s="259"/>
      <c r="AF198" s="259"/>
      <c r="AG198" s="259"/>
      <c r="AH198" s="259"/>
    </row>
    <row r="199" spans="1:34" ht="15.75" thickBot="1">
      <c r="A199"/>
      <c r="B199" s="41" t="s">
        <v>145</v>
      </c>
      <c r="C199" s="4">
        <v>8340</v>
      </c>
      <c r="D199" s="9"/>
      <c r="E199" s="14">
        <v>2021</v>
      </c>
      <c r="F199" s="214"/>
      <c r="G199" s="215"/>
      <c r="H199" s="215"/>
      <c r="I199" s="169"/>
      <c r="J199" s="137"/>
      <c r="K199" s="146">
        <v>15000</v>
      </c>
      <c r="L199" s="146"/>
      <c r="M199" s="170">
        <f t="shared" si="146"/>
        <v>15000</v>
      </c>
      <c r="N199" s="171"/>
      <c r="O199" s="137">
        <f t="shared" si="143"/>
        <v>0</v>
      </c>
      <c r="P199" s="146">
        <f t="shared" si="144"/>
        <v>15000</v>
      </c>
      <c r="Q199" s="216"/>
      <c r="R199" s="216"/>
      <c r="S199" s="146">
        <f t="shared" si="145"/>
        <v>0</v>
      </c>
      <c r="T199" s="170">
        <f>SUM(O199:S199)</f>
        <v>15000</v>
      </c>
      <c r="U199" s="171">
        <f t="shared" si="149"/>
        <v>0</v>
      </c>
      <c r="V199" s="259"/>
      <c r="W199" s="259"/>
      <c r="X199" s="259"/>
      <c r="Y199" s="259"/>
      <c r="Z199" s="259"/>
      <c r="AA199" s="259"/>
      <c r="AB199" s="259"/>
      <c r="AC199" s="259"/>
      <c r="AD199" s="259"/>
      <c r="AE199" s="259"/>
      <c r="AF199" s="259"/>
      <c r="AG199" s="259"/>
      <c r="AH199" s="259"/>
    </row>
    <row r="200" spans="1:34" ht="23.25">
      <c r="A200"/>
      <c r="B200" s="42" t="s">
        <v>145</v>
      </c>
      <c r="C200" s="2">
        <v>8520</v>
      </c>
      <c r="D200" s="89" t="s">
        <v>148</v>
      </c>
      <c r="E200" s="10">
        <v>2019</v>
      </c>
      <c r="F200" s="210"/>
      <c r="G200" s="211"/>
      <c r="H200" s="211"/>
      <c r="I200" s="147"/>
      <c r="J200" s="161"/>
      <c r="K200" s="144">
        <v>50000</v>
      </c>
      <c r="L200" s="144"/>
      <c r="M200" s="132">
        <f>J200+K200+L200</f>
        <v>50000</v>
      </c>
      <c r="N200" s="165"/>
      <c r="O200" s="161">
        <f t="shared" si="143"/>
        <v>0</v>
      </c>
      <c r="P200" s="144">
        <f t="shared" si="144"/>
        <v>50000</v>
      </c>
      <c r="Q200" s="172"/>
      <c r="R200" s="172"/>
      <c r="S200" s="144">
        <f t="shared" si="145"/>
        <v>0</v>
      </c>
      <c r="T200" s="132">
        <f>SUM(O200:S200)</f>
        <v>50000</v>
      </c>
      <c r="U200" s="165">
        <f>N200</f>
        <v>0</v>
      </c>
      <c r="V200" s="259"/>
      <c r="W200" s="259"/>
      <c r="X200" s="259"/>
      <c r="Y200" s="259"/>
      <c r="Z200" s="259"/>
      <c r="AA200" s="259"/>
      <c r="AB200" s="259"/>
      <c r="AC200" s="259"/>
      <c r="AD200" s="259"/>
      <c r="AE200" s="259"/>
      <c r="AF200" s="259"/>
      <c r="AG200" s="259"/>
      <c r="AH200" s="259"/>
    </row>
    <row r="201" spans="1:34">
      <c r="A201"/>
      <c r="B201" s="40" t="s">
        <v>145</v>
      </c>
      <c r="C201" s="3">
        <v>8520</v>
      </c>
      <c r="D201" s="8"/>
      <c r="E201" s="11">
        <v>2020</v>
      </c>
      <c r="F201" s="212"/>
      <c r="G201" s="213"/>
      <c r="H201" s="213"/>
      <c r="I201" s="166"/>
      <c r="J201" s="136"/>
      <c r="K201" s="145">
        <v>50000</v>
      </c>
      <c r="L201" s="145"/>
      <c r="M201" s="167">
        <f t="shared" si="146"/>
        <v>50000</v>
      </c>
      <c r="N201" s="168"/>
      <c r="O201" s="136">
        <f t="shared" si="143"/>
        <v>0</v>
      </c>
      <c r="P201" s="145">
        <f t="shared" si="144"/>
        <v>50000</v>
      </c>
      <c r="Q201" s="173"/>
      <c r="R201" s="173"/>
      <c r="S201" s="145">
        <f t="shared" si="145"/>
        <v>0</v>
      </c>
      <c r="T201" s="167">
        <f t="shared" si="147"/>
        <v>50000</v>
      </c>
      <c r="U201" s="168">
        <f t="shared" ref="U201:U202" si="150">N201</f>
        <v>0</v>
      </c>
      <c r="V201" s="259"/>
      <c r="W201" s="259"/>
      <c r="X201" s="259"/>
      <c r="Y201" s="259"/>
      <c r="Z201" s="259"/>
      <c r="AA201" s="259"/>
      <c r="AB201" s="259"/>
      <c r="AC201" s="259"/>
      <c r="AD201" s="259"/>
      <c r="AE201" s="259"/>
      <c r="AF201" s="259"/>
      <c r="AG201" s="259"/>
      <c r="AH201" s="259"/>
    </row>
    <row r="202" spans="1:34" ht="15.75" thickBot="1">
      <c r="A202"/>
      <c r="B202" s="41" t="s">
        <v>145</v>
      </c>
      <c r="C202" s="4">
        <v>8520</v>
      </c>
      <c r="D202" s="9"/>
      <c r="E202" s="14">
        <v>2021</v>
      </c>
      <c r="F202" s="214"/>
      <c r="G202" s="215"/>
      <c r="H202" s="215"/>
      <c r="I202" s="169"/>
      <c r="J202" s="137"/>
      <c r="K202" s="146">
        <v>50000</v>
      </c>
      <c r="L202" s="146"/>
      <c r="M202" s="170">
        <f t="shared" si="146"/>
        <v>50000</v>
      </c>
      <c r="N202" s="171"/>
      <c r="O202" s="137">
        <f t="shared" si="143"/>
        <v>0</v>
      </c>
      <c r="P202" s="146">
        <f t="shared" si="144"/>
        <v>50000</v>
      </c>
      <c r="Q202" s="216"/>
      <c r="R202" s="216"/>
      <c r="S202" s="146">
        <f t="shared" si="145"/>
        <v>0</v>
      </c>
      <c r="T202" s="170">
        <f t="shared" si="147"/>
        <v>50000</v>
      </c>
      <c r="U202" s="171">
        <f t="shared" si="150"/>
        <v>0</v>
      </c>
      <c r="V202" s="259"/>
      <c r="W202" s="259"/>
      <c r="X202" s="259"/>
      <c r="Y202" s="259"/>
      <c r="Z202" s="259"/>
      <c r="AA202" s="259"/>
      <c r="AB202" s="259"/>
      <c r="AC202" s="259"/>
      <c r="AD202" s="259"/>
      <c r="AE202" s="259"/>
      <c r="AF202" s="259"/>
      <c r="AG202" s="259"/>
      <c r="AH202" s="259"/>
    </row>
    <row r="203" spans="1:34" ht="15.75" customHeight="1" thickBot="1">
      <c r="A203"/>
      <c r="B203" s="148" t="s">
        <v>140</v>
      </c>
      <c r="C203" s="277" t="s">
        <v>141</v>
      </c>
      <c r="D203" s="278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2"/>
      <c r="V203" s="259"/>
      <c r="W203" s="259"/>
      <c r="X203" s="259"/>
      <c r="Y203" s="259"/>
      <c r="Z203" s="259"/>
      <c r="AA203" s="259"/>
      <c r="AB203" s="259"/>
      <c r="AC203" s="259"/>
      <c r="AD203" s="259"/>
      <c r="AE203" s="259"/>
      <c r="AF203" s="259"/>
      <c r="AG203" s="259"/>
      <c r="AH203" s="259"/>
    </row>
    <row r="204" spans="1:34" ht="18" customHeight="1">
      <c r="A204"/>
      <c r="B204" s="42" t="s">
        <v>140</v>
      </c>
      <c r="C204" s="2">
        <v>1110</v>
      </c>
      <c r="D204" s="23" t="s">
        <v>10</v>
      </c>
      <c r="E204" s="10">
        <v>2019</v>
      </c>
      <c r="F204" s="210">
        <v>0</v>
      </c>
      <c r="G204" s="211">
        <v>0</v>
      </c>
      <c r="H204" s="211">
        <v>0</v>
      </c>
      <c r="I204" s="147">
        <f>F204+G204+H204</f>
        <v>0</v>
      </c>
      <c r="J204" s="161">
        <v>0</v>
      </c>
      <c r="K204" s="144">
        <v>0</v>
      </c>
      <c r="L204" s="144">
        <v>0</v>
      </c>
      <c r="M204" s="132">
        <f>J204+K204+L204</f>
        <v>0</v>
      </c>
      <c r="N204" s="165"/>
      <c r="O204" s="161">
        <f t="shared" ref="O204:P206" si="151">J204+F204</f>
        <v>0</v>
      </c>
      <c r="P204" s="144">
        <f t="shared" si="151"/>
        <v>0</v>
      </c>
      <c r="Q204" s="172"/>
      <c r="R204" s="172"/>
      <c r="S204" s="144">
        <f>L204+H204</f>
        <v>0</v>
      </c>
      <c r="T204" s="132">
        <f>SUM(O204:S204)</f>
        <v>0</v>
      </c>
      <c r="U204" s="165">
        <f>N204</f>
        <v>0</v>
      </c>
      <c r="V204" s="259"/>
      <c r="W204" s="259"/>
      <c r="X204" s="259"/>
      <c r="Y204" s="259"/>
      <c r="Z204" s="259"/>
      <c r="AA204" s="259"/>
      <c r="AB204" s="259"/>
      <c r="AC204" s="259"/>
      <c r="AD204" s="259"/>
      <c r="AE204" s="259"/>
      <c r="AF204" s="259"/>
      <c r="AG204" s="259"/>
      <c r="AH204" s="259"/>
    </row>
    <row r="205" spans="1:34" ht="18" customHeight="1">
      <c r="A205"/>
      <c r="B205" s="40" t="s">
        <v>140</v>
      </c>
      <c r="C205" s="3">
        <v>1110</v>
      </c>
      <c r="D205" s="8"/>
      <c r="E205" s="11">
        <v>2020</v>
      </c>
      <c r="F205" s="212">
        <v>0</v>
      </c>
      <c r="G205" s="213">
        <v>0</v>
      </c>
      <c r="H205" s="213">
        <v>0</v>
      </c>
      <c r="I205" s="166">
        <f>F205+G205+H205</f>
        <v>0</v>
      </c>
      <c r="J205" s="136">
        <v>0</v>
      </c>
      <c r="K205" s="145">
        <v>0</v>
      </c>
      <c r="L205" s="145">
        <v>160000</v>
      </c>
      <c r="M205" s="167">
        <f>J205+K205+L205</f>
        <v>160000</v>
      </c>
      <c r="N205" s="168"/>
      <c r="O205" s="136">
        <f t="shared" si="151"/>
        <v>0</v>
      </c>
      <c r="P205" s="145">
        <f t="shared" si="151"/>
        <v>0</v>
      </c>
      <c r="Q205" s="173"/>
      <c r="R205" s="173"/>
      <c r="S205" s="145">
        <f>L205+H205</f>
        <v>160000</v>
      </c>
      <c r="T205" s="167">
        <f>SUM(O205:S205)</f>
        <v>160000</v>
      </c>
      <c r="U205" s="168">
        <f t="shared" ref="U205:U206" si="152">N205</f>
        <v>0</v>
      </c>
      <c r="V205" s="259"/>
      <c r="W205" s="259"/>
      <c r="X205" s="259"/>
      <c r="Y205" s="259"/>
      <c r="Z205" s="259"/>
      <c r="AA205" s="259"/>
      <c r="AB205" s="259"/>
      <c r="AC205" s="259"/>
      <c r="AD205" s="259"/>
      <c r="AE205" s="259"/>
      <c r="AF205" s="259"/>
      <c r="AG205" s="259"/>
      <c r="AH205" s="259"/>
    </row>
    <row r="206" spans="1:34" ht="22.5" customHeight="1" thickBot="1">
      <c r="A206"/>
      <c r="B206" s="41" t="s">
        <v>140</v>
      </c>
      <c r="C206" s="4">
        <v>1110</v>
      </c>
      <c r="D206" s="9"/>
      <c r="E206" s="14">
        <v>2021</v>
      </c>
      <c r="F206" s="214">
        <v>0</v>
      </c>
      <c r="G206" s="215">
        <v>0</v>
      </c>
      <c r="H206" s="215">
        <v>0</v>
      </c>
      <c r="I206" s="169">
        <f>F206+G206+H206</f>
        <v>0</v>
      </c>
      <c r="J206" s="137">
        <v>0</v>
      </c>
      <c r="K206" s="146">
        <v>0</v>
      </c>
      <c r="L206" s="146">
        <v>160000</v>
      </c>
      <c r="M206" s="170">
        <f>J206+K206+L206</f>
        <v>160000</v>
      </c>
      <c r="N206" s="171"/>
      <c r="O206" s="137">
        <f t="shared" si="151"/>
        <v>0</v>
      </c>
      <c r="P206" s="146">
        <f t="shared" si="151"/>
        <v>0</v>
      </c>
      <c r="Q206" s="216"/>
      <c r="R206" s="216"/>
      <c r="S206" s="146">
        <f>L206+H206</f>
        <v>160000</v>
      </c>
      <c r="T206" s="170">
        <f>SUM(O206:S206)</f>
        <v>160000</v>
      </c>
      <c r="U206" s="171">
        <f t="shared" si="152"/>
        <v>0</v>
      </c>
      <c r="V206" s="259"/>
      <c r="W206" s="259"/>
      <c r="X206" s="259"/>
      <c r="Y206" s="259"/>
      <c r="Z206" s="259"/>
      <c r="AA206" s="259"/>
      <c r="AB206" s="259"/>
      <c r="AC206" s="259"/>
      <c r="AD206" s="259"/>
      <c r="AE206" s="259"/>
      <c r="AF206" s="259"/>
      <c r="AG206" s="259"/>
      <c r="AH206" s="259"/>
    </row>
    <row r="207" spans="1:34" ht="15.75" customHeight="1" thickBot="1">
      <c r="A207"/>
      <c r="B207" s="148" t="s">
        <v>115</v>
      </c>
      <c r="C207" s="277" t="s">
        <v>116</v>
      </c>
      <c r="D207" s="278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2"/>
      <c r="V207" s="259"/>
      <c r="W207" s="259"/>
      <c r="X207" s="259"/>
      <c r="Y207" s="259"/>
      <c r="Z207" s="259"/>
      <c r="AA207" s="259"/>
      <c r="AB207" s="259"/>
      <c r="AC207" s="259"/>
      <c r="AD207" s="259"/>
      <c r="AE207" s="259"/>
      <c r="AF207" s="259"/>
      <c r="AG207" s="259"/>
      <c r="AH207" s="259"/>
    </row>
    <row r="208" spans="1:34" ht="15" customHeight="1">
      <c r="A208"/>
      <c r="B208" s="42" t="s">
        <v>115</v>
      </c>
      <c r="C208" s="2">
        <v>1120</v>
      </c>
      <c r="D208" s="23" t="s">
        <v>117</v>
      </c>
      <c r="E208" s="10">
        <v>2019</v>
      </c>
      <c r="F208" s="210">
        <f>42786-7590</f>
        <v>35196</v>
      </c>
      <c r="G208" s="211">
        <v>6000</v>
      </c>
      <c r="H208" s="211">
        <v>0</v>
      </c>
      <c r="I208" s="147">
        <f>SUM(F208:H208)</f>
        <v>41196</v>
      </c>
      <c r="J208" s="161">
        <v>7590</v>
      </c>
      <c r="K208" s="144">
        <v>0</v>
      </c>
      <c r="L208" s="144">
        <v>20000</v>
      </c>
      <c r="M208" s="132">
        <f>SUM(J208:L208)</f>
        <v>27590</v>
      </c>
      <c r="N208" s="165">
        <v>5</v>
      </c>
      <c r="O208" s="161">
        <f t="shared" ref="O208:P210" si="153">J208+F208</f>
        <v>42786</v>
      </c>
      <c r="P208" s="144">
        <f t="shared" si="153"/>
        <v>6000</v>
      </c>
      <c r="Q208" s="172"/>
      <c r="R208" s="172"/>
      <c r="S208" s="144">
        <f>L208+H208</f>
        <v>20000</v>
      </c>
      <c r="T208" s="132">
        <f>SUM(O208:S208)</f>
        <v>68786</v>
      </c>
      <c r="U208" s="165">
        <f>N208</f>
        <v>5</v>
      </c>
      <c r="V208" s="259"/>
      <c r="W208" s="259"/>
      <c r="X208" s="259"/>
      <c r="Y208" s="259"/>
      <c r="Z208" s="259"/>
      <c r="AA208" s="259"/>
      <c r="AB208" s="259"/>
      <c r="AC208" s="259"/>
      <c r="AD208" s="259"/>
      <c r="AE208" s="259"/>
      <c r="AF208" s="259"/>
      <c r="AG208" s="259"/>
      <c r="AH208" s="259"/>
    </row>
    <row r="209" spans="1:34">
      <c r="A209"/>
      <c r="B209" s="40" t="s">
        <v>115</v>
      </c>
      <c r="C209" s="3"/>
      <c r="D209" s="8"/>
      <c r="E209" s="11">
        <v>2020</v>
      </c>
      <c r="F209" s="212">
        <f>50376-7590</f>
        <v>42786</v>
      </c>
      <c r="G209" s="213">
        <v>6000</v>
      </c>
      <c r="H209" s="213">
        <v>0</v>
      </c>
      <c r="I209" s="147">
        <f t="shared" ref="I209:I210" si="154">SUM(F209:H209)</f>
        <v>48786</v>
      </c>
      <c r="J209" s="136">
        <v>7590</v>
      </c>
      <c r="K209" s="145">
        <v>0</v>
      </c>
      <c r="L209" s="145">
        <v>20000</v>
      </c>
      <c r="M209" s="132">
        <f t="shared" ref="M209:M210" si="155">SUM(J209:L209)</f>
        <v>27590</v>
      </c>
      <c r="N209" s="168">
        <v>5</v>
      </c>
      <c r="O209" s="136">
        <f t="shared" si="153"/>
        <v>50376</v>
      </c>
      <c r="P209" s="145">
        <f t="shared" si="153"/>
        <v>6000</v>
      </c>
      <c r="Q209" s="173"/>
      <c r="R209" s="173"/>
      <c r="S209" s="145">
        <f>L209+H209</f>
        <v>20000</v>
      </c>
      <c r="T209" s="132">
        <f>SUM(O209:S209)</f>
        <v>76376</v>
      </c>
      <c r="U209" s="168">
        <f t="shared" ref="U209:U210" si="156">N209</f>
        <v>5</v>
      </c>
      <c r="V209" s="259"/>
      <c r="W209" s="259"/>
      <c r="X209" s="259"/>
      <c r="Y209" s="259"/>
      <c r="Z209" s="259"/>
      <c r="AA209" s="259"/>
      <c r="AB209" s="259"/>
      <c r="AC209" s="259"/>
      <c r="AD209" s="259"/>
      <c r="AE209" s="259"/>
      <c r="AF209" s="259"/>
      <c r="AG209" s="259"/>
      <c r="AH209" s="259"/>
    </row>
    <row r="210" spans="1:34" ht="15.75" thickBot="1">
      <c r="A210"/>
      <c r="B210" s="41" t="s">
        <v>115</v>
      </c>
      <c r="C210" s="4"/>
      <c r="D210" s="9"/>
      <c r="E210" s="14">
        <v>2021</v>
      </c>
      <c r="F210" s="214">
        <f>57966-7590</f>
        <v>50376</v>
      </c>
      <c r="G210" s="215">
        <v>6000</v>
      </c>
      <c r="H210" s="215">
        <v>0</v>
      </c>
      <c r="I210" s="147">
        <f t="shared" si="154"/>
        <v>56376</v>
      </c>
      <c r="J210" s="137">
        <v>7590</v>
      </c>
      <c r="K210" s="146">
        <v>0</v>
      </c>
      <c r="L210" s="146">
        <v>20000</v>
      </c>
      <c r="M210" s="132">
        <f t="shared" si="155"/>
        <v>27590</v>
      </c>
      <c r="N210" s="171">
        <v>5</v>
      </c>
      <c r="O210" s="137">
        <f t="shared" si="153"/>
        <v>57966</v>
      </c>
      <c r="P210" s="146">
        <f t="shared" si="153"/>
        <v>6000</v>
      </c>
      <c r="Q210" s="216"/>
      <c r="R210" s="216"/>
      <c r="S210" s="146">
        <f>L210+H210</f>
        <v>20000</v>
      </c>
      <c r="T210" s="170">
        <f>SUM(O210:S210)</f>
        <v>83966</v>
      </c>
      <c r="U210" s="171">
        <f t="shared" si="156"/>
        <v>5</v>
      </c>
      <c r="V210" s="259"/>
      <c r="W210" s="259"/>
      <c r="X210" s="259"/>
      <c r="Y210" s="259"/>
      <c r="Z210" s="259"/>
      <c r="AA210" s="259"/>
      <c r="AB210" s="259"/>
      <c r="AC210" s="259"/>
      <c r="AD210" s="259"/>
      <c r="AE210" s="259"/>
      <c r="AF210" s="259"/>
      <c r="AG210" s="259"/>
      <c r="AH210" s="259"/>
    </row>
    <row r="211" spans="1:34" ht="17.25" customHeight="1" thickBot="1">
      <c r="A211"/>
      <c r="B211" s="277" t="s">
        <v>87</v>
      </c>
      <c r="C211" s="278"/>
      <c r="D211" s="278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2"/>
      <c r="V211" s="259"/>
      <c r="W211" s="259"/>
      <c r="X211" s="259"/>
      <c r="Y211" s="259"/>
      <c r="Z211" s="259"/>
      <c r="AA211" s="259"/>
      <c r="AB211" s="259"/>
      <c r="AC211" s="259"/>
      <c r="AD211" s="259"/>
      <c r="AE211" s="259"/>
      <c r="AF211" s="259"/>
      <c r="AG211" s="259"/>
      <c r="AH211" s="259"/>
    </row>
    <row r="212" spans="1:34">
      <c r="A212"/>
      <c r="B212" s="42" t="s">
        <v>88</v>
      </c>
      <c r="C212" s="2">
        <v>1110</v>
      </c>
      <c r="D212" s="23" t="s">
        <v>70</v>
      </c>
      <c r="E212" s="10">
        <v>2019</v>
      </c>
      <c r="F212" s="210"/>
      <c r="G212" s="211"/>
      <c r="H212" s="211"/>
      <c r="I212" s="147"/>
      <c r="J212" s="161"/>
      <c r="K212" s="144"/>
      <c r="L212" s="144"/>
      <c r="M212" s="132"/>
      <c r="N212" s="165"/>
      <c r="O212" s="161">
        <f t="shared" ref="O212:P214" si="157">J212+F212</f>
        <v>0</v>
      </c>
      <c r="P212" s="144">
        <f t="shared" si="157"/>
        <v>0</v>
      </c>
      <c r="Q212" s="172"/>
      <c r="R212" s="172"/>
      <c r="S212" s="144">
        <f>L212+H212</f>
        <v>0</v>
      </c>
      <c r="T212" s="132">
        <f>SUM(O212:S212)</f>
        <v>0</v>
      </c>
      <c r="U212" s="165">
        <f>N212</f>
        <v>0</v>
      </c>
      <c r="V212" s="259"/>
      <c r="W212" s="259"/>
      <c r="X212" s="259"/>
      <c r="Y212" s="259"/>
      <c r="Z212" s="259"/>
      <c r="AA212" s="259"/>
      <c r="AB212" s="259"/>
      <c r="AC212" s="259"/>
      <c r="AD212" s="259"/>
      <c r="AE212" s="259"/>
      <c r="AF212" s="259"/>
      <c r="AG212" s="259"/>
      <c r="AH212" s="259"/>
    </row>
    <row r="213" spans="1:34">
      <c r="A213"/>
      <c r="B213" s="40" t="s">
        <v>88</v>
      </c>
      <c r="C213" s="2">
        <v>1110</v>
      </c>
      <c r="D213" s="8"/>
      <c r="E213" s="11">
        <v>2020</v>
      </c>
      <c r="F213" s="212"/>
      <c r="G213" s="213"/>
      <c r="H213" s="213"/>
      <c r="I213" s="166"/>
      <c r="J213" s="136"/>
      <c r="K213" s="145"/>
      <c r="L213" s="145"/>
      <c r="M213" s="167"/>
      <c r="N213" s="168"/>
      <c r="O213" s="136">
        <f t="shared" si="157"/>
        <v>0</v>
      </c>
      <c r="P213" s="145">
        <f t="shared" si="157"/>
        <v>0</v>
      </c>
      <c r="Q213" s="173"/>
      <c r="R213" s="173"/>
      <c r="S213" s="145">
        <f>L213+H213</f>
        <v>0</v>
      </c>
      <c r="T213" s="167">
        <f>SUM(O213:S213)</f>
        <v>0</v>
      </c>
      <c r="U213" s="168">
        <f t="shared" ref="U213:U214" si="158">N213</f>
        <v>0</v>
      </c>
      <c r="V213" s="259"/>
      <c r="W213" s="259"/>
      <c r="X213" s="259"/>
      <c r="Y213" s="259"/>
      <c r="Z213" s="259"/>
      <c r="AA213" s="259"/>
      <c r="AB213" s="259"/>
      <c r="AC213" s="259"/>
      <c r="AD213" s="259"/>
      <c r="AE213" s="259"/>
      <c r="AF213" s="259"/>
      <c r="AG213" s="259"/>
      <c r="AH213" s="259"/>
    </row>
    <row r="214" spans="1:34" ht="15.75" thickBot="1">
      <c r="A214"/>
      <c r="B214" s="41" t="s">
        <v>88</v>
      </c>
      <c r="C214" s="2">
        <v>1110</v>
      </c>
      <c r="D214" s="9"/>
      <c r="E214" s="14">
        <v>2021</v>
      </c>
      <c r="F214" s="214"/>
      <c r="G214" s="215"/>
      <c r="H214" s="215"/>
      <c r="I214" s="169"/>
      <c r="J214" s="137"/>
      <c r="K214" s="146"/>
      <c r="L214" s="146"/>
      <c r="M214" s="170"/>
      <c r="N214" s="171"/>
      <c r="O214" s="137">
        <f t="shared" si="157"/>
        <v>0</v>
      </c>
      <c r="P214" s="146">
        <f t="shared" si="157"/>
        <v>0</v>
      </c>
      <c r="Q214" s="216"/>
      <c r="R214" s="216"/>
      <c r="S214" s="146">
        <f>L214+H214</f>
        <v>0</v>
      </c>
      <c r="T214" s="170">
        <f>SUM(O214:S214)</f>
        <v>0</v>
      </c>
      <c r="U214" s="171">
        <f t="shared" si="158"/>
        <v>0</v>
      </c>
      <c r="V214" s="259"/>
      <c r="W214" s="259"/>
      <c r="X214" s="259"/>
      <c r="Y214" s="259"/>
      <c r="Z214" s="259"/>
      <c r="AA214" s="259"/>
      <c r="AB214" s="259"/>
      <c r="AC214" s="259"/>
      <c r="AD214" s="259"/>
      <c r="AE214" s="259"/>
      <c r="AF214" s="259"/>
      <c r="AG214" s="259"/>
      <c r="AH214" s="259"/>
    </row>
    <row r="215" spans="1:34" ht="15.75" thickBot="1">
      <c r="A215"/>
      <c r="B215" s="277" t="s">
        <v>89</v>
      </c>
      <c r="C215" s="278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2"/>
      <c r="V215" s="259"/>
      <c r="W215" s="259"/>
      <c r="X215" s="259"/>
      <c r="Y215" s="259"/>
      <c r="Z215" s="259"/>
      <c r="AA215" s="259"/>
      <c r="AB215" s="259"/>
      <c r="AC215" s="259"/>
      <c r="AD215" s="259"/>
      <c r="AE215" s="259"/>
      <c r="AF215" s="259"/>
      <c r="AG215" s="259"/>
      <c r="AH215" s="259"/>
    </row>
    <row r="216" spans="1:34" ht="15" customHeight="1">
      <c r="A216"/>
      <c r="B216" s="42" t="s">
        <v>90</v>
      </c>
      <c r="C216" s="2">
        <v>1110</v>
      </c>
      <c r="D216" s="23" t="s">
        <v>70</v>
      </c>
      <c r="E216" s="10">
        <v>2019</v>
      </c>
      <c r="F216" s="210">
        <v>835500</v>
      </c>
      <c r="G216" s="211">
        <v>0</v>
      </c>
      <c r="H216" s="211">
        <v>0</v>
      </c>
      <c r="I216" s="147">
        <f>SUM(F216:H216)</f>
        <v>835500</v>
      </c>
      <c r="J216" s="161">
        <v>83000</v>
      </c>
      <c r="K216" s="144">
        <v>0</v>
      </c>
      <c r="L216" s="144">
        <v>0</v>
      </c>
      <c r="M216" s="132">
        <f>SUM(J216:L216)</f>
        <v>83000</v>
      </c>
      <c r="N216" s="165">
        <v>83</v>
      </c>
      <c r="O216" s="161">
        <f t="shared" ref="O216:P218" si="159">J216+F216</f>
        <v>918500</v>
      </c>
      <c r="P216" s="144">
        <f t="shared" si="159"/>
        <v>0</v>
      </c>
      <c r="Q216" s="172"/>
      <c r="R216" s="172"/>
      <c r="S216" s="144">
        <f>L216+H216</f>
        <v>0</v>
      </c>
      <c r="T216" s="132">
        <f>SUM(O216:S216)</f>
        <v>918500</v>
      </c>
      <c r="U216" s="165">
        <f>N216</f>
        <v>83</v>
      </c>
      <c r="V216" s="259"/>
      <c r="W216" s="259"/>
      <c r="X216" s="259"/>
      <c r="Y216" s="259"/>
      <c r="Z216" s="259"/>
      <c r="AA216" s="259"/>
      <c r="AB216" s="259"/>
      <c r="AC216" s="259"/>
      <c r="AD216" s="259"/>
      <c r="AE216" s="259"/>
      <c r="AF216" s="259"/>
      <c r="AG216" s="259"/>
      <c r="AH216" s="259"/>
    </row>
    <row r="217" spans="1:34">
      <c r="A217"/>
      <c r="B217" s="40" t="s">
        <v>90</v>
      </c>
      <c r="C217" s="2">
        <v>1110</v>
      </c>
      <c r="D217" s="8"/>
      <c r="E217" s="11">
        <v>2020</v>
      </c>
      <c r="F217" s="212">
        <v>768700</v>
      </c>
      <c r="G217" s="213">
        <v>0</v>
      </c>
      <c r="H217" s="213">
        <v>0</v>
      </c>
      <c r="I217" s="147">
        <f>SUM(F217:H217)</f>
        <v>768700</v>
      </c>
      <c r="J217" s="136">
        <v>83000</v>
      </c>
      <c r="K217" s="145">
        <v>0</v>
      </c>
      <c r="L217" s="144">
        <v>49190</v>
      </c>
      <c r="M217" s="132">
        <f>SUM(J217:L217)</f>
        <v>132190</v>
      </c>
      <c r="N217" s="168">
        <v>0</v>
      </c>
      <c r="O217" s="136">
        <f t="shared" si="159"/>
        <v>851700</v>
      </c>
      <c r="P217" s="145">
        <f t="shared" si="159"/>
        <v>0</v>
      </c>
      <c r="Q217" s="172"/>
      <c r="R217" s="172"/>
      <c r="S217" s="144">
        <f>L217+H217</f>
        <v>49190</v>
      </c>
      <c r="T217" s="132">
        <f>SUM(O217:S217)</f>
        <v>900890</v>
      </c>
      <c r="U217" s="168">
        <f t="shared" ref="U217:U218" si="160">N217</f>
        <v>0</v>
      </c>
      <c r="V217" s="259"/>
      <c r="W217" s="259"/>
      <c r="X217" s="259"/>
      <c r="Y217" s="259"/>
      <c r="Z217" s="259"/>
      <c r="AA217" s="259"/>
      <c r="AB217" s="259"/>
      <c r="AC217" s="259"/>
      <c r="AD217" s="259"/>
      <c r="AE217" s="259"/>
      <c r="AF217" s="259"/>
      <c r="AG217" s="259"/>
      <c r="AH217" s="259"/>
    </row>
    <row r="218" spans="1:34" ht="15.75" thickBot="1">
      <c r="A218"/>
      <c r="B218" s="41" t="s">
        <v>90</v>
      </c>
      <c r="C218" s="2">
        <v>1110</v>
      </c>
      <c r="D218" s="9"/>
      <c r="E218" s="14">
        <v>2021</v>
      </c>
      <c r="F218" s="214">
        <v>772500</v>
      </c>
      <c r="G218" s="215">
        <v>0</v>
      </c>
      <c r="H218" s="215">
        <v>0</v>
      </c>
      <c r="I218" s="147">
        <f>SUM(F218:H218)</f>
        <v>772500</v>
      </c>
      <c r="J218" s="137">
        <v>83000</v>
      </c>
      <c r="K218" s="146">
        <v>0</v>
      </c>
      <c r="L218" s="145">
        <v>49500</v>
      </c>
      <c r="M218" s="132">
        <f t="shared" ref="M218" si="161">SUM(J218:L218)</f>
        <v>132500</v>
      </c>
      <c r="N218" s="171">
        <v>0</v>
      </c>
      <c r="O218" s="137">
        <f t="shared" si="159"/>
        <v>855500</v>
      </c>
      <c r="P218" s="146">
        <f t="shared" si="159"/>
        <v>0</v>
      </c>
      <c r="Q218" s="224"/>
      <c r="R218" s="224"/>
      <c r="S218" s="145">
        <f>L218+H218</f>
        <v>49500</v>
      </c>
      <c r="T218" s="132">
        <f>SUM(O218:S218)</f>
        <v>905000</v>
      </c>
      <c r="U218" s="171">
        <f t="shared" si="160"/>
        <v>0</v>
      </c>
      <c r="V218" s="259"/>
      <c r="W218" s="259"/>
      <c r="X218" s="259"/>
      <c r="Y218" s="259"/>
      <c r="Z218" s="259"/>
      <c r="AA218" s="259"/>
      <c r="AB218" s="259"/>
      <c r="AC218" s="259"/>
      <c r="AD218" s="259"/>
      <c r="AE218" s="259"/>
      <c r="AF218" s="259"/>
      <c r="AG218" s="259"/>
      <c r="AH218" s="259"/>
    </row>
    <row r="219" spans="1:34" ht="15.75" customHeight="1" thickBot="1">
      <c r="A219"/>
      <c r="B219" s="277" t="s">
        <v>91</v>
      </c>
      <c r="C219" s="278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2"/>
      <c r="V219" s="259"/>
      <c r="W219" s="259"/>
      <c r="X219" s="259"/>
      <c r="Y219" s="259"/>
      <c r="Z219" s="259"/>
      <c r="AA219" s="259"/>
      <c r="AB219" s="259"/>
      <c r="AC219" s="259"/>
      <c r="AD219" s="259"/>
      <c r="AE219" s="259"/>
      <c r="AF219" s="259"/>
      <c r="AG219" s="259"/>
      <c r="AH219" s="259"/>
    </row>
    <row r="220" spans="1:34" ht="15" customHeight="1">
      <c r="A220"/>
      <c r="B220" s="42" t="s">
        <v>92</v>
      </c>
      <c r="C220" s="2">
        <v>3320</v>
      </c>
      <c r="D220" s="23" t="s">
        <v>93</v>
      </c>
      <c r="E220" s="10">
        <v>2019</v>
      </c>
      <c r="F220" s="210">
        <v>61300</v>
      </c>
      <c r="G220" s="211">
        <v>2000</v>
      </c>
      <c r="H220" s="211">
        <v>0</v>
      </c>
      <c r="I220" s="147">
        <f>SUM(F220:H220)</f>
        <v>63300</v>
      </c>
      <c r="J220" s="161">
        <v>0</v>
      </c>
      <c r="K220" s="144">
        <v>0</v>
      </c>
      <c r="L220" s="144">
        <v>30000</v>
      </c>
      <c r="M220" s="132">
        <f>SUM(J220:L220)</f>
        <v>30000</v>
      </c>
      <c r="N220" s="165">
        <f>72-62</f>
        <v>10</v>
      </c>
      <c r="O220" s="161">
        <f t="shared" ref="O220:P222" si="162">J220+F220</f>
        <v>61300</v>
      </c>
      <c r="P220" s="144">
        <f t="shared" si="162"/>
        <v>2000</v>
      </c>
      <c r="Q220" s="172"/>
      <c r="R220" s="172"/>
      <c r="S220" s="144">
        <f>L220+H220</f>
        <v>30000</v>
      </c>
      <c r="T220" s="132">
        <f>SUM(O220:S220)</f>
        <v>93300</v>
      </c>
      <c r="U220" s="165">
        <f>N220</f>
        <v>10</v>
      </c>
      <c r="V220" s="259"/>
      <c r="W220" s="259"/>
      <c r="X220" s="259"/>
      <c r="Y220" s="259"/>
      <c r="Z220" s="259"/>
      <c r="AA220" s="259"/>
      <c r="AB220" s="259"/>
      <c r="AC220" s="259"/>
      <c r="AD220" s="259"/>
      <c r="AE220" s="259"/>
      <c r="AF220" s="259"/>
      <c r="AG220" s="259"/>
      <c r="AH220" s="259"/>
    </row>
    <row r="221" spans="1:34">
      <c r="A221"/>
      <c r="B221" s="40" t="s">
        <v>92</v>
      </c>
      <c r="C221" s="2">
        <v>3320</v>
      </c>
      <c r="D221" s="8"/>
      <c r="E221" s="11">
        <v>2020</v>
      </c>
      <c r="F221" s="212">
        <v>61300</v>
      </c>
      <c r="G221" s="213">
        <v>2000</v>
      </c>
      <c r="H221" s="213">
        <v>0</v>
      </c>
      <c r="I221" s="147">
        <f t="shared" ref="I221:I222" si="163">SUM(F221:H221)</f>
        <v>63300</v>
      </c>
      <c r="J221" s="136">
        <v>0</v>
      </c>
      <c r="K221" s="145">
        <v>0</v>
      </c>
      <c r="L221" s="145">
        <v>27000</v>
      </c>
      <c r="M221" s="132">
        <f t="shared" ref="M221:M222" si="164">SUM(J221:L221)</f>
        <v>27000</v>
      </c>
      <c r="N221" s="168">
        <v>0</v>
      </c>
      <c r="O221" s="136">
        <f t="shared" si="162"/>
        <v>61300</v>
      </c>
      <c r="P221" s="145">
        <f t="shared" si="162"/>
        <v>2000</v>
      </c>
      <c r="Q221" s="173"/>
      <c r="R221" s="173"/>
      <c r="S221" s="145">
        <f>L221+H221</f>
        <v>27000</v>
      </c>
      <c r="T221" s="132">
        <f>SUM(O221:S221)</f>
        <v>90300</v>
      </c>
      <c r="U221" s="168">
        <f t="shared" ref="U221:U222" si="165">N221</f>
        <v>0</v>
      </c>
      <c r="V221" s="259"/>
      <c r="W221" s="259"/>
      <c r="X221" s="259"/>
      <c r="Y221" s="259"/>
      <c r="Z221" s="259"/>
      <c r="AA221" s="259"/>
      <c r="AB221" s="259"/>
      <c r="AC221" s="259"/>
      <c r="AD221" s="259"/>
      <c r="AE221" s="259"/>
      <c r="AF221" s="259"/>
      <c r="AG221" s="259"/>
      <c r="AH221" s="259"/>
    </row>
    <row r="222" spans="1:34" ht="15.75" thickBot="1">
      <c r="A222"/>
      <c r="B222" s="41" t="s">
        <v>92</v>
      </c>
      <c r="C222" s="2">
        <v>3320</v>
      </c>
      <c r="D222" s="9"/>
      <c r="E222" s="14">
        <v>2021</v>
      </c>
      <c r="F222" s="214">
        <v>61300</v>
      </c>
      <c r="G222" s="215">
        <v>2000</v>
      </c>
      <c r="H222" s="215">
        <v>0</v>
      </c>
      <c r="I222" s="147">
        <f t="shared" si="163"/>
        <v>63300</v>
      </c>
      <c r="J222" s="137">
        <v>0</v>
      </c>
      <c r="K222" s="146">
        <v>0</v>
      </c>
      <c r="L222" s="146">
        <v>25000</v>
      </c>
      <c r="M222" s="132">
        <f t="shared" si="164"/>
        <v>25000</v>
      </c>
      <c r="N222" s="171">
        <v>0</v>
      </c>
      <c r="O222" s="137">
        <f t="shared" si="162"/>
        <v>61300</v>
      </c>
      <c r="P222" s="146">
        <f t="shared" si="162"/>
        <v>2000</v>
      </c>
      <c r="Q222" s="216"/>
      <c r="R222" s="216"/>
      <c r="S222" s="146">
        <f>L222+H222</f>
        <v>25000</v>
      </c>
      <c r="T222" s="132">
        <f>SUM(O222:S222)</f>
        <v>88300</v>
      </c>
      <c r="U222" s="171">
        <f t="shared" si="165"/>
        <v>0</v>
      </c>
      <c r="V222" s="259"/>
      <c r="W222" s="259"/>
      <c r="X222" s="259"/>
      <c r="Y222" s="259"/>
      <c r="Z222" s="259"/>
      <c r="AA222" s="259"/>
      <c r="AB222" s="259"/>
      <c r="AC222" s="259"/>
      <c r="AD222" s="259"/>
      <c r="AE222" s="259"/>
      <c r="AF222" s="259"/>
      <c r="AG222" s="259"/>
      <c r="AH222" s="259"/>
    </row>
    <row r="223" spans="1:34" ht="15.75" customHeight="1" thickBot="1">
      <c r="B223" s="94" t="s">
        <v>34</v>
      </c>
      <c r="C223" s="277" t="s">
        <v>36</v>
      </c>
      <c r="D223" s="278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2"/>
      <c r="V223" s="259"/>
      <c r="W223" s="259"/>
      <c r="X223" s="259"/>
      <c r="Y223" s="259"/>
      <c r="Z223" s="259"/>
      <c r="AA223" s="259"/>
      <c r="AB223" s="259"/>
      <c r="AC223" s="259"/>
      <c r="AD223" s="259"/>
      <c r="AE223" s="259"/>
      <c r="AF223" s="259"/>
      <c r="AG223" s="259"/>
      <c r="AH223" s="259"/>
    </row>
    <row r="224" spans="1:34" ht="15" customHeight="1">
      <c r="B224" s="42" t="s">
        <v>34</v>
      </c>
      <c r="C224" s="2">
        <v>1320</v>
      </c>
      <c r="D224" s="23" t="s">
        <v>35</v>
      </c>
      <c r="E224" s="10">
        <v>2019</v>
      </c>
      <c r="F224" s="203"/>
      <c r="G224" s="211"/>
      <c r="H224" s="220"/>
      <c r="I224" s="181">
        <f>SUM(F224:H224)</f>
        <v>0</v>
      </c>
      <c r="J224" s="127">
        <v>244937</v>
      </c>
      <c r="K224" s="144">
        <v>30040</v>
      </c>
      <c r="L224" s="144">
        <v>7740</v>
      </c>
      <c r="M224" s="132">
        <f>SUM(J224:L224)</f>
        <v>282717</v>
      </c>
      <c r="N224" s="165">
        <v>21</v>
      </c>
      <c r="O224" s="127">
        <f t="shared" ref="O224:P226" si="166">J224+F224</f>
        <v>244937</v>
      </c>
      <c r="P224" s="144">
        <f t="shared" si="166"/>
        <v>30040</v>
      </c>
      <c r="Q224" s="172"/>
      <c r="R224" s="172"/>
      <c r="S224" s="144">
        <f>L224+H224</f>
        <v>7740</v>
      </c>
      <c r="T224" s="132">
        <f>SUM(O224:S224)</f>
        <v>282717</v>
      </c>
      <c r="U224" s="165">
        <f>N224</f>
        <v>21</v>
      </c>
      <c r="V224" s="259"/>
      <c r="W224" s="259"/>
      <c r="X224" s="259"/>
      <c r="Y224" s="259"/>
      <c r="Z224" s="259"/>
      <c r="AA224" s="259"/>
      <c r="AB224" s="259"/>
      <c r="AC224" s="259"/>
      <c r="AD224" s="259"/>
      <c r="AE224" s="259"/>
      <c r="AF224" s="259"/>
      <c r="AG224" s="259"/>
      <c r="AH224" s="259"/>
    </row>
    <row r="225" spans="1:34">
      <c r="B225" s="40" t="s">
        <v>34</v>
      </c>
      <c r="C225" s="3">
        <v>1320</v>
      </c>
      <c r="D225" s="8"/>
      <c r="E225" s="11">
        <v>2020</v>
      </c>
      <c r="F225" s="212"/>
      <c r="G225" s="213"/>
      <c r="H225" s="213"/>
      <c r="I225" s="166">
        <f>SUM(F225:H225)</f>
        <v>0</v>
      </c>
      <c r="J225" s="136">
        <v>148413</v>
      </c>
      <c r="K225" s="145">
        <v>32270</v>
      </c>
      <c r="L225" s="145">
        <v>6230</v>
      </c>
      <c r="M225" s="167">
        <f>SUM(J225:L225)</f>
        <v>186913</v>
      </c>
      <c r="N225" s="168">
        <v>21</v>
      </c>
      <c r="O225" s="136">
        <f t="shared" si="166"/>
        <v>148413</v>
      </c>
      <c r="P225" s="145">
        <f t="shared" si="166"/>
        <v>32270</v>
      </c>
      <c r="Q225" s="173"/>
      <c r="R225" s="173"/>
      <c r="S225" s="145">
        <f>L225+H225</f>
        <v>6230</v>
      </c>
      <c r="T225" s="167">
        <f>SUM(O225:S225)</f>
        <v>186913</v>
      </c>
      <c r="U225" s="168">
        <f t="shared" ref="U225:U226" si="167">N225</f>
        <v>21</v>
      </c>
      <c r="V225" s="259"/>
      <c r="W225" s="259"/>
      <c r="X225" s="259"/>
      <c r="Y225" s="259"/>
      <c r="Z225" s="259"/>
      <c r="AA225" s="259"/>
      <c r="AB225" s="259"/>
      <c r="AC225" s="259"/>
      <c r="AD225" s="259"/>
      <c r="AE225" s="259"/>
      <c r="AF225" s="259"/>
      <c r="AG225" s="259"/>
      <c r="AH225" s="259"/>
    </row>
    <row r="226" spans="1:34" ht="15.75" thickBot="1">
      <c r="B226" s="41" t="s">
        <v>34</v>
      </c>
      <c r="C226" s="4">
        <v>1320</v>
      </c>
      <c r="D226" s="9"/>
      <c r="E226" s="14">
        <v>2021</v>
      </c>
      <c r="F226" s="214"/>
      <c r="G226" s="215"/>
      <c r="H226" s="215"/>
      <c r="I226" s="169">
        <f>SUM(F226:H226)</f>
        <v>0</v>
      </c>
      <c r="J226" s="137">
        <v>166847</v>
      </c>
      <c r="K226" s="146">
        <v>26490</v>
      </c>
      <c r="L226" s="146">
        <v>8600</v>
      </c>
      <c r="M226" s="170">
        <f>SUM(J226:L226)</f>
        <v>201937</v>
      </c>
      <c r="N226" s="171">
        <v>23</v>
      </c>
      <c r="O226" s="137">
        <f t="shared" si="166"/>
        <v>166847</v>
      </c>
      <c r="P226" s="146">
        <f t="shared" si="166"/>
        <v>26490</v>
      </c>
      <c r="Q226" s="216"/>
      <c r="R226" s="216"/>
      <c r="S226" s="146">
        <f>L226+H226</f>
        <v>8600</v>
      </c>
      <c r="T226" s="170">
        <f>SUM(O226:S226)</f>
        <v>201937</v>
      </c>
      <c r="U226" s="171">
        <f t="shared" si="167"/>
        <v>23</v>
      </c>
      <c r="V226" s="259"/>
      <c r="W226" s="259"/>
      <c r="X226" s="259"/>
      <c r="Y226" s="259"/>
      <c r="Z226" s="259"/>
      <c r="AA226" s="259"/>
      <c r="AB226" s="259"/>
      <c r="AC226" s="259"/>
      <c r="AD226" s="259"/>
      <c r="AE226" s="259"/>
      <c r="AF226" s="259"/>
      <c r="AG226" s="259"/>
      <c r="AH226" s="259"/>
    </row>
    <row r="227" spans="1:34" ht="15.75" customHeight="1" thickBot="1">
      <c r="A227"/>
      <c r="B227" s="277" t="s">
        <v>159</v>
      </c>
      <c r="C227" s="278"/>
      <c r="D227" s="278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2"/>
      <c r="V227" s="259"/>
      <c r="W227" s="259"/>
      <c r="X227" s="259"/>
      <c r="Y227" s="259"/>
      <c r="Z227" s="259"/>
      <c r="AA227" s="259"/>
      <c r="AB227" s="259"/>
      <c r="AC227" s="259"/>
      <c r="AD227" s="259"/>
      <c r="AE227" s="259"/>
      <c r="AF227" s="259"/>
      <c r="AG227" s="259"/>
      <c r="AH227" s="259"/>
    </row>
    <row r="228" spans="1:34" s="71" customFormat="1" ht="15" customHeight="1">
      <c r="B228" s="39" t="s">
        <v>78</v>
      </c>
      <c r="C228" s="17">
        <v>9820</v>
      </c>
      <c r="D228" s="24" t="s">
        <v>79</v>
      </c>
      <c r="E228" s="13">
        <v>2019</v>
      </c>
      <c r="F228" s="203">
        <v>15000</v>
      </c>
      <c r="G228" s="220">
        <v>116381.004</v>
      </c>
      <c r="H228" s="220"/>
      <c r="I228" s="181">
        <f>SUM(F228:H228)</f>
        <v>131381.00400000002</v>
      </c>
      <c r="J228" s="127">
        <v>0</v>
      </c>
      <c r="K228" s="128">
        <v>0</v>
      </c>
      <c r="L228" s="128">
        <v>25546</v>
      </c>
      <c r="M228" s="129">
        <f>SUM(J228:L228)</f>
        <v>25546</v>
      </c>
      <c r="N228" s="130">
        <v>3</v>
      </c>
      <c r="O228" s="127">
        <f t="shared" ref="O228:P230" si="168">J228+F228</f>
        <v>15000</v>
      </c>
      <c r="P228" s="128">
        <f t="shared" si="168"/>
        <v>116381.004</v>
      </c>
      <c r="Q228" s="174"/>
      <c r="R228" s="174"/>
      <c r="S228" s="128">
        <f>L228+H228</f>
        <v>25546</v>
      </c>
      <c r="T228" s="129">
        <f>SUM(O228:S228)</f>
        <v>156927.00400000002</v>
      </c>
      <c r="U228" s="130">
        <f>N228</f>
        <v>3</v>
      </c>
      <c r="V228" s="259"/>
      <c r="W228" s="259"/>
      <c r="X228" s="259"/>
      <c r="Y228" s="259"/>
      <c r="Z228" s="259"/>
      <c r="AA228" s="259"/>
      <c r="AB228" s="259"/>
      <c r="AC228" s="259"/>
      <c r="AD228" s="259"/>
      <c r="AE228" s="259"/>
      <c r="AF228" s="259"/>
      <c r="AG228" s="259"/>
      <c r="AH228" s="259"/>
    </row>
    <row r="229" spans="1:34">
      <c r="A229"/>
      <c r="B229" s="40" t="s">
        <v>78</v>
      </c>
      <c r="C229" s="3">
        <v>9820</v>
      </c>
      <c r="D229" s="8"/>
      <c r="E229" s="11">
        <v>2020</v>
      </c>
      <c r="F229" s="210">
        <v>15000</v>
      </c>
      <c r="G229" s="213">
        <v>114577.015</v>
      </c>
      <c r="H229" s="213"/>
      <c r="I229" s="147">
        <f>SUM(F229:H229)</f>
        <v>129577.015</v>
      </c>
      <c r="J229" s="136">
        <v>0</v>
      </c>
      <c r="K229" s="145">
        <v>0</v>
      </c>
      <c r="L229" s="145">
        <v>2636</v>
      </c>
      <c r="M229" s="132">
        <f t="shared" ref="M229:M230" si="169">SUM(J229:L229)</f>
        <v>2636</v>
      </c>
      <c r="N229" s="168">
        <v>2</v>
      </c>
      <c r="O229" s="136">
        <f t="shared" si="168"/>
        <v>15000</v>
      </c>
      <c r="P229" s="145">
        <f t="shared" si="168"/>
        <v>114577.015</v>
      </c>
      <c r="Q229" s="173"/>
      <c r="R229" s="173"/>
      <c r="S229" s="145">
        <f>L229+H229</f>
        <v>2636</v>
      </c>
      <c r="T229" s="132">
        <f>SUM(O229:S229)</f>
        <v>132213.01500000001</v>
      </c>
      <c r="U229" s="168">
        <f t="shared" ref="U229:U230" si="170">N229</f>
        <v>2</v>
      </c>
      <c r="V229" s="259"/>
      <c r="W229" s="259"/>
      <c r="X229" s="259"/>
      <c r="Y229" s="259"/>
      <c r="Z229" s="259"/>
      <c r="AA229" s="259"/>
      <c r="AB229" s="259"/>
      <c r="AC229" s="259"/>
      <c r="AD229" s="259"/>
      <c r="AE229" s="259"/>
      <c r="AF229" s="259"/>
      <c r="AG229" s="259"/>
      <c r="AH229" s="259"/>
    </row>
    <row r="230" spans="1:34" ht="15.75" thickBot="1">
      <c r="A230"/>
      <c r="B230" s="41" t="s">
        <v>78</v>
      </c>
      <c r="C230" s="4">
        <v>9820</v>
      </c>
      <c r="D230" s="9"/>
      <c r="E230" s="14">
        <v>2021</v>
      </c>
      <c r="F230" s="240">
        <v>15000</v>
      </c>
      <c r="G230" s="215">
        <v>99095.206000000006</v>
      </c>
      <c r="H230" s="215"/>
      <c r="I230" s="191">
        <f>SUM(F230:H230)</f>
        <v>114095.20600000001</v>
      </c>
      <c r="J230" s="137">
        <v>0</v>
      </c>
      <c r="K230" s="146">
        <v>0</v>
      </c>
      <c r="L230" s="146">
        <v>449</v>
      </c>
      <c r="M230" s="134">
        <f t="shared" si="169"/>
        <v>449</v>
      </c>
      <c r="N230" s="171">
        <v>1</v>
      </c>
      <c r="O230" s="137">
        <f t="shared" si="168"/>
        <v>15000</v>
      </c>
      <c r="P230" s="146">
        <f t="shared" si="168"/>
        <v>99095.206000000006</v>
      </c>
      <c r="Q230" s="216"/>
      <c r="R230" s="216"/>
      <c r="S230" s="146">
        <f>L230+H230</f>
        <v>449</v>
      </c>
      <c r="T230" s="134">
        <f>SUM(O230:S230)</f>
        <v>114544.20600000001</v>
      </c>
      <c r="U230" s="171">
        <f t="shared" si="170"/>
        <v>1</v>
      </c>
      <c r="V230" s="259"/>
      <c r="W230" s="259"/>
      <c r="X230" s="259"/>
      <c r="Y230" s="259"/>
      <c r="Z230" s="259"/>
      <c r="AA230" s="259"/>
      <c r="AB230" s="259"/>
      <c r="AC230" s="259"/>
      <c r="AD230" s="259"/>
      <c r="AE230" s="259"/>
      <c r="AF230" s="259"/>
      <c r="AG230" s="259"/>
      <c r="AH230" s="259"/>
    </row>
    <row r="231" spans="1:34" ht="15.75" customHeight="1" thickBot="1">
      <c r="A231"/>
      <c r="B231" s="277" t="s">
        <v>160</v>
      </c>
      <c r="C231" s="278"/>
      <c r="D231" s="278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2"/>
      <c r="V231" s="259"/>
      <c r="W231" s="259"/>
      <c r="X231" s="259"/>
      <c r="Y231" s="259"/>
      <c r="Z231" s="259"/>
      <c r="AA231" s="259"/>
      <c r="AB231" s="259"/>
      <c r="AC231" s="259"/>
      <c r="AD231" s="259"/>
      <c r="AE231" s="259"/>
      <c r="AF231" s="259"/>
      <c r="AG231" s="259"/>
      <c r="AH231" s="259"/>
    </row>
    <row r="232" spans="1:34" s="71" customFormat="1">
      <c r="B232" s="39" t="s">
        <v>161</v>
      </c>
      <c r="C232" s="17">
        <v>6210</v>
      </c>
      <c r="D232" s="24" t="s">
        <v>162</v>
      </c>
      <c r="E232" s="13">
        <v>2019</v>
      </c>
      <c r="F232" s="203"/>
      <c r="G232" s="220"/>
      <c r="H232" s="220">
        <v>947000</v>
      </c>
      <c r="I232" s="181">
        <f>SUM(F232:H232)</f>
        <v>947000</v>
      </c>
      <c r="J232" s="127"/>
      <c r="K232" s="128"/>
      <c r="L232" s="128">
        <v>9361000</v>
      </c>
      <c r="M232" s="129">
        <f>SUM(J232:L232)</f>
        <v>9361000</v>
      </c>
      <c r="N232" s="130"/>
      <c r="O232" s="127">
        <f t="shared" ref="O232:P237" si="171">J232+F232</f>
        <v>0</v>
      </c>
      <c r="P232" s="128">
        <f t="shared" si="171"/>
        <v>0</v>
      </c>
      <c r="Q232" s="128">
        <v>1718000</v>
      </c>
      <c r="R232" s="128">
        <v>8590000</v>
      </c>
      <c r="S232" s="128">
        <f t="shared" ref="S232:S237" si="172">L232+H232</f>
        <v>10308000</v>
      </c>
      <c r="T232" s="129">
        <f>SUM(O232:R232)</f>
        <v>10308000</v>
      </c>
      <c r="U232" s="130">
        <f>N232</f>
        <v>0</v>
      </c>
      <c r="V232" s="259"/>
      <c r="W232" s="259"/>
      <c r="X232" s="259"/>
      <c r="Y232" s="259"/>
      <c r="Z232" s="259"/>
      <c r="AA232" s="259"/>
      <c r="AB232" s="259"/>
      <c r="AC232" s="259"/>
      <c r="AD232" s="259"/>
      <c r="AE232" s="259"/>
      <c r="AF232" s="259"/>
      <c r="AG232" s="259"/>
      <c r="AH232" s="259"/>
    </row>
    <row r="233" spans="1:34">
      <c r="A233"/>
      <c r="B233" s="40" t="s">
        <v>161</v>
      </c>
      <c r="C233" s="3">
        <v>6210</v>
      </c>
      <c r="D233" s="8"/>
      <c r="E233" s="11">
        <v>2020</v>
      </c>
      <c r="F233" s="210"/>
      <c r="G233" s="213"/>
      <c r="H233" s="213">
        <v>576000</v>
      </c>
      <c r="I233" s="147">
        <f>SUM(F233:H233)</f>
        <v>576000</v>
      </c>
      <c r="J233" s="136"/>
      <c r="K233" s="145"/>
      <c r="L233" s="145">
        <v>8114000</v>
      </c>
      <c r="M233" s="132">
        <f t="shared" ref="M233:M234" si="173">SUM(J233:L233)</f>
        <v>8114000</v>
      </c>
      <c r="N233" s="168"/>
      <c r="O233" s="136">
        <f t="shared" si="171"/>
        <v>0</v>
      </c>
      <c r="P233" s="145">
        <f t="shared" si="171"/>
        <v>0</v>
      </c>
      <c r="Q233" s="145">
        <v>1090000</v>
      </c>
      <c r="R233" s="145">
        <v>7600000</v>
      </c>
      <c r="S233" s="145">
        <f t="shared" si="172"/>
        <v>8690000</v>
      </c>
      <c r="T233" s="132">
        <f>SUM(O233:R233)</f>
        <v>8690000</v>
      </c>
      <c r="U233" s="168">
        <f t="shared" ref="U233:U234" si="174">N233</f>
        <v>0</v>
      </c>
      <c r="V233" s="259"/>
      <c r="W233" s="259"/>
      <c r="X233" s="259"/>
      <c r="Y233" s="259"/>
      <c r="Z233" s="259"/>
      <c r="AA233" s="259"/>
      <c r="AB233" s="259"/>
      <c r="AC233" s="259"/>
      <c r="AD233" s="259"/>
      <c r="AE233" s="259"/>
      <c r="AF233" s="259"/>
      <c r="AG233" s="259"/>
      <c r="AH233" s="259"/>
    </row>
    <row r="234" spans="1:34" ht="15.75" thickBot="1">
      <c r="A234"/>
      <c r="B234" s="41" t="s">
        <v>161</v>
      </c>
      <c r="C234" s="4">
        <v>6210</v>
      </c>
      <c r="D234" s="9"/>
      <c r="E234" s="14">
        <v>2021</v>
      </c>
      <c r="F234" s="240"/>
      <c r="G234" s="215"/>
      <c r="H234" s="215">
        <v>269000</v>
      </c>
      <c r="I234" s="191">
        <f>SUM(F234:H234)</f>
        <v>269000</v>
      </c>
      <c r="J234" s="137"/>
      <c r="K234" s="146"/>
      <c r="L234" s="146">
        <v>5830000</v>
      </c>
      <c r="M234" s="134">
        <f t="shared" si="173"/>
        <v>5830000</v>
      </c>
      <c r="N234" s="171"/>
      <c r="O234" s="137">
        <f t="shared" si="171"/>
        <v>0</v>
      </c>
      <c r="P234" s="146">
        <f t="shared" si="171"/>
        <v>0</v>
      </c>
      <c r="Q234" s="146">
        <v>269000</v>
      </c>
      <c r="R234" s="146">
        <v>5830000</v>
      </c>
      <c r="S234" s="146">
        <f t="shared" si="172"/>
        <v>6099000</v>
      </c>
      <c r="T234" s="134">
        <f>SUM(O234:R234)</f>
        <v>6099000</v>
      </c>
      <c r="U234" s="171">
        <f t="shared" si="174"/>
        <v>0</v>
      </c>
      <c r="V234" s="259"/>
      <c r="W234" s="259"/>
      <c r="X234" s="259"/>
      <c r="Y234" s="259"/>
      <c r="Z234" s="259"/>
      <c r="AA234" s="259"/>
      <c r="AB234" s="259"/>
      <c r="AC234" s="259"/>
      <c r="AD234" s="259"/>
      <c r="AE234" s="259"/>
      <c r="AF234" s="259"/>
      <c r="AG234" s="259"/>
      <c r="AH234" s="259"/>
    </row>
    <row r="235" spans="1:34" s="71" customFormat="1">
      <c r="B235" s="39" t="s">
        <v>161</v>
      </c>
      <c r="C235" s="17">
        <v>6220</v>
      </c>
      <c r="D235" s="24" t="s">
        <v>163</v>
      </c>
      <c r="E235" s="13">
        <v>2019</v>
      </c>
      <c r="F235" s="203"/>
      <c r="G235" s="220"/>
      <c r="H235" s="220">
        <v>0</v>
      </c>
      <c r="I235" s="181">
        <f>SUM(E235:H235)</f>
        <v>2019</v>
      </c>
      <c r="J235" s="127"/>
      <c r="K235" s="128"/>
      <c r="L235" s="128"/>
      <c r="M235" s="129"/>
      <c r="N235" s="130"/>
      <c r="O235" s="127">
        <f t="shared" si="171"/>
        <v>0</v>
      </c>
      <c r="P235" s="128">
        <f t="shared" si="171"/>
        <v>0</v>
      </c>
      <c r="Q235" s="128">
        <v>0</v>
      </c>
      <c r="R235" s="128">
        <v>0</v>
      </c>
      <c r="S235" s="128">
        <f t="shared" si="172"/>
        <v>0</v>
      </c>
      <c r="T235" s="129">
        <f t="shared" ref="T235:T237" si="175">SUM(O235:S235)</f>
        <v>0</v>
      </c>
      <c r="U235" s="130">
        <f>N235</f>
        <v>0</v>
      </c>
      <c r="V235" s="259"/>
      <c r="W235" s="259"/>
      <c r="X235" s="259"/>
      <c r="Y235" s="259"/>
      <c r="Z235" s="259"/>
      <c r="AA235" s="259"/>
      <c r="AB235" s="259"/>
      <c r="AC235" s="259"/>
      <c r="AD235" s="259"/>
      <c r="AE235" s="259"/>
      <c r="AF235" s="259"/>
      <c r="AG235" s="259"/>
      <c r="AH235" s="259"/>
    </row>
    <row r="236" spans="1:34">
      <c r="A236"/>
      <c r="B236" s="40" t="s">
        <v>161</v>
      </c>
      <c r="C236" s="3">
        <v>6220</v>
      </c>
      <c r="D236" s="8"/>
      <c r="E236" s="11">
        <v>2020</v>
      </c>
      <c r="F236" s="210"/>
      <c r="G236" s="213"/>
      <c r="H236" s="213">
        <v>0</v>
      </c>
      <c r="I236" s="147">
        <f t="shared" ref="I236:I237" si="176">SUM(E236:H236)</f>
        <v>2020</v>
      </c>
      <c r="J236" s="136"/>
      <c r="K236" s="145"/>
      <c r="L236" s="145"/>
      <c r="M236" s="132"/>
      <c r="N236" s="168"/>
      <c r="O236" s="136">
        <f t="shared" si="171"/>
        <v>0</v>
      </c>
      <c r="P236" s="145">
        <f t="shared" si="171"/>
        <v>0</v>
      </c>
      <c r="Q236" s="145">
        <v>0</v>
      </c>
      <c r="R236" s="145">
        <v>0</v>
      </c>
      <c r="S236" s="145">
        <f t="shared" si="172"/>
        <v>0</v>
      </c>
      <c r="T236" s="132">
        <f t="shared" si="175"/>
        <v>0</v>
      </c>
      <c r="U236" s="168">
        <f t="shared" ref="U236:U237" si="177">N236</f>
        <v>0</v>
      </c>
      <c r="V236" s="259"/>
      <c r="W236" s="259"/>
      <c r="X236" s="259"/>
      <c r="Y236" s="259"/>
      <c r="Z236" s="259"/>
      <c r="AA236" s="259"/>
      <c r="AB236" s="259"/>
      <c r="AC236" s="259"/>
      <c r="AD236" s="259"/>
      <c r="AE236" s="259"/>
      <c r="AF236" s="259"/>
      <c r="AG236" s="259"/>
      <c r="AH236" s="259"/>
    </row>
    <row r="237" spans="1:34" ht="15.75" thickBot="1">
      <c r="A237"/>
      <c r="B237" s="41" t="s">
        <v>161</v>
      </c>
      <c r="C237" s="4">
        <v>6220</v>
      </c>
      <c r="D237" s="9"/>
      <c r="E237" s="14">
        <v>2021</v>
      </c>
      <c r="F237" s="240"/>
      <c r="G237" s="215"/>
      <c r="H237" s="215">
        <v>0</v>
      </c>
      <c r="I237" s="191">
        <f t="shared" si="176"/>
        <v>2021</v>
      </c>
      <c r="J237" s="137"/>
      <c r="K237" s="146"/>
      <c r="L237" s="146"/>
      <c r="M237" s="134"/>
      <c r="N237" s="171"/>
      <c r="O237" s="137">
        <f t="shared" si="171"/>
        <v>0</v>
      </c>
      <c r="P237" s="146">
        <f t="shared" si="171"/>
        <v>0</v>
      </c>
      <c r="Q237" s="146">
        <v>0</v>
      </c>
      <c r="R237" s="146">
        <v>0</v>
      </c>
      <c r="S237" s="146">
        <f t="shared" si="172"/>
        <v>0</v>
      </c>
      <c r="T237" s="134">
        <f t="shared" si="175"/>
        <v>0</v>
      </c>
      <c r="U237" s="171">
        <f t="shared" si="177"/>
        <v>0</v>
      </c>
      <c r="V237" s="259"/>
      <c r="W237" s="259"/>
      <c r="X237" s="259"/>
      <c r="Y237" s="259"/>
      <c r="Z237" s="259"/>
      <c r="AA237" s="259"/>
      <c r="AB237" s="259"/>
      <c r="AC237" s="259"/>
      <c r="AD237" s="259"/>
      <c r="AE237" s="259"/>
      <c r="AF237" s="259"/>
      <c r="AG237" s="259"/>
      <c r="AH237" s="259"/>
    </row>
    <row r="238" spans="1:34" ht="15.75" customHeight="1" thickBot="1">
      <c r="A238"/>
      <c r="B238" s="80" t="s">
        <v>164</v>
      </c>
      <c r="C238" s="277" t="s">
        <v>118</v>
      </c>
      <c r="D238" s="278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2"/>
      <c r="V238" s="259"/>
      <c r="W238" s="259"/>
      <c r="X238" s="259"/>
      <c r="Y238" s="259"/>
      <c r="Z238" s="259"/>
      <c r="AA238" s="259"/>
      <c r="AB238" s="259"/>
      <c r="AC238" s="259"/>
      <c r="AD238" s="259"/>
      <c r="AE238" s="259"/>
      <c r="AF238" s="259"/>
      <c r="AG238" s="259"/>
      <c r="AH238" s="259"/>
    </row>
    <row r="239" spans="1:34" ht="15" customHeight="1">
      <c r="A239"/>
      <c r="B239" s="42"/>
      <c r="C239" s="2">
        <v>8220</v>
      </c>
      <c r="D239" s="23" t="s">
        <v>119</v>
      </c>
      <c r="E239" s="10">
        <v>2019</v>
      </c>
      <c r="F239" s="210"/>
      <c r="G239" s="211"/>
      <c r="H239" s="211"/>
      <c r="I239" s="147"/>
      <c r="J239" s="161"/>
      <c r="K239" s="144"/>
      <c r="L239" s="144">
        <v>2000</v>
      </c>
      <c r="M239" s="132">
        <f>SUM(J239:L239)</f>
        <v>2000</v>
      </c>
      <c r="N239" s="165"/>
      <c r="O239" s="161">
        <f t="shared" ref="O239:P241" si="178">J239+F239</f>
        <v>0</v>
      </c>
      <c r="P239" s="144">
        <f t="shared" si="178"/>
        <v>0</v>
      </c>
      <c r="Q239" s="172"/>
      <c r="R239" s="172"/>
      <c r="S239" s="144">
        <f>L239+H239</f>
        <v>2000</v>
      </c>
      <c r="T239" s="132">
        <f>SUM(O239:S239)</f>
        <v>2000</v>
      </c>
      <c r="U239" s="165">
        <f>N239</f>
        <v>0</v>
      </c>
      <c r="V239" s="259"/>
      <c r="W239" s="259"/>
      <c r="X239" s="259"/>
      <c r="Y239" s="259"/>
      <c r="Z239" s="259"/>
      <c r="AA239" s="259"/>
      <c r="AB239" s="259"/>
      <c r="AC239" s="259"/>
      <c r="AD239" s="259"/>
      <c r="AE239" s="259"/>
      <c r="AF239" s="259"/>
      <c r="AG239" s="259"/>
      <c r="AH239" s="259"/>
    </row>
    <row r="240" spans="1:34">
      <c r="A240"/>
      <c r="B240" s="40"/>
      <c r="C240" s="3"/>
      <c r="D240" s="8"/>
      <c r="E240" s="11">
        <v>2020</v>
      </c>
      <c r="F240" s="212"/>
      <c r="G240" s="213"/>
      <c r="H240" s="213"/>
      <c r="I240" s="166"/>
      <c r="J240" s="136"/>
      <c r="K240" s="145"/>
      <c r="L240" s="145"/>
      <c r="M240" s="132">
        <f t="shared" ref="M240:M241" si="179">SUM(J240:L240)</f>
        <v>0</v>
      </c>
      <c r="N240" s="168"/>
      <c r="O240" s="136">
        <f t="shared" si="178"/>
        <v>0</v>
      </c>
      <c r="P240" s="145">
        <f t="shared" si="178"/>
        <v>0</v>
      </c>
      <c r="Q240" s="173"/>
      <c r="R240" s="173"/>
      <c r="S240" s="145">
        <f>L240+H240</f>
        <v>0</v>
      </c>
      <c r="T240" s="167">
        <f>SUM(O240:S240)</f>
        <v>0</v>
      </c>
      <c r="U240" s="168">
        <f t="shared" ref="U240:U241" si="180">N240</f>
        <v>0</v>
      </c>
      <c r="V240" s="259"/>
      <c r="W240" s="259"/>
      <c r="X240" s="259"/>
      <c r="Y240" s="259"/>
      <c r="Z240" s="259"/>
      <c r="AA240" s="259"/>
      <c r="AB240" s="259"/>
      <c r="AC240" s="259"/>
      <c r="AD240" s="259"/>
      <c r="AE240" s="259"/>
      <c r="AF240" s="259"/>
      <c r="AG240" s="259"/>
      <c r="AH240" s="259"/>
    </row>
    <row r="241" spans="1:34" ht="15.75" thickBot="1">
      <c r="A241"/>
      <c r="B241" s="41"/>
      <c r="C241" s="4"/>
      <c r="D241" s="9"/>
      <c r="E241" s="14">
        <v>2021</v>
      </c>
      <c r="F241" s="214"/>
      <c r="G241" s="215"/>
      <c r="H241" s="215"/>
      <c r="I241" s="169"/>
      <c r="J241" s="137"/>
      <c r="K241" s="146"/>
      <c r="L241" s="146"/>
      <c r="M241" s="132">
        <f t="shared" si="179"/>
        <v>0</v>
      </c>
      <c r="N241" s="171"/>
      <c r="O241" s="137">
        <f t="shared" si="178"/>
        <v>0</v>
      </c>
      <c r="P241" s="146">
        <f t="shared" si="178"/>
        <v>0</v>
      </c>
      <c r="Q241" s="216"/>
      <c r="R241" s="216"/>
      <c r="S241" s="146">
        <f>L241+H241</f>
        <v>0</v>
      </c>
      <c r="T241" s="170">
        <f>SUM(O241:S241)</f>
        <v>0</v>
      </c>
      <c r="U241" s="171">
        <f t="shared" si="180"/>
        <v>0</v>
      </c>
      <c r="V241" s="259"/>
      <c r="W241" s="259"/>
      <c r="X241" s="259"/>
      <c r="Y241" s="259"/>
      <c r="Z241" s="259"/>
      <c r="AA241" s="259"/>
      <c r="AB241" s="259"/>
      <c r="AC241" s="259"/>
      <c r="AD241" s="259"/>
      <c r="AE241" s="259"/>
      <c r="AF241" s="259"/>
      <c r="AG241" s="259"/>
      <c r="AH241" s="259"/>
    </row>
    <row r="242" spans="1:34" ht="15.75" customHeight="1" thickBot="1">
      <c r="A242"/>
      <c r="B242" s="277" t="s">
        <v>177</v>
      </c>
      <c r="C242" s="278"/>
      <c r="D242" s="278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2"/>
      <c r="V242" s="259"/>
      <c r="W242" s="259"/>
      <c r="X242" s="259"/>
      <c r="Y242" s="259"/>
      <c r="Z242" s="259"/>
      <c r="AA242" s="259"/>
      <c r="AB242" s="259"/>
      <c r="AC242" s="259"/>
      <c r="AD242" s="259"/>
      <c r="AE242" s="259"/>
      <c r="AF242" s="259"/>
      <c r="AG242" s="259"/>
      <c r="AH242" s="259"/>
    </row>
    <row r="243" spans="1:34" ht="15" customHeight="1">
      <c r="A243"/>
      <c r="B243" s="42" t="s">
        <v>94</v>
      </c>
      <c r="C243" s="2">
        <v>3330</v>
      </c>
      <c r="D243" s="23" t="s">
        <v>95</v>
      </c>
      <c r="E243" s="10">
        <v>2019</v>
      </c>
      <c r="F243" s="210">
        <v>0</v>
      </c>
      <c r="G243" s="211">
        <v>0</v>
      </c>
      <c r="H243" s="211">
        <v>0</v>
      </c>
      <c r="I243" s="147">
        <f>SUM(F243:H243)</f>
        <v>0</v>
      </c>
      <c r="J243" s="161">
        <v>65352</v>
      </c>
      <c r="K243" s="144"/>
      <c r="L243" s="144"/>
      <c r="M243" s="132">
        <f>SUM(J243:L243)</f>
        <v>65352</v>
      </c>
      <c r="N243" s="165">
        <v>10</v>
      </c>
      <c r="O243" s="161">
        <f t="shared" ref="O243:P245" si="181">J243+F243</f>
        <v>65352</v>
      </c>
      <c r="P243" s="144">
        <f t="shared" si="181"/>
        <v>0</v>
      </c>
      <c r="Q243" s="172"/>
      <c r="R243" s="172"/>
      <c r="S243" s="144">
        <f>L243+H243</f>
        <v>0</v>
      </c>
      <c r="T243" s="132">
        <f>SUM(O243:S243)</f>
        <v>65352</v>
      </c>
      <c r="U243" s="165">
        <f>N243</f>
        <v>10</v>
      </c>
      <c r="V243" s="259"/>
      <c r="W243" s="259"/>
      <c r="X243" s="259"/>
      <c r="Y243" s="259"/>
      <c r="Z243" s="259"/>
      <c r="AA243" s="259"/>
      <c r="AB243" s="259"/>
      <c r="AC243" s="259"/>
      <c r="AD243" s="259"/>
      <c r="AE243" s="259"/>
      <c r="AF243" s="259"/>
      <c r="AG243" s="259"/>
      <c r="AH243" s="259"/>
    </row>
    <row r="244" spans="1:34">
      <c r="A244"/>
      <c r="B244" s="40" t="s">
        <v>94</v>
      </c>
      <c r="C244" s="2">
        <v>3330</v>
      </c>
      <c r="D244" s="8"/>
      <c r="E244" s="11">
        <v>2020</v>
      </c>
      <c r="F244" s="212">
        <v>0</v>
      </c>
      <c r="G244" s="213">
        <v>0</v>
      </c>
      <c r="H244" s="213">
        <v>0</v>
      </c>
      <c r="I244" s="147">
        <f t="shared" ref="I244" si="182">SUM(F244:H244)</f>
        <v>0</v>
      </c>
      <c r="J244" s="136">
        <v>66539</v>
      </c>
      <c r="K244" s="145"/>
      <c r="L244" s="145"/>
      <c r="M244" s="132">
        <f t="shared" ref="M244:M245" si="183">SUM(J244:L244)</f>
        <v>66539</v>
      </c>
      <c r="N244" s="168">
        <v>0</v>
      </c>
      <c r="O244" s="136">
        <f t="shared" si="181"/>
        <v>66539</v>
      </c>
      <c r="P244" s="145">
        <f t="shared" si="181"/>
        <v>0</v>
      </c>
      <c r="Q244" s="173"/>
      <c r="R244" s="173"/>
      <c r="S244" s="145">
        <f>L244+H244</f>
        <v>0</v>
      </c>
      <c r="T244" s="167">
        <f>SUM(O244:S244)</f>
        <v>66539</v>
      </c>
      <c r="U244" s="168">
        <f t="shared" ref="U244:U245" si="184">N244</f>
        <v>0</v>
      </c>
      <c r="V244" s="259"/>
      <c r="W244" s="259"/>
      <c r="X244" s="259"/>
      <c r="Y244" s="259"/>
      <c r="Z244" s="259"/>
      <c r="AA244" s="259"/>
      <c r="AB244" s="259"/>
      <c r="AC244" s="259"/>
      <c r="AD244" s="259"/>
      <c r="AE244" s="259"/>
      <c r="AF244" s="259"/>
      <c r="AG244" s="259"/>
      <c r="AH244" s="259"/>
    </row>
    <row r="245" spans="1:34" ht="15.75" thickBot="1">
      <c r="A245"/>
      <c r="B245" s="41" t="s">
        <v>94</v>
      </c>
      <c r="C245" s="2">
        <v>3330</v>
      </c>
      <c r="D245" s="9"/>
      <c r="E245" s="14">
        <v>2021</v>
      </c>
      <c r="F245" s="214"/>
      <c r="G245" s="215"/>
      <c r="H245" s="215"/>
      <c r="I245" s="147">
        <v>0</v>
      </c>
      <c r="J245" s="137">
        <v>67761</v>
      </c>
      <c r="K245" s="146"/>
      <c r="L245" s="146"/>
      <c r="M245" s="132">
        <f t="shared" si="183"/>
        <v>67761</v>
      </c>
      <c r="N245" s="171">
        <v>0</v>
      </c>
      <c r="O245" s="137">
        <f t="shared" si="181"/>
        <v>67761</v>
      </c>
      <c r="P245" s="146">
        <f t="shared" si="181"/>
        <v>0</v>
      </c>
      <c r="Q245" s="216"/>
      <c r="R245" s="216"/>
      <c r="S245" s="146">
        <f>L245+H245</f>
        <v>0</v>
      </c>
      <c r="T245" s="170">
        <f>SUM(O245:S245)</f>
        <v>67761</v>
      </c>
      <c r="U245" s="171">
        <f t="shared" si="184"/>
        <v>0</v>
      </c>
      <c r="V245" s="259"/>
      <c r="W245" s="259"/>
      <c r="X245" s="259"/>
      <c r="Y245" s="259"/>
      <c r="Z245" s="259"/>
      <c r="AA245" s="259"/>
      <c r="AB245" s="259"/>
      <c r="AC245" s="259"/>
      <c r="AD245" s="259"/>
      <c r="AE245" s="259"/>
      <c r="AF245" s="259"/>
      <c r="AG245" s="259"/>
      <c r="AH245" s="259"/>
    </row>
    <row r="246" spans="1:34" ht="15.75" thickBot="1">
      <c r="A246"/>
      <c r="B246" s="277" t="s">
        <v>96</v>
      </c>
      <c r="C246" s="278"/>
      <c r="D246" s="278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2"/>
      <c r="V246" s="259"/>
      <c r="W246" s="259"/>
      <c r="X246" s="259"/>
      <c r="Y246" s="259"/>
      <c r="Z246" s="259"/>
      <c r="AA246" s="259"/>
      <c r="AB246" s="259"/>
      <c r="AC246" s="259"/>
      <c r="AD246" s="259"/>
      <c r="AE246" s="259"/>
      <c r="AF246" s="259"/>
      <c r="AG246" s="259"/>
      <c r="AH246" s="259"/>
    </row>
    <row r="247" spans="1:34" ht="15" customHeight="1">
      <c r="A247"/>
      <c r="B247" s="42" t="s">
        <v>94</v>
      </c>
      <c r="C247" s="2">
        <v>3340</v>
      </c>
      <c r="D247" s="23" t="s">
        <v>97</v>
      </c>
      <c r="E247" s="10">
        <v>2019</v>
      </c>
      <c r="F247" s="210">
        <v>0</v>
      </c>
      <c r="G247" s="211">
        <v>0</v>
      </c>
      <c r="H247" s="211">
        <v>0</v>
      </c>
      <c r="I247" s="147">
        <f>SUM(F247:H247)</f>
        <v>0</v>
      </c>
      <c r="J247" s="161">
        <v>160000</v>
      </c>
      <c r="K247" s="144">
        <v>0</v>
      </c>
      <c r="L247" s="144">
        <v>0</v>
      </c>
      <c r="M247" s="132">
        <f>SUM(J247:L247)</f>
        <v>160000</v>
      </c>
      <c r="N247" s="165">
        <v>0</v>
      </c>
      <c r="O247" s="161">
        <f t="shared" ref="O247:P249" si="185">J247+F247</f>
        <v>160000</v>
      </c>
      <c r="P247" s="144">
        <f t="shared" si="185"/>
        <v>0</v>
      </c>
      <c r="Q247" s="172"/>
      <c r="R247" s="172"/>
      <c r="S247" s="144">
        <f>L247+H247</f>
        <v>0</v>
      </c>
      <c r="T247" s="132">
        <f>SUM(O247:S247)</f>
        <v>160000</v>
      </c>
      <c r="U247" s="165">
        <f>N247</f>
        <v>0</v>
      </c>
      <c r="V247" s="259"/>
      <c r="W247" s="259"/>
      <c r="X247" s="259"/>
      <c r="Y247" s="259"/>
      <c r="Z247" s="259"/>
      <c r="AA247" s="259"/>
      <c r="AB247" s="259"/>
      <c r="AC247" s="259"/>
      <c r="AD247" s="259"/>
      <c r="AE247" s="259"/>
      <c r="AF247" s="259"/>
      <c r="AG247" s="259"/>
      <c r="AH247" s="259"/>
    </row>
    <row r="248" spans="1:34">
      <c r="A248"/>
      <c r="B248" s="40" t="s">
        <v>94</v>
      </c>
      <c r="C248" s="2">
        <v>3340</v>
      </c>
      <c r="D248" s="8"/>
      <c r="E248" s="11">
        <v>2020</v>
      </c>
      <c r="F248" s="212">
        <v>0</v>
      </c>
      <c r="G248" s="213">
        <v>0</v>
      </c>
      <c r="H248" s="213">
        <v>0</v>
      </c>
      <c r="I248" s="147">
        <f t="shared" ref="I248:I249" si="186">SUM(F248:H248)</f>
        <v>0</v>
      </c>
      <c r="J248" s="136">
        <v>160000</v>
      </c>
      <c r="K248" s="145">
        <v>0</v>
      </c>
      <c r="L248" s="145">
        <v>0</v>
      </c>
      <c r="M248" s="132">
        <f t="shared" ref="M248:M249" si="187">SUM(J248:L248)</f>
        <v>160000</v>
      </c>
      <c r="N248" s="168">
        <v>0</v>
      </c>
      <c r="O248" s="136">
        <f t="shared" si="185"/>
        <v>160000</v>
      </c>
      <c r="P248" s="145">
        <f t="shared" si="185"/>
        <v>0</v>
      </c>
      <c r="Q248" s="173"/>
      <c r="R248" s="173"/>
      <c r="S248" s="145">
        <f>L248+H248</f>
        <v>0</v>
      </c>
      <c r="T248" s="132">
        <f>SUM(O248:S248)</f>
        <v>160000</v>
      </c>
      <c r="U248" s="168">
        <f t="shared" ref="U248:U249" si="188">N248</f>
        <v>0</v>
      </c>
      <c r="V248" s="259"/>
      <c r="W248" s="259"/>
      <c r="X248" s="259"/>
      <c r="Y248" s="259"/>
      <c r="Z248" s="259"/>
      <c r="AA248" s="259"/>
      <c r="AB248" s="259"/>
      <c r="AC248" s="259"/>
      <c r="AD248" s="259"/>
      <c r="AE248" s="259"/>
      <c r="AF248" s="259"/>
      <c r="AG248" s="259"/>
      <c r="AH248" s="259"/>
    </row>
    <row r="249" spans="1:34" ht="15.75" thickBot="1">
      <c r="A249"/>
      <c r="B249" s="41" t="s">
        <v>94</v>
      </c>
      <c r="C249" s="2">
        <v>3340</v>
      </c>
      <c r="D249" s="9"/>
      <c r="E249" s="14">
        <v>2021</v>
      </c>
      <c r="F249" s="214">
        <v>0</v>
      </c>
      <c r="G249" s="215">
        <v>0</v>
      </c>
      <c r="H249" s="215">
        <v>0</v>
      </c>
      <c r="I249" s="147">
        <f t="shared" si="186"/>
        <v>0</v>
      </c>
      <c r="J249" s="137">
        <v>160000</v>
      </c>
      <c r="K249" s="146">
        <v>0</v>
      </c>
      <c r="L249" s="146">
        <v>0</v>
      </c>
      <c r="M249" s="132">
        <f t="shared" si="187"/>
        <v>160000</v>
      </c>
      <c r="N249" s="171">
        <v>0</v>
      </c>
      <c r="O249" s="137">
        <f t="shared" si="185"/>
        <v>160000</v>
      </c>
      <c r="P249" s="146">
        <f t="shared" si="185"/>
        <v>0</v>
      </c>
      <c r="Q249" s="216"/>
      <c r="R249" s="216"/>
      <c r="S249" s="146">
        <f>L249+H249</f>
        <v>0</v>
      </c>
      <c r="T249" s="132">
        <f>SUM(O249:S249)</f>
        <v>160000</v>
      </c>
      <c r="U249" s="171">
        <f t="shared" si="188"/>
        <v>0</v>
      </c>
      <c r="V249" s="259"/>
      <c r="W249" s="259"/>
      <c r="X249" s="259"/>
      <c r="Y249" s="259"/>
      <c r="Z249" s="259"/>
      <c r="AA249" s="259"/>
      <c r="AB249" s="259"/>
      <c r="AC249" s="259"/>
      <c r="AD249" s="259"/>
      <c r="AE249" s="259"/>
      <c r="AF249" s="259"/>
      <c r="AG249" s="259"/>
      <c r="AH249" s="259"/>
    </row>
    <row r="250" spans="1:34" ht="15.75" thickBot="1">
      <c r="A250"/>
      <c r="B250" s="277" t="s">
        <v>98</v>
      </c>
      <c r="C250" s="278"/>
      <c r="D250" s="278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2"/>
      <c r="V250" s="259"/>
      <c r="W250" s="259"/>
      <c r="X250" s="259"/>
      <c r="Y250" s="259"/>
      <c r="Z250" s="259"/>
      <c r="AA250" s="259"/>
      <c r="AB250" s="259"/>
      <c r="AC250" s="259"/>
      <c r="AD250" s="259"/>
      <c r="AE250" s="259"/>
      <c r="AF250" s="259"/>
      <c r="AG250" s="259"/>
      <c r="AH250" s="259"/>
    </row>
    <row r="251" spans="1:34" ht="15" customHeight="1">
      <c r="A251"/>
      <c r="B251" s="39" t="s">
        <v>94</v>
      </c>
      <c r="C251" s="17">
        <v>3360</v>
      </c>
      <c r="D251" s="56" t="s">
        <v>99</v>
      </c>
      <c r="E251" s="13">
        <v>2019</v>
      </c>
      <c r="F251" s="203">
        <v>54200</v>
      </c>
      <c r="G251" s="220">
        <v>4000</v>
      </c>
      <c r="H251" s="220">
        <v>0</v>
      </c>
      <c r="I251" s="181">
        <f>SUM(F251:H251)</f>
        <v>58200</v>
      </c>
      <c r="J251" s="127">
        <v>12731</v>
      </c>
      <c r="K251" s="128">
        <v>0</v>
      </c>
      <c r="L251" s="128">
        <v>1500</v>
      </c>
      <c r="M251" s="129">
        <f>SUM(J251:L251)</f>
        <v>14231</v>
      </c>
      <c r="N251" s="130">
        <v>5</v>
      </c>
      <c r="O251" s="127">
        <f t="shared" ref="O251:P253" si="189">J251+F251</f>
        <v>66931</v>
      </c>
      <c r="P251" s="128">
        <f t="shared" si="189"/>
        <v>4000</v>
      </c>
      <c r="Q251" s="174"/>
      <c r="R251" s="174"/>
      <c r="S251" s="128">
        <f>L251+H251</f>
        <v>1500</v>
      </c>
      <c r="T251" s="129">
        <f>SUM(O251:S251)</f>
        <v>72431</v>
      </c>
      <c r="U251" s="130">
        <f>N251</f>
        <v>5</v>
      </c>
      <c r="V251" s="259"/>
      <c r="W251" s="259"/>
      <c r="X251" s="259"/>
      <c r="Y251" s="259"/>
      <c r="Z251" s="259"/>
      <c r="AA251" s="259"/>
      <c r="AB251" s="259"/>
      <c r="AC251" s="259"/>
      <c r="AD251" s="259"/>
      <c r="AE251" s="259"/>
      <c r="AF251" s="259"/>
      <c r="AG251" s="259"/>
      <c r="AH251" s="259"/>
    </row>
    <row r="252" spans="1:34">
      <c r="A252"/>
      <c r="B252" s="40" t="s">
        <v>94</v>
      </c>
      <c r="C252" s="2">
        <v>3360</v>
      </c>
      <c r="D252" s="57"/>
      <c r="E252" s="11">
        <v>2020</v>
      </c>
      <c r="F252" s="212">
        <v>54200</v>
      </c>
      <c r="G252" s="213">
        <v>4000</v>
      </c>
      <c r="H252" s="213">
        <v>0</v>
      </c>
      <c r="I252" s="147">
        <f>SUM(F252:H252)</f>
        <v>58200</v>
      </c>
      <c r="J252" s="136">
        <v>12731</v>
      </c>
      <c r="K252" s="145">
        <v>0</v>
      </c>
      <c r="L252" s="145">
        <v>1500</v>
      </c>
      <c r="M252" s="132">
        <f t="shared" ref="M252:M253" si="190">SUM(J252:L252)</f>
        <v>14231</v>
      </c>
      <c r="N252" s="168">
        <v>0</v>
      </c>
      <c r="O252" s="136">
        <f t="shared" si="189"/>
        <v>66931</v>
      </c>
      <c r="P252" s="145">
        <f t="shared" si="189"/>
        <v>4000</v>
      </c>
      <c r="Q252" s="173"/>
      <c r="R252" s="173"/>
      <c r="S252" s="145">
        <f>L252+H252</f>
        <v>1500</v>
      </c>
      <c r="T252" s="132">
        <f>SUM(O252:S252)</f>
        <v>72431</v>
      </c>
      <c r="U252" s="168">
        <f t="shared" ref="U252:U253" si="191">N252</f>
        <v>0</v>
      </c>
      <c r="V252" s="259"/>
      <c r="W252" s="259"/>
      <c r="X252" s="259"/>
      <c r="Y252" s="259"/>
      <c r="Z252" s="259"/>
      <c r="AA252" s="259"/>
      <c r="AB252" s="259"/>
      <c r="AC252" s="259"/>
      <c r="AD252" s="259"/>
      <c r="AE252" s="259"/>
      <c r="AF252" s="259"/>
      <c r="AG252" s="259"/>
      <c r="AH252" s="259"/>
    </row>
    <row r="253" spans="1:34" ht="15.75" thickBot="1">
      <c r="A253"/>
      <c r="B253" s="41" t="s">
        <v>94</v>
      </c>
      <c r="C253" s="58">
        <v>3360</v>
      </c>
      <c r="D253" s="59"/>
      <c r="E253" s="14">
        <v>2021</v>
      </c>
      <c r="F253" s="214">
        <v>55000</v>
      </c>
      <c r="G253" s="215">
        <v>4000</v>
      </c>
      <c r="H253" s="215">
        <v>0</v>
      </c>
      <c r="I253" s="191">
        <f>SUM(F253:H253)</f>
        <v>59000</v>
      </c>
      <c r="J253" s="137">
        <v>11931</v>
      </c>
      <c r="K253" s="146">
        <v>0</v>
      </c>
      <c r="L253" s="146">
        <v>1500</v>
      </c>
      <c r="M253" s="134">
        <f t="shared" si="190"/>
        <v>13431</v>
      </c>
      <c r="N253" s="171">
        <v>0</v>
      </c>
      <c r="O253" s="137">
        <f t="shared" si="189"/>
        <v>66931</v>
      </c>
      <c r="P253" s="146">
        <f t="shared" si="189"/>
        <v>4000</v>
      </c>
      <c r="Q253" s="216"/>
      <c r="R253" s="216"/>
      <c r="S253" s="146">
        <f>L253+H253</f>
        <v>1500</v>
      </c>
      <c r="T253" s="134">
        <f>SUM(O253:S253)</f>
        <v>72431</v>
      </c>
      <c r="U253" s="171">
        <f t="shared" si="191"/>
        <v>0</v>
      </c>
      <c r="V253" s="259"/>
      <c r="W253" s="259"/>
      <c r="X253" s="259"/>
      <c r="Y253" s="259"/>
      <c r="Z253" s="259"/>
      <c r="AA253" s="259"/>
      <c r="AB253" s="259"/>
      <c r="AC253" s="259"/>
      <c r="AD253" s="259"/>
      <c r="AE253" s="259"/>
      <c r="AF253" s="259"/>
      <c r="AG253" s="259"/>
      <c r="AH253" s="259"/>
    </row>
    <row r="254" spans="1:34" ht="15.75" customHeight="1" thickBot="1">
      <c r="A254"/>
      <c r="B254" s="80" t="s">
        <v>165</v>
      </c>
      <c r="C254" s="277" t="s">
        <v>120</v>
      </c>
      <c r="D254" s="278"/>
      <c r="E254" s="278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2"/>
      <c r="V254" s="259"/>
      <c r="W254" s="259"/>
      <c r="X254" s="259"/>
      <c r="Y254" s="259"/>
      <c r="Z254" s="259"/>
      <c r="AA254" s="259"/>
      <c r="AB254" s="259"/>
      <c r="AC254" s="259"/>
      <c r="AD254" s="259"/>
      <c r="AE254" s="259"/>
      <c r="AF254" s="259"/>
      <c r="AG254" s="259"/>
      <c r="AH254" s="259"/>
    </row>
    <row r="255" spans="1:34" ht="15" customHeight="1">
      <c r="A255"/>
      <c r="B255" s="42"/>
      <c r="C255" s="2">
        <v>3320</v>
      </c>
      <c r="D255" s="23" t="s">
        <v>121</v>
      </c>
      <c r="E255" s="10">
        <v>2019</v>
      </c>
      <c r="F255" s="210">
        <v>0</v>
      </c>
      <c r="G255" s="211">
        <v>0</v>
      </c>
      <c r="H255" s="211">
        <v>0</v>
      </c>
      <c r="I255" s="147">
        <v>0</v>
      </c>
      <c r="J255" s="161">
        <v>3776</v>
      </c>
      <c r="K255" s="144">
        <v>2000</v>
      </c>
      <c r="L255" s="144">
        <v>0</v>
      </c>
      <c r="M255" s="132">
        <f>SUM(J255:L255)</f>
        <v>5776</v>
      </c>
      <c r="N255" s="165">
        <v>2</v>
      </c>
      <c r="O255" s="161">
        <f t="shared" ref="O255:P257" si="192">J255+F255</f>
        <v>3776</v>
      </c>
      <c r="P255" s="144">
        <f t="shared" si="192"/>
        <v>2000</v>
      </c>
      <c r="Q255" s="172"/>
      <c r="R255" s="172"/>
      <c r="S255" s="144">
        <f>L255+H255</f>
        <v>0</v>
      </c>
      <c r="T255" s="132">
        <f>SUM(O255:S255)</f>
        <v>5776</v>
      </c>
      <c r="U255" s="165">
        <f>N255</f>
        <v>2</v>
      </c>
      <c r="V255" s="259"/>
      <c r="W255" s="259"/>
      <c r="X255" s="259"/>
      <c r="Y255" s="259"/>
      <c r="Z255" s="259"/>
      <c r="AA255" s="259"/>
      <c r="AB255" s="259"/>
      <c r="AC255" s="259"/>
      <c r="AD255" s="259"/>
      <c r="AE255" s="259"/>
      <c r="AF255" s="259"/>
      <c r="AG255" s="259"/>
      <c r="AH255" s="259"/>
    </row>
    <row r="256" spans="1:34">
      <c r="A256"/>
      <c r="B256" s="40"/>
      <c r="C256" s="3"/>
      <c r="D256" s="8"/>
      <c r="E256" s="11">
        <v>2020</v>
      </c>
      <c r="F256" s="210">
        <v>0</v>
      </c>
      <c r="G256" s="211">
        <v>0</v>
      </c>
      <c r="H256" s="211">
        <v>0</v>
      </c>
      <c r="I256" s="147">
        <v>0</v>
      </c>
      <c r="J256" s="136"/>
      <c r="K256" s="145"/>
      <c r="L256" s="145"/>
      <c r="M256" s="167"/>
      <c r="N256" s="168"/>
      <c r="O256" s="136">
        <f t="shared" si="192"/>
        <v>0</v>
      </c>
      <c r="P256" s="145">
        <f t="shared" si="192"/>
        <v>0</v>
      </c>
      <c r="Q256" s="173"/>
      <c r="R256" s="173"/>
      <c r="S256" s="145">
        <f>L256+H256</f>
        <v>0</v>
      </c>
      <c r="T256" s="167">
        <f>SUM(O256:S256)</f>
        <v>0</v>
      </c>
      <c r="U256" s="168">
        <f t="shared" ref="U256:U257" si="193">N256</f>
        <v>0</v>
      </c>
      <c r="V256" s="259"/>
      <c r="W256" s="259"/>
      <c r="X256" s="259"/>
      <c r="Y256" s="259"/>
      <c r="Z256" s="259"/>
      <c r="AA256" s="259"/>
      <c r="AB256" s="259"/>
      <c r="AC256" s="259"/>
      <c r="AD256" s="259"/>
      <c r="AE256" s="259"/>
      <c r="AF256" s="259"/>
      <c r="AG256" s="259"/>
      <c r="AH256" s="259"/>
    </row>
    <row r="257" spans="1:34" ht="15.75" thickBot="1">
      <c r="A257"/>
      <c r="B257" s="41"/>
      <c r="C257" s="4"/>
      <c r="D257" s="9"/>
      <c r="E257" s="14">
        <v>2021</v>
      </c>
      <c r="F257" s="214">
        <v>0</v>
      </c>
      <c r="G257" s="215">
        <v>0</v>
      </c>
      <c r="H257" s="215">
        <v>0</v>
      </c>
      <c r="I257" s="169">
        <v>0</v>
      </c>
      <c r="J257" s="137"/>
      <c r="K257" s="146"/>
      <c r="L257" s="146"/>
      <c r="M257" s="170"/>
      <c r="N257" s="171"/>
      <c r="O257" s="137">
        <f t="shared" si="192"/>
        <v>0</v>
      </c>
      <c r="P257" s="146">
        <f t="shared" si="192"/>
        <v>0</v>
      </c>
      <c r="Q257" s="216"/>
      <c r="R257" s="216"/>
      <c r="S257" s="146">
        <f>L257+H257</f>
        <v>0</v>
      </c>
      <c r="T257" s="170">
        <f>SUM(O257:S257)</f>
        <v>0</v>
      </c>
      <c r="U257" s="171">
        <f t="shared" si="193"/>
        <v>0</v>
      </c>
      <c r="V257" s="259"/>
      <c r="W257" s="259"/>
      <c r="X257" s="259"/>
      <c r="Y257" s="259"/>
      <c r="Z257" s="259"/>
      <c r="AA257" s="259"/>
      <c r="AB257" s="259"/>
      <c r="AC257" s="259"/>
      <c r="AD257" s="259"/>
      <c r="AE257" s="259"/>
      <c r="AF257" s="259"/>
      <c r="AG257" s="259"/>
      <c r="AH257" s="259"/>
    </row>
    <row r="258" spans="1:34" ht="15.75" customHeight="1" thickBot="1">
      <c r="A258"/>
      <c r="B258" s="80" t="s">
        <v>166</v>
      </c>
      <c r="C258" s="281" t="s">
        <v>122</v>
      </c>
      <c r="D258" s="282"/>
      <c r="E258" s="282"/>
      <c r="F258" s="282"/>
      <c r="G258" s="282"/>
      <c r="H258" s="282"/>
      <c r="I258" s="282"/>
      <c r="J258" s="282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3"/>
      <c r="V258" s="259"/>
      <c r="W258" s="259"/>
      <c r="X258" s="259"/>
      <c r="Y258" s="259"/>
      <c r="Z258" s="259"/>
      <c r="AA258" s="259"/>
      <c r="AB258" s="259"/>
      <c r="AC258" s="259"/>
      <c r="AD258" s="259"/>
      <c r="AE258" s="259"/>
      <c r="AF258" s="259"/>
      <c r="AG258" s="259"/>
      <c r="AH258" s="259"/>
    </row>
    <row r="259" spans="1:34" ht="15" customHeight="1">
      <c r="A259"/>
      <c r="B259" s="42"/>
      <c r="C259" s="2">
        <v>1110</v>
      </c>
      <c r="D259" s="23" t="s">
        <v>123</v>
      </c>
      <c r="E259" s="10">
        <v>2019</v>
      </c>
      <c r="F259" s="210"/>
      <c r="G259" s="211"/>
      <c r="H259" s="211"/>
      <c r="I259" s="147"/>
      <c r="J259" s="161">
        <v>5200</v>
      </c>
      <c r="K259" s="144">
        <f>7000+13542</f>
        <v>20542</v>
      </c>
      <c r="L259" s="144">
        <v>3000</v>
      </c>
      <c r="M259" s="132">
        <f>SUM(J259:L259)</f>
        <v>28742</v>
      </c>
      <c r="N259" s="165">
        <v>4</v>
      </c>
      <c r="O259" s="161">
        <f t="shared" ref="O259:P261" si="194">J259+F259</f>
        <v>5200</v>
      </c>
      <c r="P259" s="144">
        <f t="shared" si="194"/>
        <v>20542</v>
      </c>
      <c r="Q259" s="172"/>
      <c r="R259" s="172"/>
      <c r="S259" s="144">
        <f>L259+H259</f>
        <v>3000</v>
      </c>
      <c r="T259" s="132">
        <f>SUM(O259:S259)</f>
        <v>28742</v>
      </c>
      <c r="U259" s="165">
        <f>N259</f>
        <v>4</v>
      </c>
      <c r="V259" s="259"/>
      <c r="W259" s="259"/>
      <c r="X259" s="259"/>
      <c r="Y259" s="259"/>
      <c r="Z259" s="259"/>
      <c r="AA259" s="259"/>
      <c r="AB259" s="259"/>
      <c r="AC259" s="259"/>
      <c r="AD259" s="259"/>
      <c r="AE259" s="259"/>
      <c r="AF259" s="259"/>
      <c r="AG259" s="259"/>
      <c r="AH259" s="259"/>
    </row>
    <row r="260" spans="1:34">
      <c r="A260"/>
      <c r="B260" s="40"/>
      <c r="C260" s="3"/>
      <c r="D260" s="8"/>
      <c r="E260" s="11">
        <v>2020</v>
      </c>
      <c r="F260" s="212"/>
      <c r="G260" s="213"/>
      <c r="H260" s="213"/>
      <c r="I260" s="166"/>
      <c r="J260" s="136">
        <v>5200</v>
      </c>
      <c r="K260" s="144">
        <f t="shared" ref="K260:K261" si="195">7000+13542</f>
        <v>20542</v>
      </c>
      <c r="L260" s="145">
        <v>0</v>
      </c>
      <c r="M260" s="132">
        <f t="shared" ref="M260:M261" si="196">SUM(J260:L260)</f>
        <v>25742</v>
      </c>
      <c r="N260" s="168"/>
      <c r="O260" s="136">
        <f t="shared" si="194"/>
        <v>5200</v>
      </c>
      <c r="P260" s="144">
        <f t="shared" si="194"/>
        <v>20542</v>
      </c>
      <c r="Q260" s="172"/>
      <c r="R260" s="172"/>
      <c r="S260" s="145">
        <f>L260+H260</f>
        <v>0</v>
      </c>
      <c r="T260" s="132">
        <f>SUM(O260:S260)</f>
        <v>25742</v>
      </c>
      <c r="U260" s="168">
        <f t="shared" ref="U260:U261" si="197">N260</f>
        <v>0</v>
      </c>
      <c r="V260" s="259"/>
      <c r="W260" s="259"/>
      <c r="X260" s="259"/>
      <c r="Y260" s="259"/>
      <c r="Z260" s="259"/>
      <c r="AA260" s="259"/>
      <c r="AB260" s="259"/>
      <c r="AC260" s="259"/>
      <c r="AD260" s="259"/>
      <c r="AE260" s="259"/>
      <c r="AF260" s="259"/>
      <c r="AG260" s="259"/>
      <c r="AH260" s="259"/>
    </row>
    <row r="261" spans="1:34" ht="15.75" thickBot="1">
      <c r="A261"/>
      <c r="B261" s="41"/>
      <c r="C261" s="4"/>
      <c r="D261" s="9"/>
      <c r="E261" s="14">
        <v>2021</v>
      </c>
      <c r="F261" s="214"/>
      <c r="G261" s="215"/>
      <c r="H261" s="215"/>
      <c r="I261" s="169"/>
      <c r="J261" s="137">
        <v>5200</v>
      </c>
      <c r="K261" s="144">
        <f t="shared" si="195"/>
        <v>20542</v>
      </c>
      <c r="L261" s="146">
        <v>0</v>
      </c>
      <c r="M261" s="132">
        <f t="shared" si="196"/>
        <v>25742</v>
      </c>
      <c r="N261" s="171"/>
      <c r="O261" s="137">
        <f t="shared" si="194"/>
        <v>5200</v>
      </c>
      <c r="P261" s="144">
        <f t="shared" si="194"/>
        <v>20542</v>
      </c>
      <c r="Q261" s="241"/>
      <c r="R261" s="241"/>
      <c r="S261" s="146">
        <f>L261+H261</f>
        <v>0</v>
      </c>
      <c r="T261" s="132">
        <f>SUM(O261:S261)</f>
        <v>25742</v>
      </c>
      <c r="U261" s="171">
        <f t="shared" si="197"/>
        <v>0</v>
      </c>
      <c r="V261" s="259"/>
      <c r="W261" s="259"/>
      <c r="X261" s="259"/>
      <c r="Y261" s="259"/>
      <c r="Z261" s="259"/>
      <c r="AA261" s="259"/>
      <c r="AB261" s="259"/>
      <c r="AC261" s="259"/>
      <c r="AD261" s="259"/>
      <c r="AE261" s="259"/>
      <c r="AF261" s="259"/>
      <c r="AG261" s="259"/>
      <c r="AH261" s="259"/>
    </row>
    <row r="262" spans="1:34" ht="15.75" thickBot="1">
      <c r="A262"/>
      <c r="B262" s="277" t="s">
        <v>80</v>
      </c>
      <c r="C262" s="278"/>
      <c r="D262" s="278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2"/>
      <c r="V262" s="259"/>
      <c r="W262" s="259"/>
      <c r="X262" s="259"/>
      <c r="Y262" s="259"/>
      <c r="Z262" s="259"/>
      <c r="AA262" s="259"/>
      <c r="AB262" s="259"/>
      <c r="AC262" s="259"/>
      <c r="AD262" s="259"/>
      <c r="AE262" s="259"/>
      <c r="AF262" s="259"/>
      <c r="AG262" s="259"/>
      <c r="AH262" s="259"/>
    </row>
    <row r="263" spans="1:34">
      <c r="A263"/>
      <c r="B263" s="15" t="s">
        <v>81</v>
      </c>
      <c r="C263" s="17">
        <v>1610</v>
      </c>
      <c r="D263" s="77" t="s">
        <v>70</v>
      </c>
      <c r="E263" s="13">
        <v>2019</v>
      </c>
      <c r="F263" s="203">
        <v>0</v>
      </c>
      <c r="G263" s="203">
        <v>0</v>
      </c>
      <c r="H263" s="203">
        <v>0</v>
      </c>
      <c r="I263" s="181">
        <f>SUM(F263:H263)</f>
        <v>0</v>
      </c>
      <c r="J263" s="127">
        <v>0</v>
      </c>
      <c r="K263" s="128">
        <v>0</v>
      </c>
      <c r="L263" s="128">
        <v>0</v>
      </c>
      <c r="M263" s="129">
        <f t="shared" ref="M263:M268" si="198">SUM(J263:L263)</f>
        <v>0</v>
      </c>
      <c r="N263" s="130">
        <v>0</v>
      </c>
      <c r="O263" s="127">
        <f t="shared" ref="O263:P268" si="199">J263+F263</f>
        <v>0</v>
      </c>
      <c r="P263" s="128">
        <f t="shared" si="199"/>
        <v>0</v>
      </c>
      <c r="Q263" s="174"/>
      <c r="R263" s="174"/>
      <c r="S263" s="128">
        <f t="shared" ref="S263:S268" si="200">L263+H263</f>
        <v>0</v>
      </c>
      <c r="T263" s="129">
        <f t="shared" ref="T263:T268" si="201">SUM(O263:S263)</f>
        <v>0</v>
      </c>
      <c r="U263" s="130">
        <f>N263</f>
        <v>0</v>
      </c>
      <c r="V263" s="259"/>
      <c r="W263" s="259"/>
      <c r="X263" s="259"/>
      <c r="Y263" s="259"/>
      <c r="Z263" s="259"/>
      <c r="AA263" s="259"/>
      <c r="AB263" s="259"/>
      <c r="AC263" s="259"/>
      <c r="AD263" s="259"/>
      <c r="AE263" s="259"/>
      <c r="AF263" s="259"/>
      <c r="AG263" s="259"/>
      <c r="AH263" s="259"/>
    </row>
    <row r="264" spans="1:34">
      <c r="A264"/>
      <c r="B264" s="12" t="s">
        <v>81</v>
      </c>
      <c r="C264" s="3">
        <v>1610</v>
      </c>
      <c r="D264" s="78"/>
      <c r="E264" s="11">
        <v>2020</v>
      </c>
      <c r="F264" s="212">
        <v>0</v>
      </c>
      <c r="G264" s="212">
        <v>0</v>
      </c>
      <c r="H264" s="212">
        <v>0</v>
      </c>
      <c r="I264" s="147">
        <f t="shared" ref="I264:I265" si="202">SUM(F264:H264)</f>
        <v>0</v>
      </c>
      <c r="J264" s="161">
        <v>0</v>
      </c>
      <c r="K264" s="144">
        <v>0</v>
      </c>
      <c r="L264" s="144">
        <v>0</v>
      </c>
      <c r="M264" s="167">
        <f t="shared" si="198"/>
        <v>0</v>
      </c>
      <c r="N264" s="168">
        <v>0</v>
      </c>
      <c r="O264" s="161">
        <f t="shared" si="199"/>
        <v>0</v>
      </c>
      <c r="P264" s="144">
        <f t="shared" si="199"/>
        <v>0</v>
      </c>
      <c r="Q264" s="172"/>
      <c r="R264" s="172"/>
      <c r="S264" s="144">
        <f t="shared" si="200"/>
        <v>0</v>
      </c>
      <c r="T264" s="167">
        <f t="shared" si="201"/>
        <v>0</v>
      </c>
      <c r="U264" s="168">
        <f t="shared" ref="U264:U265" si="203">N264</f>
        <v>0</v>
      </c>
      <c r="V264" s="259"/>
      <c r="W264" s="259"/>
      <c r="X264" s="259"/>
      <c r="Y264" s="259"/>
      <c r="Z264" s="259"/>
      <c r="AA264" s="259"/>
      <c r="AB264" s="259"/>
      <c r="AC264" s="259"/>
      <c r="AD264" s="259"/>
      <c r="AE264" s="259"/>
      <c r="AF264" s="259"/>
      <c r="AG264" s="259"/>
      <c r="AH264" s="259"/>
    </row>
    <row r="265" spans="1:34" ht="15.75" thickBot="1">
      <c r="A265"/>
      <c r="B265" s="16" t="s">
        <v>81</v>
      </c>
      <c r="C265" s="4">
        <v>1610</v>
      </c>
      <c r="D265" s="60"/>
      <c r="E265" s="14">
        <v>2021</v>
      </c>
      <c r="F265" s="214">
        <v>0</v>
      </c>
      <c r="G265" s="214">
        <v>0</v>
      </c>
      <c r="H265" s="214">
        <v>0</v>
      </c>
      <c r="I265" s="191">
        <f t="shared" si="202"/>
        <v>0</v>
      </c>
      <c r="J265" s="192">
        <v>0</v>
      </c>
      <c r="K265" s="193">
        <v>0</v>
      </c>
      <c r="L265" s="193">
        <v>0</v>
      </c>
      <c r="M265" s="170">
        <f t="shared" si="198"/>
        <v>0</v>
      </c>
      <c r="N265" s="171">
        <v>0</v>
      </c>
      <c r="O265" s="192">
        <f t="shared" si="199"/>
        <v>0</v>
      </c>
      <c r="P265" s="193">
        <f t="shared" si="199"/>
        <v>0</v>
      </c>
      <c r="Q265" s="242"/>
      <c r="R265" s="242"/>
      <c r="S265" s="193">
        <f t="shared" si="200"/>
        <v>0</v>
      </c>
      <c r="T265" s="170">
        <f t="shared" si="201"/>
        <v>0</v>
      </c>
      <c r="U265" s="171">
        <f t="shared" si="203"/>
        <v>0</v>
      </c>
      <c r="V265" s="259"/>
      <c r="W265" s="259"/>
      <c r="X265" s="259"/>
      <c r="Y265" s="259"/>
      <c r="Z265" s="259"/>
      <c r="AA265" s="259"/>
      <c r="AB265" s="259"/>
      <c r="AC265" s="259"/>
      <c r="AD265" s="259"/>
      <c r="AE265" s="259"/>
      <c r="AF265" s="259"/>
      <c r="AG265" s="259"/>
      <c r="AH265" s="259"/>
    </row>
    <row r="266" spans="1:34" ht="15" customHeight="1">
      <c r="A266"/>
      <c r="B266" s="42" t="s">
        <v>81</v>
      </c>
      <c r="C266" s="2">
        <v>1620</v>
      </c>
      <c r="D266" s="23" t="s">
        <v>82</v>
      </c>
      <c r="E266" s="10">
        <v>2019</v>
      </c>
      <c r="F266" s="203">
        <v>5700</v>
      </c>
      <c r="G266" s="220">
        <v>200000</v>
      </c>
      <c r="H266" s="220">
        <v>0</v>
      </c>
      <c r="I266" s="147">
        <f>SUM(F266:H266)</f>
        <v>205700</v>
      </c>
      <c r="J266" s="127">
        <v>0</v>
      </c>
      <c r="K266" s="128">
        <v>0</v>
      </c>
      <c r="L266" s="128">
        <v>0</v>
      </c>
      <c r="M266" s="129">
        <f t="shared" si="198"/>
        <v>0</v>
      </c>
      <c r="N266" s="165">
        <v>0</v>
      </c>
      <c r="O266" s="127">
        <f t="shared" si="199"/>
        <v>5700</v>
      </c>
      <c r="P266" s="128">
        <f t="shared" si="199"/>
        <v>200000</v>
      </c>
      <c r="Q266" s="174"/>
      <c r="R266" s="174"/>
      <c r="S266" s="128">
        <f t="shared" si="200"/>
        <v>0</v>
      </c>
      <c r="T266" s="129">
        <f>SUM(O266:S266)</f>
        <v>205700</v>
      </c>
      <c r="U266" s="165">
        <f>N266</f>
        <v>0</v>
      </c>
      <c r="V266" s="259"/>
      <c r="W266" s="259"/>
      <c r="X266" s="259"/>
      <c r="Y266" s="259"/>
      <c r="Z266" s="259"/>
      <c r="AA266" s="259"/>
      <c r="AB266" s="259"/>
      <c r="AC266" s="259"/>
      <c r="AD266" s="259"/>
      <c r="AE266" s="259"/>
      <c r="AF266" s="259"/>
      <c r="AG266" s="259"/>
      <c r="AH266" s="259"/>
    </row>
    <row r="267" spans="1:34">
      <c r="A267"/>
      <c r="B267" s="40" t="s">
        <v>81</v>
      </c>
      <c r="C267" s="3">
        <v>1620</v>
      </c>
      <c r="D267" s="8"/>
      <c r="E267" s="11">
        <v>2020</v>
      </c>
      <c r="F267" s="212">
        <v>5700</v>
      </c>
      <c r="G267" s="213">
        <v>0</v>
      </c>
      <c r="H267" s="213">
        <v>0</v>
      </c>
      <c r="I267" s="147">
        <f>SUM(F267:H267)</f>
        <v>5700</v>
      </c>
      <c r="J267" s="161">
        <v>0</v>
      </c>
      <c r="K267" s="144">
        <v>0</v>
      </c>
      <c r="L267" s="144">
        <v>0</v>
      </c>
      <c r="M267" s="167">
        <f t="shared" si="198"/>
        <v>0</v>
      </c>
      <c r="N267" s="168">
        <v>0</v>
      </c>
      <c r="O267" s="161">
        <f t="shared" si="199"/>
        <v>5700</v>
      </c>
      <c r="P267" s="144">
        <f t="shared" si="199"/>
        <v>0</v>
      </c>
      <c r="Q267" s="172"/>
      <c r="R267" s="172"/>
      <c r="S267" s="144">
        <f t="shared" si="200"/>
        <v>0</v>
      </c>
      <c r="T267" s="167">
        <f t="shared" si="201"/>
        <v>5700</v>
      </c>
      <c r="U267" s="168">
        <f t="shared" ref="U267:U268" si="204">N267</f>
        <v>0</v>
      </c>
      <c r="V267" s="259"/>
      <c r="W267" s="259"/>
      <c r="X267" s="259"/>
      <c r="Y267" s="259"/>
      <c r="Z267" s="259"/>
      <c r="AA267" s="259"/>
      <c r="AB267" s="259"/>
      <c r="AC267" s="259"/>
      <c r="AD267" s="259"/>
      <c r="AE267" s="259"/>
      <c r="AF267" s="259"/>
      <c r="AG267" s="259"/>
      <c r="AH267" s="259"/>
    </row>
    <row r="268" spans="1:34" ht="15.75" thickBot="1">
      <c r="A268"/>
      <c r="B268" s="41" t="s">
        <v>81</v>
      </c>
      <c r="C268" s="3">
        <v>1620</v>
      </c>
      <c r="D268" s="9"/>
      <c r="E268" s="14">
        <v>2021</v>
      </c>
      <c r="F268" s="214">
        <v>5700</v>
      </c>
      <c r="G268" s="215">
        <v>300000</v>
      </c>
      <c r="H268" s="215">
        <v>0</v>
      </c>
      <c r="I268" s="147">
        <f>SUM(F268:H268)</f>
        <v>305700</v>
      </c>
      <c r="J268" s="192">
        <v>0</v>
      </c>
      <c r="K268" s="193">
        <v>0</v>
      </c>
      <c r="L268" s="193">
        <v>0</v>
      </c>
      <c r="M268" s="170">
        <f t="shared" si="198"/>
        <v>0</v>
      </c>
      <c r="N268" s="171">
        <v>0</v>
      </c>
      <c r="O268" s="192">
        <f t="shared" si="199"/>
        <v>5700</v>
      </c>
      <c r="P268" s="193">
        <f t="shared" si="199"/>
        <v>300000</v>
      </c>
      <c r="Q268" s="242"/>
      <c r="R268" s="242"/>
      <c r="S268" s="193">
        <f t="shared" si="200"/>
        <v>0</v>
      </c>
      <c r="T268" s="170">
        <f t="shared" si="201"/>
        <v>305700</v>
      </c>
      <c r="U268" s="171">
        <f t="shared" si="204"/>
        <v>0</v>
      </c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259"/>
      <c r="AF268" s="259"/>
      <c r="AG268" s="259"/>
      <c r="AH268" s="259"/>
    </row>
    <row r="269" spans="1:34" ht="15.75" thickBot="1">
      <c r="A269"/>
      <c r="B269" s="277" t="s">
        <v>83</v>
      </c>
      <c r="C269" s="278"/>
      <c r="D269" s="278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2"/>
      <c r="V269" s="259"/>
      <c r="W269" s="259"/>
      <c r="X269" s="259"/>
      <c r="Y269" s="259"/>
      <c r="Z269" s="259"/>
      <c r="AA269" s="259"/>
      <c r="AB269" s="259"/>
      <c r="AC269" s="259"/>
      <c r="AD269" s="259"/>
      <c r="AE269" s="259"/>
      <c r="AF269" s="259"/>
      <c r="AG269" s="259"/>
      <c r="AH269" s="259"/>
    </row>
    <row r="270" spans="1:34">
      <c r="A270"/>
      <c r="B270" s="42" t="s">
        <v>84</v>
      </c>
      <c r="C270" s="2">
        <v>1110</v>
      </c>
      <c r="D270" s="23" t="s">
        <v>70</v>
      </c>
      <c r="E270" s="10">
        <v>2019</v>
      </c>
      <c r="F270" s="203">
        <v>0</v>
      </c>
      <c r="G270" s="220">
        <v>0</v>
      </c>
      <c r="H270" s="220">
        <v>0</v>
      </c>
      <c r="I270" s="147">
        <v>0</v>
      </c>
      <c r="J270" s="161"/>
      <c r="K270" s="144"/>
      <c r="L270" s="144"/>
      <c r="M270" s="132"/>
      <c r="N270" s="165">
        <v>0</v>
      </c>
      <c r="O270" s="161">
        <f t="shared" ref="O270:P272" si="205">J270+F270</f>
        <v>0</v>
      </c>
      <c r="P270" s="144">
        <f t="shared" si="205"/>
        <v>0</v>
      </c>
      <c r="Q270" s="172"/>
      <c r="R270" s="172"/>
      <c r="S270" s="144">
        <f>L270+H270</f>
        <v>0</v>
      </c>
      <c r="T270" s="132">
        <f>SUM(O270:S270)</f>
        <v>0</v>
      </c>
      <c r="U270" s="165">
        <f>N270</f>
        <v>0</v>
      </c>
      <c r="V270" s="259"/>
      <c r="W270" s="259"/>
      <c r="X270" s="259"/>
      <c r="Y270" s="259"/>
      <c r="Z270" s="259"/>
      <c r="AA270" s="259"/>
      <c r="AB270" s="259"/>
      <c r="AC270" s="259"/>
      <c r="AD270" s="259"/>
      <c r="AE270" s="259"/>
      <c r="AF270" s="259"/>
      <c r="AG270" s="259"/>
      <c r="AH270" s="259"/>
    </row>
    <row r="271" spans="1:34">
      <c r="A271"/>
      <c r="B271" s="40" t="s">
        <v>84</v>
      </c>
      <c r="C271" s="2">
        <v>1110</v>
      </c>
      <c r="D271" s="8"/>
      <c r="E271" s="11">
        <v>2020</v>
      </c>
      <c r="F271" s="212">
        <v>0</v>
      </c>
      <c r="G271" s="213">
        <v>0</v>
      </c>
      <c r="H271" s="213">
        <v>0</v>
      </c>
      <c r="I271" s="147">
        <v>0</v>
      </c>
      <c r="J271" s="136"/>
      <c r="K271" s="145"/>
      <c r="L271" s="145"/>
      <c r="M271" s="167"/>
      <c r="N271" s="168">
        <v>0</v>
      </c>
      <c r="O271" s="136">
        <f t="shared" si="205"/>
        <v>0</v>
      </c>
      <c r="P271" s="145">
        <f t="shared" si="205"/>
        <v>0</v>
      </c>
      <c r="Q271" s="173"/>
      <c r="R271" s="173"/>
      <c r="S271" s="145">
        <f>L271+H271</f>
        <v>0</v>
      </c>
      <c r="T271" s="167">
        <f>SUM(O271:S271)</f>
        <v>0</v>
      </c>
      <c r="U271" s="168">
        <f t="shared" ref="U271:U272" si="206">N271</f>
        <v>0</v>
      </c>
      <c r="V271" s="259"/>
      <c r="W271" s="259"/>
      <c r="X271" s="259"/>
      <c r="Y271" s="259"/>
      <c r="Z271" s="259"/>
      <c r="AA271" s="259"/>
      <c r="AB271" s="259"/>
      <c r="AC271" s="259"/>
      <c r="AD271" s="259"/>
      <c r="AE271" s="259"/>
      <c r="AF271" s="259"/>
      <c r="AG271" s="259"/>
      <c r="AH271" s="259"/>
    </row>
    <row r="272" spans="1:34" ht="15.75" thickBot="1">
      <c r="A272"/>
      <c r="B272" s="79" t="s">
        <v>84</v>
      </c>
      <c r="C272" s="72">
        <v>1110</v>
      </c>
      <c r="D272" s="95"/>
      <c r="E272" s="22">
        <v>2021</v>
      </c>
      <c r="F272" s="214">
        <v>0</v>
      </c>
      <c r="G272" s="215">
        <v>0</v>
      </c>
      <c r="H272" s="215">
        <v>0</v>
      </c>
      <c r="I272" s="147">
        <v>0</v>
      </c>
      <c r="J272" s="182"/>
      <c r="K272" s="183"/>
      <c r="L272" s="183"/>
      <c r="M272" s="184"/>
      <c r="N272" s="185">
        <v>0</v>
      </c>
      <c r="O272" s="182">
        <f t="shared" si="205"/>
        <v>0</v>
      </c>
      <c r="P272" s="183">
        <f t="shared" si="205"/>
        <v>0</v>
      </c>
      <c r="Q272" s="224"/>
      <c r="R272" s="224"/>
      <c r="S272" s="183">
        <f>L272+H272</f>
        <v>0</v>
      </c>
      <c r="T272" s="184">
        <f>SUM(O272:S272)</f>
        <v>0</v>
      </c>
      <c r="U272" s="185">
        <f t="shared" si="206"/>
        <v>0</v>
      </c>
      <c r="V272" s="259"/>
      <c r="W272" s="259"/>
      <c r="X272" s="259"/>
      <c r="Y272" s="259"/>
      <c r="Z272" s="259"/>
      <c r="AA272" s="259"/>
      <c r="AB272" s="259"/>
      <c r="AC272" s="259"/>
      <c r="AD272" s="259"/>
      <c r="AE272" s="259"/>
      <c r="AF272" s="259"/>
      <c r="AG272" s="259"/>
      <c r="AH272" s="259"/>
    </row>
    <row r="273" spans="1:34" ht="15.75" customHeight="1" thickBot="1">
      <c r="A273"/>
      <c r="B273" s="96" t="s">
        <v>142</v>
      </c>
      <c r="C273" s="277" t="s">
        <v>143</v>
      </c>
      <c r="D273" s="278"/>
      <c r="E273" s="278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2"/>
      <c r="V273" s="259"/>
      <c r="W273" s="259"/>
      <c r="X273" s="259"/>
      <c r="Y273" s="259"/>
      <c r="Z273" s="259"/>
      <c r="AA273" s="259"/>
      <c r="AB273" s="259"/>
      <c r="AC273" s="259"/>
      <c r="AD273" s="259"/>
      <c r="AE273" s="259"/>
      <c r="AF273" s="259"/>
      <c r="AG273" s="259"/>
      <c r="AH273" s="259"/>
    </row>
    <row r="274" spans="1:34" ht="23.25" customHeight="1">
      <c r="A274"/>
      <c r="B274" s="42" t="s">
        <v>142</v>
      </c>
      <c r="C274" s="2">
        <v>1110</v>
      </c>
      <c r="D274" s="88" t="s">
        <v>144</v>
      </c>
      <c r="E274" s="10">
        <v>2019</v>
      </c>
      <c r="F274" s="210">
        <v>6250</v>
      </c>
      <c r="G274" s="211">
        <v>500</v>
      </c>
      <c r="H274" s="211">
        <v>3500</v>
      </c>
      <c r="I274" s="147">
        <f>SUM(F274:H274)</f>
        <v>10250</v>
      </c>
      <c r="J274" s="161">
        <v>0</v>
      </c>
      <c r="K274" s="144">
        <v>0</v>
      </c>
      <c r="L274" s="144">
        <v>0</v>
      </c>
      <c r="M274" s="132">
        <f>J274+K274+L274</f>
        <v>0</v>
      </c>
      <c r="N274" s="165">
        <v>3</v>
      </c>
      <c r="O274" s="161">
        <f t="shared" ref="O274:P276" si="207">J274+F274</f>
        <v>6250</v>
      </c>
      <c r="P274" s="144">
        <f t="shared" si="207"/>
        <v>500</v>
      </c>
      <c r="Q274" s="172"/>
      <c r="R274" s="172"/>
      <c r="S274" s="144">
        <f>L274+H274</f>
        <v>3500</v>
      </c>
      <c r="T274" s="132">
        <f>SUM(O274:S274)</f>
        <v>10250</v>
      </c>
      <c r="U274" s="165">
        <f>N274</f>
        <v>3</v>
      </c>
      <c r="V274" s="259"/>
      <c r="W274" s="259"/>
      <c r="X274" s="259"/>
      <c r="Y274" s="259"/>
      <c r="Z274" s="259"/>
      <c r="AA274" s="259"/>
      <c r="AB274" s="259"/>
      <c r="AC274" s="259"/>
      <c r="AD274" s="259"/>
      <c r="AE274" s="259"/>
      <c r="AF274" s="259"/>
      <c r="AG274" s="259"/>
      <c r="AH274" s="259"/>
    </row>
    <row r="275" spans="1:34">
      <c r="A275"/>
      <c r="B275" s="40" t="s">
        <v>142</v>
      </c>
      <c r="C275" s="3">
        <v>1110</v>
      </c>
      <c r="D275" s="8"/>
      <c r="E275" s="11">
        <v>2020</v>
      </c>
      <c r="F275" s="212">
        <v>9600</v>
      </c>
      <c r="G275" s="213">
        <v>800</v>
      </c>
      <c r="H275" s="213">
        <v>500</v>
      </c>
      <c r="I275" s="147">
        <f t="shared" ref="I275:I276" si="208">SUM(F275:H275)</f>
        <v>10900</v>
      </c>
      <c r="J275" s="136">
        <v>0</v>
      </c>
      <c r="K275" s="145">
        <v>0</v>
      </c>
      <c r="L275" s="145">
        <v>0</v>
      </c>
      <c r="M275" s="132">
        <f t="shared" ref="M275" si="209">J275+K275+L275</f>
        <v>0</v>
      </c>
      <c r="N275" s="165">
        <v>3</v>
      </c>
      <c r="O275" s="136">
        <f t="shared" si="207"/>
        <v>9600</v>
      </c>
      <c r="P275" s="145">
        <f t="shared" si="207"/>
        <v>800</v>
      </c>
      <c r="Q275" s="173"/>
      <c r="R275" s="173"/>
      <c r="S275" s="145">
        <f>L275+H275</f>
        <v>500</v>
      </c>
      <c r="T275" s="132">
        <f>SUM(O275:S275)</f>
        <v>10900</v>
      </c>
      <c r="U275" s="165">
        <f t="shared" ref="U275:U276" si="210">N275</f>
        <v>3</v>
      </c>
      <c r="V275" s="259"/>
      <c r="W275" s="259"/>
      <c r="X275" s="259"/>
      <c r="Y275" s="259"/>
      <c r="Z275" s="259"/>
      <c r="AA275" s="259"/>
      <c r="AB275" s="259"/>
      <c r="AC275" s="259"/>
      <c r="AD275" s="259"/>
      <c r="AE275" s="259"/>
      <c r="AF275" s="259"/>
      <c r="AG275" s="259"/>
      <c r="AH275" s="259"/>
    </row>
    <row r="276" spans="1:34" ht="18" customHeight="1" thickBot="1">
      <c r="A276"/>
      <c r="B276" s="41" t="s">
        <v>142</v>
      </c>
      <c r="C276" s="4">
        <v>1110</v>
      </c>
      <c r="D276" s="9"/>
      <c r="E276" s="14">
        <v>2021</v>
      </c>
      <c r="F276" s="214">
        <v>14700</v>
      </c>
      <c r="G276" s="215">
        <v>1500</v>
      </c>
      <c r="H276" s="215">
        <v>500</v>
      </c>
      <c r="I276" s="147">
        <f t="shared" si="208"/>
        <v>16700</v>
      </c>
      <c r="J276" s="137">
        <v>0</v>
      </c>
      <c r="K276" s="146">
        <v>0</v>
      </c>
      <c r="L276" s="146">
        <v>0</v>
      </c>
      <c r="M276" s="146">
        <f>J276+K276+L276</f>
        <v>0</v>
      </c>
      <c r="N276" s="171">
        <v>3</v>
      </c>
      <c r="O276" s="137">
        <f t="shared" si="207"/>
        <v>14700</v>
      </c>
      <c r="P276" s="146">
        <f t="shared" si="207"/>
        <v>1500</v>
      </c>
      <c r="Q276" s="216"/>
      <c r="R276" s="216"/>
      <c r="S276" s="146">
        <f>L276+H276</f>
        <v>500</v>
      </c>
      <c r="T276" s="146">
        <f>SUM(O276:S276)</f>
        <v>16700</v>
      </c>
      <c r="U276" s="171">
        <f t="shared" si="210"/>
        <v>3</v>
      </c>
      <c r="V276" s="259"/>
      <c r="W276" s="259"/>
      <c r="X276" s="259"/>
      <c r="Y276" s="259"/>
      <c r="Z276" s="259"/>
      <c r="AA276" s="259"/>
      <c r="AB276" s="259"/>
      <c r="AC276" s="259"/>
      <c r="AD276" s="259"/>
      <c r="AE276" s="259"/>
      <c r="AF276" s="259"/>
      <c r="AG276" s="259"/>
      <c r="AH276" s="259"/>
    </row>
    <row r="277" spans="1:34" ht="15.75" customHeight="1" thickBot="1">
      <c r="A277"/>
      <c r="B277" s="277" t="s">
        <v>100</v>
      </c>
      <c r="C277" s="278"/>
      <c r="D277" s="278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2"/>
      <c r="V277" s="259"/>
      <c r="W277" s="259"/>
      <c r="X277" s="259"/>
      <c r="Y277" s="259"/>
      <c r="Z277" s="259"/>
      <c r="AA277" s="259"/>
      <c r="AB277" s="259"/>
      <c r="AC277" s="259"/>
      <c r="AD277" s="259"/>
      <c r="AE277" s="259"/>
      <c r="AF277" s="259"/>
      <c r="AG277" s="259"/>
      <c r="AH277" s="259"/>
    </row>
    <row r="278" spans="1:34" ht="15" customHeight="1">
      <c r="A278"/>
      <c r="B278" s="42" t="s">
        <v>39</v>
      </c>
      <c r="C278" s="74">
        <v>1110</v>
      </c>
      <c r="D278" s="73" t="s">
        <v>70</v>
      </c>
      <c r="E278" s="10">
        <v>2019</v>
      </c>
      <c r="F278" s="210">
        <v>0</v>
      </c>
      <c r="G278" s="211">
        <v>16000</v>
      </c>
      <c r="H278" s="211">
        <v>-1000</v>
      </c>
      <c r="I278" s="147">
        <f>SUM(F278:H278)</f>
        <v>15000</v>
      </c>
      <c r="J278" s="161">
        <v>0</v>
      </c>
      <c r="K278" s="144">
        <v>53000</v>
      </c>
      <c r="L278" s="144">
        <v>5000</v>
      </c>
      <c r="M278" s="132">
        <f>SUM(J278:L278)</f>
        <v>58000</v>
      </c>
      <c r="N278" s="165"/>
      <c r="O278" s="161">
        <f t="shared" ref="O278:P280" si="211">J278+F278</f>
        <v>0</v>
      </c>
      <c r="P278" s="144">
        <f t="shared" si="211"/>
        <v>69000</v>
      </c>
      <c r="Q278" s="172"/>
      <c r="R278" s="172"/>
      <c r="S278" s="144">
        <f>L278+H278</f>
        <v>4000</v>
      </c>
      <c r="T278" s="132">
        <f>SUM(O278:S278)</f>
        <v>73000</v>
      </c>
      <c r="U278" s="165">
        <f>N278</f>
        <v>0</v>
      </c>
      <c r="V278" s="259"/>
      <c r="W278" s="259"/>
      <c r="X278" s="259"/>
      <c r="Y278" s="259"/>
      <c r="Z278" s="259"/>
      <c r="AA278" s="259"/>
      <c r="AB278" s="259"/>
      <c r="AC278" s="259"/>
      <c r="AD278" s="259"/>
      <c r="AE278" s="259"/>
      <c r="AF278" s="259"/>
      <c r="AG278" s="259"/>
      <c r="AH278" s="259"/>
    </row>
    <row r="279" spans="1:34">
      <c r="A279"/>
      <c r="B279" s="40" t="s">
        <v>39</v>
      </c>
      <c r="C279" s="74">
        <v>1110</v>
      </c>
      <c r="D279" s="75"/>
      <c r="E279" s="11">
        <v>2020</v>
      </c>
      <c r="F279" s="212">
        <v>0</v>
      </c>
      <c r="G279" s="213">
        <v>26400</v>
      </c>
      <c r="H279" s="213">
        <v>-1000</v>
      </c>
      <c r="I279" s="147">
        <f>SUM(F279:H279)</f>
        <v>25400</v>
      </c>
      <c r="J279" s="136">
        <v>0</v>
      </c>
      <c r="K279" s="145">
        <v>103000</v>
      </c>
      <c r="L279" s="145">
        <v>5000</v>
      </c>
      <c r="M279" s="132">
        <f t="shared" ref="M279:M280" si="212">SUM(J279:L279)</f>
        <v>108000</v>
      </c>
      <c r="N279" s="165"/>
      <c r="O279" s="136">
        <f t="shared" si="211"/>
        <v>0</v>
      </c>
      <c r="P279" s="145">
        <f t="shared" si="211"/>
        <v>129400</v>
      </c>
      <c r="Q279" s="173"/>
      <c r="R279" s="173"/>
      <c r="S279" s="145">
        <f>L279+H279</f>
        <v>4000</v>
      </c>
      <c r="T279" s="132">
        <f>SUM(O279:S279)</f>
        <v>133400</v>
      </c>
      <c r="U279" s="165">
        <f t="shared" ref="U279:U280" si="213">N279</f>
        <v>0</v>
      </c>
      <c r="V279" s="259"/>
      <c r="W279" s="259"/>
      <c r="X279" s="259"/>
      <c r="Y279" s="259"/>
      <c r="Z279" s="259"/>
      <c r="AA279" s="259"/>
      <c r="AB279" s="259"/>
      <c r="AC279" s="259"/>
      <c r="AD279" s="259"/>
      <c r="AE279" s="259"/>
      <c r="AF279" s="259"/>
      <c r="AG279" s="259"/>
      <c r="AH279" s="259"/>
    </row>
    <row r="280" spans="1:34" ht="15.75" thickBot="1">
      <c r="A280"/>
      <c r="B280" s="41" t="s">
        <v>39</v>
      </c>
      <c r="C280" s="76">
        <v>1110</v>
      </c>
      <c r="D280" s="60"/>
      <c r="E280" s="14">
        <v>2021</v>
      </c>
      <c r="F280" s="214">
        <v>0</v>
      </c>
      <c r="G280" s="215">
        <v>47600</v>
      </c>
      <c r="H280" s="215">
        <v>-1000</v>
      </c>
      <c r="I280" s="191">
        <f>SUM(F280:H280)</f>
        <v>46600</v>
      </c>
      <c r="J280" s="137">
        <v>0</v>
      </c>
      <c r="K280" s="146">
        <v>103000</v>
      </c>
      <c r="L280" s="146">
        <v>5000</v>
      </c>
      <c r="M280" s="134">
        <f t="shared" si="212"/>
        <v>108000</v>
      </c>
      <c r="N280" s="194"/>
      <c r="O280" s="137">
        <f t="shared" si="211"/>
        <v>0</v>
      </c>
      <c r="P280" s="146">
        <f t="shared" si="211"/>
        <v>150600</v>
      </c>
      <c r="Q280" s="216"/>
      <c r="R280" s="216"/>
      <c r="S280" s="146">
        <f>L280+H280</f>
        <v>4000</v>
      </c>
      <c r="T280" s="134">
        <f>SUM(O280:S280)</f>
        <v>154600</v>
      </c>
      <c r="U280" s="194">
        <f t="shared" si="213"/>
        <v>0</v>
      </c>
      <c r="V280" s="259"/>
      <c r="W280" s="259"/>
      <c r="X280" s="259"/>
      <c r="Y280" s="259"/>
      <c r="Z280" s="259"/>
      <c r="AA280" s="259"/>
      <c r="AB280" s="259"/>
      <c r="AC280" s="259"/>
      <c r="AD280" s="259"/>
      <c r="AE280" s="259"/>
      <c r="AF280" s="259"/>
      <c r="AG280" s="259"/>
      <c r="AH280" s="259"/>
    </row>
    <row r="281" spans="1:34" ht="15.75" customHeight="1" thickBot="1">
      <c r="B281" s="99" t="s">
        <v>68</v>
      </c>
      <c r="C281" s="277" t="s">
        <v>167</v>
      </c>
      <c r="D281" s="278"/>
      <c r="E281" s="278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2"/>
      <c r="V281" s="259"/>
      <c r="W281" s="259"/>
      <c r="X281" s="259"/>
      <c r="Y281" s="259"/>
      <c r="Z281" s="259"/>
      <c r="AA281" s="259"/>
      <c r="AB281" s="259"/>
      <c r="AC281" s="259"/>
      <c r="AD281" s="259"/>
      <c r="AE281" s="259"/>
      <c r="AF281" s="259"/>
      <c r="AG281" s="259"/>
      <c r="AH281" s="259"/>
    </row>
    <row r="282" spans="1:34" ht="15" customHeight="1">
      <c r="B282" s="15" t="s">
        <v>68</v>
      </c>
      <c r="C282" s="2" t="s">
        <v>60</v>
      </c>
      <c r="D282" s="56" t="s">
        <v>61</v>
      </c>
      <c r="E282" s="10">
        <v>2019</v>
      </c>
      <c r="F282" s="210">
        <v>0</v>
      </c>
      <c r="G282" s="211">
        <v>4300</v>
      </c>
      <c r="H282" s="211">
        <v>3000</v>
      </c>
      <c r="I282" s="147">
        <f>SUM(F282:H282)</f>
        <v>7300</v>
      </c>
      <c r="J282" s="161">
        <v>14500</v>
      </c>
      <c r="K282" s="144">
        <v>25000</v>
      </c>
      <c r="L282" s="144">
        <v>33000</v>
      </c>
      <c r="M282" s="132">
        <f>SUM(J282:L282)</f>
        <v>72500</v>
      </c>
      <c r="N282" s="165">
        <v>9</v>
      </c>
      <c r="O282" s="161">
        <f t="shared" ref="O282:P284" si="214">J282+F282</f>
        <v>14500</v>
      </c>
      <c r="P282" s="144">
        <f t="shared" si="214"/>
        <v>29300</v>
      </c>
      <c r="Q282" s="172"/>
      <c r="R282" s="172"/>
      <c r="S282" s="144">
        <f>L282+H282</f>
        <v>36000</v>
      </c>
      <c r="T282" s="132">
        <f>SUM(O282:S282)</f>
        <v>79800</v>
      </c>
      <c r="U282" s="165">
        <f>N282</f>
        <v>9</v>
      </c>
      <c r="V282" s="259"/>
      <c r="W282" s="259"/>
      <c r="X282" s="259"/>
      <c r="Y282" s="259"/>
      <c r="Z282" s="259"/>
      <c r="AA282" s="259"/>
      <c r="AB282" s="259"/>
      <c r="AC282" s="259"/>
      <c r="AD282" s="259"/>
      <c r="AE282" s="259"/>
      <c r="AF282" s="259"/>
      <c r="AG282" s="259"/>
      <c r="AH282" s="259"/>
    </row>
    <row r="283" spans="1:34">
      <c r="B283" s="12" t="s">
        <v>68</v>
      </c>
      <c r="C283" s="3" t="s">
        <v>60</v>
      </c>
      <c r="D283" s="8"/>
      <c r="E283" s="11">
        <v>2020</v>
      </c>
      <c r="F283" s="212">
        <v>0</v>
      </c>
      <c r="G283" s="213">
        <v>4300</v>
      </c>
      <c r="H283" s="213">
        <v>3000</v>
      </c>
      <c r="I283" s="166">
        <f>SUM(F283:H283)</f>
        <v>7300</v>
      </c>
      <c r="J283" s="136">
        <v>14500</v>
      </c>
      <c r="K283" s="145">
        <v>0</v>
      </c>
      <c r="L283" s="145">
        <v>1500</v>
      </c>
      <c r="M283" s="167">
        <f>SUM(J283:L283)</f>
        <v>16000</v>
      </c>
      <c r="N283" s="168">
        <v>0</v>
      </c>
      <c r="O283" s="136">
        <f t="shared" si="214"/>
        <v>14500</v>
      </c>
      <c r="P283" s="145">
        <f t="shared" si="214"/>
        <v>4300</v>
      </c>
      <c r="Q283" s="173"/>
      <c r="R283" s="173"/>
      <c r="S283" s="145">
        <f>L283+H283</f>
        <v>4500</v>
      </c>
      <c r="T283" s="167">
        <f>SUM(O283:S283)</f>
        <v>23300</v>
      </c>
      <c r="U283" s="168">
        <f t="shared" ref="U283:U284" si="215">N283</f>
        <v>0</v>
      </c>
      <c r="V283" s="259"/>
      <c r="W283" s="259"/>
      <c r="X283" s="259"/>
      <c r="Y283" s="259"/>
      <c r="Z283" s="259"/>
      <c r="AA283" s="259"/>
      <c r="AB283" s="259"/>
      <c r="AC283" s="259"/>
      <c r="AD283" s="259"/>
      <c r="AE283" s="259"/>
      <c r="AF283" s="259"/>
      <c r="AG283" s="259"/>
      <c r="AH283" s="259"/>
    </row>
    <row r="284" spans="1:34" ht="15.75" thickBot="1">
      <c r="B284" s="16" t="s">
        <v>68</v>
      </c>
      <c r="C284" s="4" t="s">
        <v>60</v>
      </c>
      <c r="D284" s="9"/>
      <c r="E284" s="14">
        <v>2021</v>
      </c>
      <c r="F284" s="214">
        <v>0</v>
      </c>
      <c r="G284" s="215">
        <v>4300</v>
      </c>
      <c r="H284" s="215">
        <v>3000</v>
      </c>
      <c r="I284" s="169">
        <f>SUM(G284:H284)</f>
        <v>7300</v>
      </c>
      <c r="J284" s="137">
        <v>14500</v>
      </c>
      <c r="K284" s="146">
        <v>0</v>
      </c>
      <c r="L284" s="146">
        <v>1500</v>
      </c>
      <c r="M284" s="170">
        <f>SUM(J284:L284)</f>
        <v>16000</v>
      </c>
      <c r="N284" s="171">
        <v>0</v>
      </c>
      <c r="O284" s="137">
        <f t="shared" si="214"/>
        <v>14500</v>
      </c>
      <c r="P284" s="146">
        <f t="shared" si="214"/>
        <v>4300</v>
      </c>
      <c r="Q284" s="216"/>
      <c r="R284" s="216"/>
      <c r="S284" s="146">
        <f>L284+H284</f>
        <v>4500</v>
      </c>
      <c r="T284" s="170">
        <f>SUM(O284:S284)</f>
        <v>23300</v>
      </c>
      <c r="U284" s="171">
        <f t="shared" si="215"/>
        <v>0</v>
      </c>
      <c r="V284" s="259"/>
      <c r="W284" s="259"/>
      <c r="X284" s="259"/>
      <c r="Y284" s="259"/>
      <c r="Z284" s="259"/>
      <c r="AA284" s="259"/>
      <c r="AB284" s="259"/>
      <c r="AC284" s="259"/>
      <c r="AD284" s="259"/>
      <c r="AE284" s="259"/>
      <c r="AF284" s="259"/>
      <c r="AG284" s="259"/>
      <c r="AH284" s="259"/>
    </row>
    <row r="285" spans="1:34" ht="15.75" thickBot="1">
      <c r="A285"/>
      <c r="B285" s="277" t="s">
        <v>85</v>
      </c>
      <c r="C285" s="278"/>
      <c r="D285" s="278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2"/>
      <c r="V285" s="259"/>
      <c r="W285" s="259"/>
      <c r="X285" s="259"/>
      <c r="Y285" s="259"/>
      <c r="Z285" s="259"/>
      <c r="AA285" s="259"/>
      <c r="AB285" s="259"/>
      <c r="AC285" s="259"/>
      <c r="AD285" s="259"/>
      <c r="AE285" s="259"/>
      <c r="AF285" s="259"/>
      <c r="AG285" s="259"/>
      <c r="AH285" s="259"/>
    </row>
    <row r="286" spans="1:34" ht="15" customHeight="1">
      <c r="A286"/>
      <c r="B286" s="42" t="s">
        <v>86</v>
      </c>
      <c r="C286" s="2">
        <v>1110</v>
      </c>
      <c r="D286" s="23" t="s">
        <v>70</v>
      </c>
      <c r="E286" s="10">
        <v>2019</v>
      </c>
      <c r="F286" s="210"/>
      <c r="G286" s="211">
        <v>0</v>
      </c>
      <c r="H286" s="211">
        <v>9000</v>
      </c>
      <c r="I286" s="147">
        <f>SUM(F286:H286)</f>
        <v>9000</v>
      </c>
      <c r="J286" s="161">
        <v>18000</v>
      </c>
      <c r="K286" s="144">
        <v>0</v>
      </c>
      <c r="L286" s="144"/>
      <c r="M286" s="132">
        <f>SUM(J286:L286)</f>
        <v>18000</v>
      </c>
      <c r="N286" s="165">
        <v>5</v>
      </c>
      <c r="O286" s="161">
        <f t="shared" ref="O286:P288" si="216">J286+F286</f>
        <v>18000</v>
      </c>
      <c r="P286" s="144">
        <f t="shared" si="216"/>
        <v>0</v>
      </c>
      <c r="Q286" s="172"/>
      <c r="R286" s="172"/>
      <c r="S286" s="144">
        <f>L286+H286</f>
        <v>9000</v>
      </c>
      <c r="T286" s="132">
        <f>SUM(O286:S286)</f>
        <v>27000</v>
      </c>
      <c r="U286" s="165">
        <f>N286</f>
        <v>5</v>
      </c>
      <c r="V286" s="259"/>
      <c r="W286" s="259"/>
      <c r="X286" s="259"/>
      <c r="Y286" s="259"/>
      <c r="Z286" s="259"/>
      <c r="AA286" s="259"/>
      <c r="AB286" s="259"/>
      <c r="AC286" s="259"/>
      <c r="AD286" s="259"/>
      <c r="AE286" s="259"/>
      <c r="AF286" s="259"/>
      <c r="AG286" s="259"/>
      <c r="AH286" s="259"/>
    </row>
    <row r="287" spans="1:34">
      <c r="A287"/>
      <c r="B287" s="40" t="s">
        <v>86</v>
      </c>
      <c r="C287" s="2">
        <v>1110</v>
      </c>
      <c r="D287" s="8"/>
      <c r="E287" s="11">
        <v>2020</v>
      </c>
      <c r="F287" s="212"/>
      <c r="G287" s="213">
        <v>0</v>
      </c>
      <c r="H287" s="213">
        <v>9000</v>
      </c>
      <c r="I287" s="147">
        <f t="shared" ref="I287:I288" si="217">SUM(F287:H287)</f>
        <v>9000</v>
      </c>
      <c r="J287" s="136">
        <v>20000</v>
      </c>
      <c r="K287" s="145">
        <v>0</v>
      </c>
      <c r="L287" s="145"/>
      <c r="M287" s="132">
        <f t="shared" ref="M287:M288" si="218">SUM(J287:L287)</f>
        <v>20000</v>
      </c>
      <c r="N287" s="168">
        <v>0</v>
      </c>
      <c r="O287" s="136">
        <f t="shared" si="216"/>
        <v>20000</v>
      </c>
      <c r="P287" s="145">
        <f t="shared" si="216"/>
        <v>0</v>
      </c>
      <c r="Q287" s="173"/>
      <c r="R287" s="173"/>
      <c r="S287" s="145">
        <f>L287+H287</f>
        <v>9000</v>
      </c>
      <c r="T287" s="132">
        <f>SUM(O287:S287)</f>
        <v>29000</v>
      </c>
      <c r="U287" s="168">
        <f t="shared" ref="U287:U288" si="219">N287</f>
        <v>0</v>
      </c>
      <c r="V287" s="259"/>
      <c r="W287" s="259"/>
      <c r="X287" s="259"/>
      <c r="Y287" s="259"/>
      <c r="Z287" s="259"/>
      <c r="AA287" s="259"/>
      <c r="AB287" s="259"/>
      <c r="AC287" s="259"/>
      <c r="AD287" s="259"/>
      <c r="AE287" s="259"/>
      <c r="AF287" s="259"/>
      <c r="AG287" s="259"/>
      <c r="AH287" s="259"/>
    </row>
    <row r="288" spans="1:34" ht="15.75" thickBot="1">
      <c r="A288"/>
      <c r="B288" s="79" t="s">
        <v>86</v>
      </c>
      <c r="C288" s="72">
        <v>1110</v>
      </c>
      <c r="D288" s="95"/>
      <c r="E288" s="22">
        <v>2021</v>
      </c>
      <c r="F288" s="222"/>
      <c r="G288" s="243">
        <v>0</v>
      </c>
      <c r="H288" s="243">
        <v>9000</v>
      </c>
      <c r="I288" s="195">
        <f t="shared" si="217"/>
        <v>9000</v>
      </c>
      <c r="J288" s="182">
        <v>21500</v>
      </c>
      <c r="K288" s="183">
        <v>0</v>
      </c>
      <c r="L288" s="183"/>
      <c r="M288" s="164">
        <f t="shared" si="218"/>
        <v>21500</v>
      </c>
      <c r="N288" s="185">
        <v>0</v>
      </c>
      <c r="O288" s="182">
        <f t="shared" si="216"/>
        <v>21500</v>
      </c>
      <c r="P288" s="183">
        <f t="shared" si="216"/>
        <v>0</v>
      </c>
      <c r="Q288" s="224"/>
      <c r="R288" s="224"/>
      <c r="S288" s="183">
        <f>L288+H288</f>
        <v>9000</v>
      </c>
      <c r="T288" s="164">
        <f>SUM(O288:S288)</f>
        <v>30500</v>
      </c>
      <c r="U288" s="185">
        <f t="shared" si="219"/>
        <v>0</v>
      </c>
      <c r="V288" s="259"/>
      <c r="W288" s="259"/>
      <c r="X288" s="259"/>
      <c r="Y288" s="259"/>
      <c r="Z288" s="259"/>
      <c r="AA288" s="259"/>
      <c r="AB288" s="259"/>
      <c r="AC288" s="259"/>
      <c r="AD288" s="259"/>
      <c r="AE288" s="259"/>
      <c r="AF288" s="259"/>
      <c r="AG288" s="259"/>
      <c r="AH288" s="259"/>
    </row>
    <row r="289" spans="2:34" ht="15.75" customHeight="1" thickBot="1">
      <c r="B289" s="100" t="s">
        <v>41</v>
      </c>
      <c r="C289" s="277" t="s">
        <v>40</v>
      </c>
      <c r="D289" s="278"/>
      <c r="E289" s="278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2"/>
      <c r="V289" s="259"/>
      <c r="W289" s="259"/>
      <c r="X289" s="259"/>
      <c r="Y289" s="259"/>
      <c r="Z289" s="259"/>
      <c r="AA289" s="259"/>
      <c r="AB289" s="259"/>
      <c r="AC289" s="259"/>
      <c r="AD289" s="259"/>
      <c r="AE289" s="259"/>
      <c r="AF289" s="259"/>
      <c r="AG289" s="259"/>
      <c r="AH289" s="259"/>
    </row>
    <row r="290" spans="2:34" ht="15" customHeight="1">
      <c r="B290" s="42" t="s">
        <v>41</v>
      </c>
      <c r="C290" s="17">
        <v>1110</v>
      </c>
      <c r="D290" s="56" t="s">
        <v>10</v>
      </c>
      <c r="E290" s="10">
        <v>2019</v>
      </c>
      <c r="F290" s="210">
        <v>0</v>
      </c>
      <c r="G290" s="211">
        <v>0</v>
      </c>
      <c r="H290" s="211">
        <v>0</v>
      </c>
      <c r="I290" s="147">
        <f>SUM(F290:H290)</f>
        <v>0</v>
      </c>
      <c r="J290" s="127">
        <v>6537</v>
      </c>
      <c r="K290" s="128"/>
      <c r="L290" s="128"/>
      <c r="M290" s="129">
        <f>SUM(J290:L290)</f>
        <v>6537</v>
      </c>
      <c r="N290" s="130">
        <v>5</v>
      </c>
      <c r="O290" s="127">
        <f t="shared" ref="O290:P292" si="220">J290+F290</f>
        <v>6537</v>
      </c>
      <c r="P290" s="128">
        <f t="shared" si="220"/>
        <v>0</v>
      </c>
      <c r="Q290" s="174"/>
      <c r="R290" s="174"/>
      <c r="S290" s="128">
        <f>L290+H290</f>
        <v>0</v>
      </c>
      <c r="T290" s="129">
        <f>SUM(O290:S290)</f>
        <v>6537</v>
      </c>
      <c r="U290" s="130">
        <f>N290</f>
        <v>5</v>
      </c>
      <c r="V290" s="259"/>
      <c r="W290" s="259"/>
      <c r="X290" s="259"/>
      <c r="Y290" s="259"/>
      <c r="Z290" s="259"/>
      <c r="AA290" s="259"/>
      <c r="AB290" s="259"/>
      <c r="AC290" s="259"/>
      <c r="AD290" s="259"/>
      <c r="AE290" s="259"/>
      <c r="AF290" s="259"/>
      <c r="AG290" s="259"/>
      <c r="AH290" s="259"/>
    </row>
    <row r="291" spans="2:34">
      <c r="B291" s="40" t="s">
        <v>41</v>
      </c>
      <c r="C291" s="2">
        <v>1110</v>
      </c>
      <c r="D291" s="8"/>
      <c r="E291" s="11">
        <v>2020</v>
      </c>
      <c r="F291" s="212">
        <v>0</v>
      </c>
      <c r="G291" s="213">
        <v>0</v>
      </c>
      <c r="H291" s="213">
        <v>0</v>
      </c>
      <c r="I291" s="166">
        <f>SUM(F291:H291)</f>
        <v>0</v>
      </c>
      <c r="J291" s="161">
        <v>6537</v>
      </c>
      <c r="K291" s="145"/>
      <c r="L291" s="145"/>
      <c r="M291" s="167">
        <f>SUM(J291:L291)</f>
        <v>6537</v>
      </c>
      <c r="N291" s="168">
        <v>0</v>
      </c>
      <c r="O291" s="161">
        <f t="shared" si="220"/>
        <v>6537</v>
      </c>
      <c r="P291" s="145">
        <f t="shared" si="220"/>
        <v>0</v>
      </c>
      <c r="Q291" s="173"/>
      <c r="R291" s="173"/>
      <c r="S291" s="145">
        <f>L291+H291</f>
        <v>0</v>
      </c>
      <c r="T291" s="167">
        <f>SUM(O291:S291)</f>
        <v>6537</v>
      </c>
      <c r="U291" s="168">
        <f t="shared" ref="U291:U292" si="221">N291</f>
        <v>0</v>
      </c>
      <c r="V291" s="259"/>
      <c r="W291" s="259"/>
      <c r="X291" s="259"/>
      <c r="Y291" s="259"/>
      <c r="Z291" s="259"/>
      <c r="AA291" s="259"/>
      <c r="AB291" s="259"/>
      <c r="AC291" s="259"/>
      <c r="AD291" s="259"/>
      <c r="AE291" s="259"/>
      <c r="AF291" s="259"/>
      <c r="AG291" s="259"/>
      <c r="AH291" s="259"/>
    </row>
    <row r="292" spans="2:34" ht="15.75" thickBot="1">
      <c r="B292" s="41" t="s">
        <v>41</v>
      </c>
      <c r="C292" s="58">
        <v>1110</v>
      </c>
      <c r="D292" s="9"/>
      <c r="E292" s="14">
        <v>2021</v>
      </c>
      <c r="F292" s="214">
        <v>0</v>
      </c>
      <c r="G292" s="215">
        <v>0</v>
      </c>
      <c r="H292" s="215">
        <v>0</v>
      </c>
      <c r="I292" s="169">
        <f>SUM(F292:H292)</f>
        <v>0</v>
      </c>
      <c r="J292" s="192">
        <v>6537</v>
      </c>
      <c r="K292" s="146"/>
      <c r="L292" s="146"/>
      <c r="M292" s="170">
        <f>SUM(J292:L292)</f>
        <v>6537</v>
      </c>
      <c r="N292" s="171">
        <v>0</v>
      </c>
      <c r="O292" s="192">
        <f t="shared" si="220"/>
        <v>6537</v>
      </c>
      <c r="P292" s="146">
        <f t="shared" si="220"/>
        <v>0</v>
      </c>
      <c r="Q292" s="216"/>
      <c r="R292" s="216"/>
      <c r="S292" s="146">
        <f>L292+H292</f>
        <v>0</v>
      </c>
      <c r="T292" s="170">
        <f>SUM(O292:S292)</f>
        <v>6537</v>
      </c>
      <c r="U292" s="171">
        <f t="shared" si="221"/>
        <v>0</v>
      </c>
      <c r="V292" s="259"/>
      <c r="W292" s="259"/>
      <c r="X292" s="259"/>
      <c r="Y292" s="259"/>
      <c r="Z292" s="259"/>
      <c r="AA292" s="259"/>
      <c r="AB292" s="259"/>
      <c r="AC292" s="259"/>
      <c r="AD292" s="259"/>
      <c r="AE292" s="259"/>
      <c r="AF292" s="259"/>
      <c r="AG292" s="259"/>
      <c r="AH292" s="259"/>
    </row>
    <row r="293" spans="2:34" ht="15.75" customHeight="1" thickBot="1">
      <c r="B293" s="101" t="s">
        <v>37</v>
      </c>
      <c r="C293" s="277" t="s">
        <v>38</v>
      </c>
      <c r="D293" s="278" t="s">
        <v>38</v>
      </c>
      <c r="E293" s="278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2"/>
      <c r="V293" s="259"/>
      <c r="W293" s="259"/>
      <c r="X293" s="259"/>
      <c r="Y293" s="259"/>
      <c r="Z293" s="259"/>
      <c r="AA293" s="259"/>
      <c r="AB293" s="259"/>
      <c r="AC293" s="259"/>
      <c r="AD293" s="259"/>
      <c r="AE293" s="259"/>
      <c r="AF293" s="259"/>
      <c r="AG293" s="259"/>
      <c r="AH293" s="259"/>
    </row>
    <row r="294" spans="2:34">
      <c r="B294" s="42" t="s">
        <v>37</v>
      </c>
      <c r="C294" s="2">
        <v>1110</v>
      </c>
      <c r="D294" s="97" t="s">
        <v>10</v>
      </c>
      <c r="E294" s="10">
        <v>2019</v>
      </c>
      <c r="F294" s="210">
        <v>0</v>
      </c>
      <c r="G294" s="211">
        <v>0</v>
      </c>
      <c r="H294" s="211">
        <v>0</v>
      </c>
      <c r="I294" s="147">
        <f>SUM(F294:H294)</f>
        <v>0</v>
      </c>
      <c r="J294" s="161"/>
      <c r="K294" s="144"/>
      <c r="L294" s="144">
        <v>2000</v>
      </c>
      <c r="M294" s="132">
        <f>SUM(J294:L294)</f>
        <v>2000</v>
      </c>
      <c r="N294" s="165">
        <v>0</v>
      </c>
      <c r="O294" s="161">
        <f t="shared" ref="O294:P296" si="222">J294+F294</f>
        <v>0</v>
      </c>
      <c r="P294" s="144">
        <f t="shared" si="222"/>
        <v>0</v>
      </c>
      <c r="Q294" s="172"/>
      <c r="R294" s="172"/>
      <c r="S294" s="144">
        <f>L294+H294</f>
        <v>2000</v>
      </c>
      <c r="T294" s="132">
        <f>SUM(O294:S294)</f>
        <v>2000</v>
      </c>
      <c r="U294" s="165">
        <f>N294</f>
        <v>0</v>
      </c>
      <c r="V294" s="259"/>
      <c r="W294" s="259"/>
      <c r="X294" s="259"/>
      <c r="Y294" s="259"/>
      <c r="Z294" s="259"/>
      <c r="AA294" s="259"/>
      <c r="AB294" s="259"/>
      <c r="AC294" s="259"/>
      <c r="AD294" s="259"/>
      <c r="AE294" s="259"/>
      <c r="AF294" s="259"/>
      <c r="AG294" s="259"/>
      <c r="AH294" s="259"/>
    </row>
    <row r="295" spans="2:34">
      <c r="B295" s="40" t="s">
        <v>37</v>
      </c>
      <c r="C295" s="2">
        <v>1110</v>
      </c>
      <c r="D295" s="57"/>
      <c r="E295" s="11">
        <v>2020</v>
      </c>
      <c r="F295" s="212">
        <v>0</v>
      </c>
      <c r="G295" s="213">
        <v>0</v>
      </c>
      <c r="H295" s="213">
        <v>0</v>
      </c>
      <c r="I295" s="166">
        <f>SUM(F295:H295)</f>
        <v>0</v>
      </c>
      <c r="J295" s="136"/>
      <c r="K295" s="145"/>
      <c r="L295" s="145"/>
      <c r="M295" s="167"/>
      <c r="N295" s="168">
        <v>0</v>
      </c>
      <c r="O295" s="136">
        <f t="shared" si="222"/>
        <v>0</v>
      </c>
      <c r="P295" s="145">
        <f t="shared" si="222"/>
        <v>0</v>
      </c>
      <c r="Q295" s="173"/>
      <c r="R295" s="173"/>
      <c r="S295" s="145">
        <f>L295+H295</f>
        <v>0</v>
      </c>
      <c r="T295" s="167">
        <f>SUM(O295:S295)</f>
        <v>0</v>
      </c>
      <c r="U295" s="168">
        <f t="shared" ref="U295:U296" si="223">N295</f>
        <v>0</v>
      </c>
      <c r="V295" s="259"/>
      <c r="W295" s="259"/>
      <c r="X295" s="259"/>
      <c r="Y295" s="259"/>
      <c r="Z295" s="259"/>
      <c r="AA295" s="259"/>
      <c r="AB295" s="259"/>
      <c r="AC295" s="259"/>
      <c r="AD295" s="259"/>
      <c r="AE295" s="259"/>
      <c r="AF295" s="259"/>
      <c r="AG295" s="259"/>
      <c r="AH295" s="259"/>
    </row>
    <row r="296" spans="2:34" ht="15" customHeight="1" thickBot="1">
      <c r="B296" s="41" t="s">
        <v>37</v>
      </c>
      <c r="C296" s="58">
        <v>1110</v>
      </c>
      <c r="D296" s="59"/>
      <c r="E296" s="14">
        <v>2021</v>
      </c>
      <c r="F296" s="214">
        <v>0</v>
      </c>
      <c r="G296" s="215">
        <v>0</v>
      </c>
      <c r="H296" s="215">
        <v>0</v>
      </c>
      <c r="I296" s="169">
        <f>SUM(F296:H296)</f>
        <v>0</v>
      </c>
      <c r="J296" s="137"/>
      <c r="K296" s="146"/>
      <c r="L296" s="146"/>
      <c r="M296" s="170"/>
      <c r="N296" s="171">
        <v>0</v>
      </c>
      <c r="O296" s="137">
        <f t="shared" si="222"/>
        <v>0</v>
      </c>
      <c r="P296" s="146">
        <f t="shared" si="222"/>
        <v>0</v>
      </c>
      <c r="Q296" s="216"/>
      <c r="R296" s="216"/>
      <c r="S296" s="146">
        <f>L296+H296</f>
        <v>0</v>
      </c>
      <c r="T296" s="170">
        <f>SUM(O296:S296)</f>
        <v>0</v>
      </c>
      <c r="U296" s="171">
        <f t="shared" si="223"/>
        <v>0</v>
      </c>
      <c r="V296" s="259"/>
      <c r="W296" s="259"/>
      <c r="X296" s="259"/>
      <c r="Y296" s="259"/>
      <c r="Z296" s="259"/>
      <c r="AA296" s="259"/>
      <c r="AB296" s="259"/>
      <c r="AC296" s="259"/>
      <c r="AD296" s="259"/>
      <c r="AE296" s="259"/>
      <c r="AF296" s="259"/>
      <c r="AG296" s="259"/>
      <c r="AH296" s="259"/>
    </row>
    <row r="297" spans="2:34" ht="15.75" customHeight="1" thickBot="1">
      <c r="B297" s="98" t="s">
        <v>42</v>
      </c>
      <c r="C297" s="277" t="s">
        <v>43</v>
      </c>
      <c r="D297" s="278" t="s">
        <v>43</v>
      </c>
      <c r="E297" s="278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2"/>
      <c r="V297" s="259"/>
      <c r="W297" s="259"/>
      <c r="X297" s="259"/>
      <c r="Y297" s="259"/>
      <c r="Z297" s="259"/>
      <c r="AA297" s="259"/>
      <c r="AB297" s="259"/>
      <c r="AC297" s="259"/>
      <c r="AD297" s="259"/>
      <c r="AE297" s="259"/>
      <c r="AF297" s="259"/>
      <c r="AG297" s="259"/>
      <c r="AH297" s="259"/>
    </row>
    <row r="298" spans="2:34" ht="15" customHeight="1">
      <c r="B298" s="42" t="s">
        <v>42</v>
      </c>
      <c r="C298" s="2">
        <v>1110</v>
      </c>
      <c r="D298" s="23" t="s">
        <v>10</v>
      </c>
      <c r="E298" s="10">
        <v>2019</v>
      </c>
      <c r="F298" s="210">
        <v>43000</v>
      </c>
      <c r="G298" s="211">
        <v>5000</v>
      </c>
      <c r="H298" s="211">
        <v>131550</v>
      </c>
      <c r="I298" s="147">
        <f>SUM(F298:H298)</f>
        <v>179550</v>
      </c>
      <c r="J298" s="161"/>
      <c r="K298" s="144"/>
      <c r="L298" s="144"/>
      <c r="M298" s="132"/>
      <c r="N298" s="165">
        <v>30</v>
      </c>
      <c r="O298" s="161">
        <f t="shared" ref="O298:P300" si="224">J298+F298</f>
        <v>43000</v>
      </c>
      <c r="P298" s="144">
        <f t="shared" si="224"/>
        <v>5000</v>
      </c>
      <c r="Q298" s="172"/>
      <c r="R298" s="172"/>
      <c r="S298" s="144">
        <f>L298+H298</f>
        <v>131550</v>
      </c>
      <c r="T298" s="132">
        <f>SUM(O298:S298)</f>
        <v>179550</v>
      </c>
      <c r="U298" s="165">
        <f>N298</f>
        <v>30</v>
      </c>
      <c r="V298" s="259"/>
      <c r="W298" s="259"/>
      <c r="X298" s="259"/>
      <c r="Y298" s="259"/>
      <c r="Z298" s="259"/>
      <c r="AA298" s="259"/>
      <c r="AB298" s="259"/>
      <c r="AC298" s="259"/>
      <c r="AD298" s="259"/>
      <c r="AE298" s="259"/>
      <c r="AF298" s="259"/>
      <c r="AG298" s="259"/>
      <c r="AH298" s="259"/>
    </row>
    <row r="299" spans="2:34">
      <c r="B299" s="40" t="s">
        <v>42</v>
      </c>
      <c r="C299" s="3">
        <v>1110</v>
      </c>
      <c r="D299" s="8"/>
      <c r="E299" s="11">
        <v>2020</v>
      </c>
      <c r="F299" s="212">
        <v>73000</v>
      </c>
      <c r="G299" s="213">
        <v>6200</v>
      </c>
      <c r="H299" s="213">
        <v>-2000</v>
      </c>
      <c r="I299" s="166">
        <f>SUM(F299:H299)</f>
        <v>77200</v>
      </c>
      <c r="J299" s="136"/>
      <c r="K299" s="145"/>
      <c r="L299" s="145"/>
      <c r="M299" s="167"/>
      <c r="N299" s="168">
        <v>0</v>
      </c>
      <c r="O299" s="136">
        <f t="shared" si="224"/>
        <v>73000</v>
      </c>
      <c r="P299" s="145">
        <f t="shared" si="224"/>
        <v>6200</v>
      </c>
      <c r="Q299" s="173"/>
      <c r="R299" s="173"/>
      <c r="S299" s="145">
        <f>L299+H299</f>
        <v>-2000</v>
      </c>
      <c r="T299" s="167">
        <f>SUM(O299:S299)</f>
        <v>77200</v>
      </c>
      <c r="U299" s="168">
        <f t="shared" ref="U299:U300" si="225">N299</f>
        <v>0</v>
      </c>
      <c r="V299" s="259"/>
      <c r="W299" s="259"/>
      <c r="X299" s="259"/>
      <c r="Y299" s="259"/>
      <c r="Z299" s="259"/>
      <c r="AA299" s="259"/>
      <c r="AB299" s="259"/>
      <c r="AC299" s="259"/>
      <c r="AD299" s="259"/>
      <c r="AE299" s="259"/>
      <c r="AF299" s="259"/>
      <c r="AG299" s="259"/>
      <c r="AH299" s="259"/>
    </row>
    <row r="300" spans="2:34" ht="15.75" thickBot="1">
      <c r="B300" s="41" t="s">
        <v>42</v>
      </c>
      <c r="C300" s="4">
        <v>1110</v>
      </c>
      <c r="D300" s="9"/>
      <c r="E300" s="14">
        <v>2021</v>
      </c>
      <c r="F300" s="214">
        <v>115000</v>
      </c>
      <c r="G300" s="215">
        <v>18080</v>
      </c>
      <c r="H300" s="215">
        <v>-2000</v>
      </c>
      <c r="I300" s="169">
        <f>SUM(F300:H300)</f>
        <v>131080</v>
      </c>
      <c r="J300" s="137"/>
      <c r="K300" s="146"/>
      <c r="L300" s="146"/>
      <c r="M300" s="170"/>
      <c r="N300" s="171">
        <v>0</v>
      </c>
      <c r="O300" s="137">
        <f t="shared" si="224"/>
        <v>115000</v>
      </c>
      <c r="P300" s="146">
        <f t="shared" si="224"/>
        <v>18080</v>
      </c>
      <c r="Q300" s="216"/>
      <c r="R300" s="216"/>
      <c r="S300" s="146">
        <f>L300+H300</f>
        <v>-2000</v>
      </c>
      <c r="T300" s="170">
        <f>SUM(O300:S300)</f>
        <v>131080</v>
      </c>
      <c r="U300" s="171">
        <f t="shared" si="225"/>
        <v>0</v>
      </c>
      <c r="V300" s="259"/>
      <c r="W300" s="259"/>
      <c r="X300" s="259"/>
      <c r="Y300" s="259"/>
      <c r="Z300" s="259"/>
      <c r="AA300" s="259"/>
      <c r="AB300" s="259"/>
      <c r="AC300" s="259"/>
      <c r="AD300" s="259"/>
      <c r="AE300" s="259"/>
      <c r="AF300" s="259"/>
      <c r="AG300" s="259"/>
      <c r="AH300" s="259"/>
    </row>
    <row r="301" spans="2:34" ht="21" hidden="1" customHeight="1" thickBot="1">
      <c r="B301" s="98"/>
      <c r="C301" s="284" t="s">
        <v>168</v>
      </c>
      <c r="D301" s="285"/>
      <c r="E301" s="123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60"/>
      <c r="Q301" s="160"/>
      <c r="R301" s="160"/>
      <c r="S301" s="196"/>
      <c r="T301" s="196"/>
      <c r="U301" s="196"/>
      <c r="V301" s="259"/>
      <c r="W301" s="259"/>
      <c r="X301" s="259"/>
      <c r="Y301" s="259"/>
      <c r="Z301" s="259"/>
      <c r="AA301" s="259"/>
      <c r="AB301" s="259"/>
      <c r="AC301" s="259"/>
      <c r="AD301" s="259"/>
      <c r="AE301" s="259"/>
      <c r="AF301" s="259"/>
      <c r="AG301" s="259"/>
      <c r="AH301" s="259"/>
    </row>
    <row r="302" spans="2:34" ht="15" hidden="1" customHeight="1">
      <c r="B302" s="286"/>
      <c r="C302" s="287"/>
      <c r="D302" s="288"/>
      <c r="E302" s="102">
        <v>2019</v>
      </c>
      <c r="F302" s="210" t="e">
        <f>F298+F294+F75+F72+F69+#REF!+F290+F286+F282+F278+F274+F270+F266+F263+F259+F255+F251+F247+F243+#REF!+F239+F235+F232+F228+F224+#REF!+F220+F216+F212+#REF!+#REF!+#REF!+#REF!+F208+F204+F200+F197+F194+F190+F186+F183+F180+F177+F174+F171+F168+F164+F161+F158+F155+F152+F148+F145+F142+F139+F135+F132+F129+F126+F123+F120+F117+F114+F110+F107+F104+F101+F98+F95+F92+F89+F85+F82+F79+F66+#REF!+#REF!+F62+F59+F56+F53+F50+F47+F44+#REF!+F41+F38+#REF!+F34+F31+F28+F25+F22+F19+F16+#REF!+F12+F9</f>
        <v>#REF!</v>
      </c>
      <c r="G302" s="210" t="e">
        <f>G298+G294+G75+G72+G69+#REF!+G290+G286+G282+G278+G274+G270+G266+G263+G259+G255+G251+G247+G243+#REF!+G239+G235+G232+G228+G224+#REF!+G220+G216+G212+#REF!+#REF!+#REF!+#REF!+G208+G204+G200+G197+G194+G190+G186+G183+G180+G177+G174+G171+G168+G164+G161+G158+G155+G152+G148+G145+G142+G139+G135+G132+G129+G126+G123+G120+G117+G114+G110+G107+G104+G101+G98+G95+G92+G89+G85+G82+G79+G66+#REF!+#REF!+G62+G59+G56+G53+G50+G47+G44+#REF!+G41+G38+#REF!+G34+G31+G28+G25+G22+G19+G16+#REF!+G12+G9</f>
        <v>#REF!</v>
      </c>
      <c r="H302" s="210" t="e">
        <f>H298+H294+H75+H72+H69+#REF!+H290+H286+H282+H278+H274+H270+H266+H263+H259+H255+H251+H247+H243+#REF!+H239+H235+H232+H228+H224+#REF!+H220+H216+H212+#REF!+#REF!+#REF!+#REF!+H208+H204+H200+H197+H194+H190+H186+H183+H180+H177+H174+H171+H168+H164+H161+H158+H155+H152+H148+H145+H142+H139+H135+H132+H129+H126+H123+H120+H117+H114+H110+H107+H104+H101+H98+H95+H92+H89+H85+H82+H79+H66+#REF!+#REF!+H62+H59+H56+H53+H50+H47+H44+#REF!+H41+H38+#REF!+H34+H31+H28+H25+H22+H19+H16+#REF!+H12+H9</f>
        <v>#REF!</v>
      </c>
      <c r="I302" s="147" t="e">
        <f>SUM(F302:H302)</f>
        <v>#REF!</v>
      </c>
      <c r="J302" s="210" t="e">
        <f>J298+J294+J290+J286+J282+J278+J274+J270+J266+J263+J259+J255+J251+J247+J243+#REF!+J239+J235+J77+J72+J69+J232+J228+J224+#REF!+J220+J216+J212+#REF!+#REF!+#REF!+#REF!+J208+J204+J200+J197+J194+J190+J186+J183+J180+J177+J174+J171+J168+J164+J161+J158+J155+J152+J148+J145+J142+J139+J135+J132+J129+J126+J123+J120+J117+J114+J110+J107+J104+J101+J98+J95+J92+J89+J85+J82+J79+J66+#REF!+#REF!+J62+J59+J56+J53+J50+J47+J44+#REF!+J41+J38+#REF!+J34+J31+J28+J25+J22+J19+J16+#REF!+J12+J9+#REF!</f>
        <v>#REF!</v>
      </c>
      <c r="K302" s="210" t="e">
        <f>K298+K294+K290+K286+K282+K278+K274+K270+K266+K263+K259+K255+K251+K247+K243+#REF!+K239+K235+K77+K72+K69+K232+K228+K224+#REF!+K220+K216+K212+#REF!+#REF!+#REF!+#REF!+K208+K204+K200+K197+K194+K190+K186+K183+K180+K177+K174+K171+K168+K164+K161+K158+K155+K152+K148+K145+K142+K139+K135+K132+K129+K126+K123+K120+K117+K114+K110+K107+K104+K101+K98+K95+K92+K89+K85+K82+K79+K66+#REF!+#REF!+K62+K59+K56+K53+K50+K47+K44+#REF!+K41+K38+#REF!+K34+K31+K28+K25+K22+K19+K16+#REF!+K12+K9+#REF!</f>
        <v>#REF!</v>
      </c>
      <c r="L302" s="210" t="e">
        <f>L298+L294+L290+L286+L282+L278+L274+L270+L266+L263+L259+L255+L251+L247+L243+#REF!+L239+L235+L75+L72+L69+L232+L228+L224+#REF!+L220+L216+L212+#REF!+#REF!+#REF!+#REF!+L208+L204+L200+L197+L194+L190+L186+L183+L180+L177+L174+L171+L168+L164+L161+L158+L155+L152+L148+L145+L142+L139+L135+L132+L129+L126+L123+L120+L117+L114+L110+L107+L104+L101+L98+L95+L92+L89+L85+L82+L79+L66+#REF!+#REF!+L62+L59+L56+L53+L50+L47+L44+#REF!+L41+L38+#REF!+L34+L31+L28+L25+L22+L19+L16+#REF!+L12+L9+#REF!</f>
        <v>#REF!</v>
      </c>
      <c r="M302" s="197" t="e">
        <f>J302+K302+L302</f>
        <v>#REF!</v>
      </c>
      <c r="N302" s="130" t="e">
        <f>N298+N294+N290+N286+N282+N278+N274+N270+N266+N263+N259+N255+N251+N247+N243+#REF!+N239+N235+N232+N228+N224+#REF!+N220+N216+N212+#REF!+#REF!+#REF!+#REF!+N208+N204+N200+N197+N194+N190+N186+N183+N180+N177+N174+N171+N168+N164+N161+N158+N155+N152+N148+N145+N142+N139+N135+N132+N129+N126+N123+N120+N117+N114+N110+N107+N104+N101+N98+N95+N92+N89+N85+N82+N79+N66+#REF!+#REF!+N62+N59+N56+N53+N50+N47+N44+#REF!+N41+N38+#REF!+N34+N31+N28+N25+N22+N19+N16+#REF!+N12+N9+#REF!</f>
        <v>#REF!</v>
      </c>
      <c r="O302" s="210" t="e">
        <f>O298+O294+O290+O286+O282+O278+O274+O270+O266+O263+O259+O255+O251+O247+O243+#REF!+O239+O235+O232+O228+O224+#REF!+O220+O216+O212+#REF!+#REF!+#REF!+#REF!+O208+O204+O101+O75+O72+O69+#REF!+O12+#REF!+O200+O197+O194+O190+O186+O183+O180+O177+O174+O171+O168+O164+O161+O158+O155+O152+O148+O145+O142+O139+O135+O132+O129+O126+O123+O120+O117+O114+O110+O107+O104+O98+O95+O92+O89+O85+O82+O79+O66+#REF!+#REF!+O62+O59+O56+O53+O50+O47+O44+#REF!+O41+O38+#REF!+O34+O31+O28+O25+O22+O19+O16+O9</f>
        <v>#REF!</v>
      </c>
      <c r="P302" s="210" t="e">
        <f>P298+P294+P290+P286+P282+P278+P274+P270+P266+P263+P259+P255+P251+P247+P243+#REF!+P239+P235+P232+P228+P224+#REF!+P220+P216+P212+#REF!+#REF!+#REF!+#REF!+P208+P204+P101+P75+P72+P69+#REF!+P12+#REF!+P200+P197+P194+P190+P186+P183+P180+P177+P174+P171+P168+P164+P161+P158+P155+P152+P148+P145+P142+P139+P135+P132+P129+P126+P123+P120+P117+P114+P110+P107+P104+P98+P95+P92+P89+P85+P82+P79+P66+#REF!+#REF!+P62+P59+P56+P53+P50+P47+P44+#REF!+P41+P38+#REF!+P34+P31+P28+P25+P22+P19+P16+P9</f>
        <v>#REF!</v>
      </c>
      <c r="Q302" s="210" t="e">
        <f>Q298+Q294+Q290+Q286+Q282+Q278+Q274+Q270+Q266+Q263+Q259+Q255+Q251+Q247+Q243+#REF!+Q239+Q235+Q232+Q228+Q224+#REF!+Q220+Q216+Q212+#REF!+#REF!+#REF!+#REF!+Q208+Q204+Q101+Q75+Q72+Q69+#REF!+Q12+#REF!+Q200+Q197+Q194+Q190+Q186+Q183+Q180+Q177+Q174+Q171+Q168+Q164+Q161+Q158+Q155+Q152+Q148+Q145+Q142+Q139+Q135+Q132+Q129+Q126+Q123+Q120+Q117+Q114+Q110+Q107+Q104+Q98+Q95+Q92+Q89+Q85+Q82+Q79+Q66+#REF!+#REF!+Q62+Q59+Q56+Q53+Q50+Q47+Q44+#REF!+Q41+Q38+#REF!+Q34+Q31+Q28+Q25+Q22+Q19+Q16+Q9</f>
        <v>#REF!</v>
      </c>
      <c r="R302" s="210" t="e">
        <f>R298+R294+R290+R286+R282+R278+R274+R270+R266+R263+R259+R255+R251+R247+R243+#REF!+R239+R235+R232+R228+R224+#REF!+R220+R216+R212+#REF!+#REF!+#REF!+#REF!+R208+R204+R101+R75+R72+R69+#REF!+R12+#REF!+R200+R197+R194+R190+R186+R183+R180+R177+R174+R171+R168+R164+R161+R158+R155+R152+R148+R145+R142+R139+R135+R132+R129+R126+R123+R120+R117+R114+R110+R107+R104+R98+R95+R92+R89+R85+R82+R79+R66+#REF!+#REF!+R62+R59+R56+R53+R50+R47+R44+#REF!+R41+R38+#REF!+R34+R31+R28+R25+R22+R19+R16+R9</f>
        <v>#REF!</v>
      </c>
      <c r="S302" s="144" t="e">
        <f>S298+S294+S290+S286+S282+S278+S274+S270+S266+S263+S259+S255+S251+S247+S243+#REF!+S239+S235+S232+S228+S224+#REF!+S220+S216+S212+#REF!+#REF!+#REF!+#REF!+S208+S204+S101+S75+S72+S69+#REF!+S12+#REF!+S200+S197+S194+S190+S186+S183+S180+S177+S174+S171+S168+S164+S161+S158+S155+S152+S148+S145+S142+S139+S135+S132+S129+S126+S123+S120+S117+S114+S110+S107+S104+S98+S95+S92+S89+S85+S82+S79+S66+#REF!+#REF!+S62+S59+S56+S53+S50+S47+S44+#REF!+S41+S38+#REF!+S34+S31+S28+S25+S22+S19+S16+S9</f>
        <v>#REF!</v>
      </c>
      <c r="T302" s="197" t="e">
        <f>O302+P302+S302</f>
        <v>#REF!</v>
      </c>
      <c r="U302" s="130" t="e">
        <f>N302</f>
        <v>#REF!</v>
      </c>
      <c r="V302" s="259"/>
      <c r="W302" s="259"/>
      <c r="X302" s="259"/>
      <c r="Y302" s="259"/>
      <c r="Z302" s="259"/>
      <c r="AA302" s="259"/>
      <c r="AB302" s="259"/>
      <c r="AC302" s="259"/>
      <c r="AD302" s="259"/>
      <c r="AE302" s="259"/>
      <c r="AF302" s="259"/>
      <c r="AG302" s="259"/>
      <c r="AH302" s="259"/>
    </row>
    <row r="303" spans="2:34" hidden="1">
      <c r="B303" s="289"/>
      <c r="C303" s="290"/>
      <c r="D303" s="291"/>
      <c r="E303" s="103">
        <v>2020</v>
      </c>
      <c r="F303" s="212" t="e">
        <f>F299+F295+F291+F287+F283+F279+F76+F73+F70+#REF!+F275+F271+F267+F264+F260+F256+F252+F248+F244+#REF!+F240+F236+F233+F229+F225+#REF!+F221+F217+F213+#REF!+#REF!+#REF!+#REF!+F209+F205+F201+F198+F195+F191+F187+F184+F181+F178+F175+F172+F169+F165+F162+F159+F156+F153+F149+F146+F143+F140+F136+F133+F130+F127+F124+F121+F118+F115+F111+F108+F105+F102+F99+F96++F93+F90+F86+F83+F80+F67+#REF!+#REF!+F63+F60+F57+F54+F51+F48+F45+#REF!+F42+F39+#REF!+F35+F32+F29+F26+F23+F20+F17+#REF!+F13+F10</f>
        <v>#REF!</v>
      </c>
      <c r="G303" s="212" t="e">
        <f>G299+G295+G291+G287+G283+G279+G76+G73+G70+#REF!+G275+G271+G267+G264+G260+G256+G252+G248+G244+#REF!+G240+G236+G233+G229+G225+#REF!+G221+G217+G213+#REF!+#REF!+#REF!+#REF!+G209+G205+G201+G198+G195+G191+G187+G184+G181+G178+G175+G172+G169+G165+G162+G159+G156+G153+G149+G146+G143+G140+G136+G133+G130+G127+G124+G121+G118+G115+G111+G108+G105+G102+G99+G96++G93+G90+G86+G83+G80+G67+#REF!+#REF!+G63+G60+G57+G54+G51+G48+G45+#REF!+G42+G39+#REF!+G35+G32+G29+G26+G23+G20+G17+#REF!+G13+G10</f>
        <v>#REF!</v>
      </c>
      <c r="H303" s="212" t="e">
        <f>H299+H295+H291+H287+H283+H279+H76+H73+H70+#REF!+H275+H271+H267+H264+H260+H256+H252+H248+H244+#REF!+H240+H236+H233+H229+H225+#REF!+H221+H217+H213+#REF!+#REF!+#REF!+#REF!+H209+H205+H201+H198+H195+H191+H187+H184+H181+H178+H175+H172+H169+H165+H162+H159+H156+H153+H149+H146+H143+H140+H136+H133+H130+H127+H124+H121+H118+H115+H111+H108+H105+H102+H99+H96++H93+H90+H86+H83+H80+H67+#REF!+#REF!+H63+H60+H57+H54+H51+H48+H45+#REF!+H42+H39+#REF!+H35+H32+H29+H26+H23+H20+H17+#REF!+H13+H10</f>
        <v>#REF!</v>
      </c>
      <c r="I303" s="166" t="e">
        <f>SUM(F303:H303)</f>
        <v>#REF!</v>
      </c>
      <c r="J303" s="212" t="e">
        <f>J299+J295+J291+J287+J283+J279+J275+J271+J267+J264+J260+J256+J252+J248+J244+#REF!+J240+J236+J233+J229+J225+J76+J73+J70+#REF!+J221+J217+J213+#REF!+#REF!+#REF!+#REF!+J209+J205+J201+J198+J195+J191+J187+J184+J181+J178+J175+J172+J169+J165+J162+J159+J156+J153+J149+J146+J143+J140+J136+J133+J130+J127+J124+J121+J118+J115+J111+J108+J105+J102+J99+J96++J93+J90+J86+J83+J80+J67+#REF!+#REF!+J63+J60+J57+J54+J51+J48+J45+#REF!+J42+J39+#REF!+J35+J32+J29+J26+J23+J20+J17+#REF!+J13+J10+#REF!</f>
        <v>#REF!</v>
      </c>
      <c r="K303" s="212" t="e">
        <f>K299+K295+K291+K287+K283+K279+K275+K271+K267+K264+K260+K256+K252+K248+K244+#REF!+K240+K236+K233+K229+K225+K76+K73+K70+#REF!+K221+K217+K213+#REF!+#REF!+#REF!+#REF!+K209+K205+K201+K198+K195+K191+K187+K184+K181+K178+K175+K172+K169+K165+K162+K159+K156+K153+K149+K146+K143+K140+K136+K133+K130+K127+K124+K121+K118+K115+K111+K108+K105+K102+K99+K96++K93+K90+K86+K83+K80+K67+#REF!+#REF!+K63+K60+K57+K54+K51+K48+K45+#REF!+K42+K39+#REF!+K35+K32+K29+K26+K23+K20+K17+#REF!+K13+K10+#REF!</f>
        <v>#REF!</v>
      </c>
      <c r="L303" s="212" t="e">
        <f>L299+L295+L291+L287+L283+L279+L275+L271+L267+L264+L260+L256+L252+L248+L244+#REF!+L240+L236+L233+L229+L225+L76+L73+L70+#REF!+L221+L217+L213+#REF!+#REF!+#REF!+#REF!+L209+L205+L201+L198+L195+L191+L187+L184+L181+L178+L175+L172+L169+L165+L162+L159+L156+L153+L149+L146+L143+L140+L136+L133+L130+L127+L124+L121+L118+L115+L111+L108+L105+L102+L99+L96++L93+L90+L86+L83+L80+L67+#REF!+#REF!+L63+L60+L57+L54+L51+L48+L45+#REF!+L42+L39+#REF!+L35+L32+L29+L26+L23+L20+L17+#REF!+L13+L10+#REF!</f>
        <v>#REF!</v>
      </c>
      <c r="M303" s="198" t="e">
        <f t="shared" ref="M303:M304" si="226">J303+K303+L303</f>
        <v>#REF!</v>
      </c>
      <c r="N303" s="168" t="e">
        <f>N299+N295+N291+N287+N283+N279+N275+N271+N267+N264+N260+N256+N252+N248+N244+#REF!+N240+N236+N233+N229+N225+#REF!+N221+N217+N213+#REF!+#REF!+#REF!+#REF!+N209+N205+N201+N198+N195+N191+N187+N184+N181+N178+N175+N172+N169+N165+N162+N159+N156+N153+N149+N146+N143+N140+N136+N133+N130+N127+N124+N121+N118+N115+N111+N108+N105+N102+N99+N96++N93+N90+N86+N83+N80+N67+#REF!+#REF!+N63+N60+N57+N54+N51+N48+N45+#REF!+N42+N39+#REF!+N35+N32+N29+N26+N23+N20+N17+#REF!+N13+N10+#REF!</f>
        <v>#REF!</v>
      </c>
      <c r="O303" s="212" t="e">
        <f>O299+O295+O291+O287+O283+O279+O275+O271+O267+O264+O260+O256+O252+O248+O244+#REF!+O240+O236+O233+O229+O225+#REF!+O221+O217+O102+O76+O73+O70+#REF!+O13+#REF!+O213+#REF!+#REF!+#REF!+#REF!+O209+O205+O201+O198+O195+O191+O187+O184+O181+O178+O175+O172+O169+O165+O162+O159+O156+O153+O149+O146+O143+O140+O136+O133+O130+O127+O124+O121+O118+O115+O111+O108+O105+O99+O96+O93+O90+O86+O83+O80+O67+#REF!+#REF!+O63+O60+O57+O54+O51+O48+O45+#REF!+O42+O39+#REF!+O35+O32+O29+O26+O23+O20+O17+O10</f>
        <v>#REF!</v>
      </c>
      <c r="P303" s="212" t="e">
        <f>P299+P295+P291+P287+P283+P279+P275+P271+P267+P264+P260+P256+P252+P248+P244+#REF!+P240+P236+P233+P229+P225+#REF!+P221+P217+P102+P76+P73+P70+#REF!+P13+#REF!+P213+#REF!+#REF!+#REF!+#REF!+P209+P205+P201+P198+P195+P191+P187+P184+P181+P178+P175+P172+P169+P165+P162+P159+P156+P153+P149+P146+P143+P140+P136+P133+P130+P127+P124+P121+P118+P115+P111+P108+P105+P99+P96+P93+P90+P86+P83+P80+P67+#REF!+#REF!+P63+P60+P57+P54+P51+P48+P45+#REF!+P42+P39+#REF!+P35+P32+P29+P26+P23+P20+P17+P10</f>
        <v>#REF!</v>
      </c>
      <c r="Q303" s="212" t="e">
        <f>Q299+Q295+Q291+Q287+Q283+Q279+Q275+Q271+Q267+Q264+Q260+Q256+Q252+Q248+Q244+#REF!+Q240+Q236+Q233+Q229+Q225+#REF!+Q221+Q217+Q102+Q76+Q73+Q70+#REF!+Q13+#REF!+Q213+#REF!+#REF!+#REF!+#REF!+Q209+Q205+Q201+Q198+Q195+Q191+Q187+Q184+Q181+Q178+Q175+Q172+Q169+Q165+Q162+Q159+Q156+Q153+Q149+Q146+Q143+Q140+Q136+Q133+Q130+Q127+Q124+Q121+Q118+Q115+Q111+Q108+Q105+Q99+Q96+Q93+Q90+Q86+Q83+Q80+Q67+#REF!+#REF!+Q63+Q60+Q57+Q54+Q51+Q48+Q45+#REF!+Q42+Q39+#REF!+Q35+Q32+Q29+Q26+Q23+Q20+Q17+Q10</f>
        <v>#REF!</v>
      </c>
      <c r="R303" s="212" t="e">
        <f>R299+R295+R291+R287+R283+R279+R275+R271+R267+R264+R260+R256+R252+R248+R244+#REF!+R240+R236+R233+R229+R225+#REF!+R221+R217+R102+R76+R73+R70+#REF!+R13+#REF!+R213+#REF!+#REF!+#REF!+#REF!+R209+R205+R201+R198+R195+R191+R187+R184+R181+R178+R175+R172+R169+R165+R162+R159+R156+R153+R149+R146+R143+R140+R136+R133+R130+R127+R124+R121+R118+R115+R111+R108+R105+R99+R96+R93+R90+R86+R83+R80+R67+#REF!+#REF!+R63+R60+R57+R54+R51+R48+R45+#REF!+R42+R39+#REF!+R35+R32+R29+R26+R23+R20+R17+R10</f>
        <v>#REF!</v>
      </c>
      <c r="S303" s="145" t="e">
        <f>S299+S295+S291+S287+S283+S279+S275+S271+S267+S264+S260+S256+S252+S248+S244+#REF!+S240+S236+S233+S229+S225+#REF!+S221+S217+S102+S76+S73+S70+#REF!+S13+#REF!+S213+#REF!+#REF!+#REF!+#REF!+S209+S205+S201+S198+S195+S191+S187+S184+S181+S178+S175+S172+S169+S165+S162+S159+S156+S153+S149+S146+S143+S140+S136+S133+S130+S127+S124+S121+S118+S115+S111+S108+S105+S99+S96+S93+S90+S86+S83+S80+S67+#REF!+#REF!+S63+S60+S57+S54+S51+S48+S45+#REF!+S42+S39+#REF!+S35+S32+S29+S26+S23+S20+S17+S10</f>
        <v>#REF!</v>
      </c>
      <c r="T303" s="198" t="e">
        <f t="shared" ref="T303:T304" si="227">O303+P303+S303</f>
        <v>#REF!</v>
      </c>
      <c r="U303" s="168" t="e">
        <f t="shared" ref="U303:U304" si="228">N303</f>
        <v>#REF!</v>
      </c>
      <c r="V303" s="259"/>
      <c r="W303" s="259"/>
      <c r="X303" s="259"/>
      <c r="Y303" s="259"/>
      <c r="Z303" s="259"/>
      <c r="AA303" s="259"/>
      <c r="AB303" s="259"/>
      <c r="AC303" s="259"/>
      <c r="AD303" s="259"/>
      <c r="AE303" s="259"/>
      <c r="AF303" s="259"/>
      <c r="AG303" s="259"/>
      <c r="AH303" s="259"/>
    </row>
    <row r="304" spans="2:34" s="90" customFormat="1" ht="15.75" hidden="1" thickBot="1">
      <c r="B304" s="292"/>
      <c r="C304" s="293"/>
      <c r="D304" s="294"/>
      <c r="E304" s="104">
        <v>2021</v>
      </c>
      <c r="F304" s="214" t="e">
        <f>F300+F296+F292+F288+F284+F280+F276+F272+F268+F265+F77+F74+F71+#REF!+F261+F257+F253+F249+F245+#REF!+F241+F237+F234+F230+F226+#REF!+F222+F218+F214+#REF!+#REF!+#REF!+#REF!+F210+F206+F202+F199+F196+F192+F188+F185+F182+F179+F176+F173+F170+F166+F163+F160+F157+F154+F150+F147+F144+F141+F137+F134+F131+F128+F125+F122+F119+F116+F112+F109+F106+F103+F100+F97+F94+F91+F87+F84+F81+F68+#REF!+#REF!+F64+F61+F58+F55+F52+F49+F46+#REF!+F43+F40+#REF!+F36+F33+F30+F27+F24+F21+F18+#REF!+F14+F11</f>
        <v>#REF!</v>
      </c>
      <c r="G304" s="214" t="e">
        <f>G300+G296+G292+G288+G284+G280+G276+G272+G268+G265+G77+G74+G71+#REF!+G261+G257+G253+G249+G245+#REF!+G241+G237+G234+G230+G226+#REF!+G222+G218+G214+#REF!+#REF!+#REF!+#REF!+G210+G206+G202+G199+G196+G192+G188+G185+G182+G179+G176+G173+G170+G166+G163+G160+G157+G154+G150+G147+G144+G141+G137+G134+G131+G128+G125+G122+G119+G116+G112+G109+G106+G103+G100+G97+G94+G91+G87+G84+G81+G68+#REF!+#REF!+G64+G61+G58+G55+G52+G49+G46+#REF!+G43+G40+#REF!+G36+G33+G30+G27+G24+G21+G18+#REF!+G14+G11</f>
        <v>#REF!</v>
      </c>
      <c r="H304" s="214" t="e">
        <f>H300+H296+H292+H288+H284+H280+H276+H272+H268+H265+H77+H74+H71+#REF!+H261+H257+H253+H249+H245+#REF!+H241+H237+H234+H230+H226+#REF!+H222+H218+H214+#REF!+#REF!+#REF!+#REF!+H210+H206+H202+H199+H196+H192+H188+H185+H182+H179+H176+H173+H170+H166+H163+H160+H157+H154+H150+H147+H144+H141+H137+H134+H131+H128+H125+H122+H119+H116+H112+H109+H106+H103+H100+H97+H94+H91+H87+H84+H81+H68+#REF!+#REF!+H64+H61+H58+H55+H52+H49+H46+#REF!+H43+H40+#REF!+H36+H33+H30+H27+H24+H21+H18+#REF!+H14+H11</f>
        <v>#REF!</v>
      </c>
      <c r="I304" s="169" t="e">
        <f>SUM(F304:H304)</f>
        <v>#REF!</v>
      </c>
      <c r="J304" s="214" t="e">
        <f>J300+J296+J292+J288+J284+J280+J276+J272+J268+J265+J261+J257+J253+J249+J245+#REF!+J241+J237+J234+J230+J77+J74+J71+J226+#REF!+J222+J218+J214+#REF!+#REF!+#REF!+#REF!+J210+J206+J202+J199+J196+J192+J188+J185+J182+J179+J176+J173+J170+J166+J163+J160+J157+J154+J150+J147+J144+J141+J137+J134+J131+J128+J125+J122+J119+J116+J112+J109+J106+J103+J100+J97+J94+J91+J87+J84+J81+J68+#REF!+#REF!+J64+J61+J58+J55+J52+J49+J46+#REF!+J43+J40+#REF!+J36+J33+J30+J27+J24+J21+J18+#REF!+J14+J11+#REF!</f>
        <v>#REF!</v>
      </c>
      <c r="K304" s="214" t="e">
        <f>K300+K296+K292+K288+K284+K280+K276+K272+K268+K265+K261+K257+K253+K249+K245+#REF!+K241+K237+K234+K230+K77+K74+K71+K226+#REF!+K222+K218+K214+#REF!+#REF!+#REF!+#REF!+K210+K206+K202+K199+K196+K192+K188+K185+K182+K179+K176+K173+K170+K166+K163+K160+K157+K154+K150+K147+K144+K141+K137+K134+K131+K128+K125+K122+K119+K116+K112+K109+K106+K103+K100+K97+K94+K91+K87+K84+K81+K68+#REF!+#REF!+K64+K61+K58+K55+K52+K49+K46+#REF!+K43+K40+#REF!+K36+K33+K30+K27+K24+K21+K18+#REF!+K14+K11+#REF!</f>
        <v>#REF!</v>
      </c>
      <c r="L304" s="214" t="e">
        <f>L300+L296+L292+L288+L284+L280+L276+L272+L268+L265+L261+L257+L253+L249+L245+#REF!+L241+L237+L234+L230+L77+L74+L71+L226+#REF!+L222+L218+L214+#REF!+#REF!+#REF!+#REF!+L210+L206+L202+L199+L196+L192+L188+L185+L182+L179+L176+L173+L170+L166+L163+L160+L157+L154+L150+L147+L144+L141+L137+L134+L131+L128+L125+L122+L119+L116+L112+L109+L106+L103+L100+L97+L94+L91+L87+L84+L81+L68+#REF!+#REF!+L64+L61+L58+L55+L52+L49+L46+#REF!+L43+L40+#REF!+L36+L33+L30+L27+L24+L21+L18+#REF!+L14+L11+#REF!</f>
        <v>#REF!</v>
      </c>
      <c r="M304" s="199" t="e">
        <f t="shared" si="226"/>
        <v>#REF!</v>
      </c>
      <c r="N304" s="171" t="e">
        <f>N300+N296+N292+N288+N284+N280+N276+N272+N268+N265+N261+N257+N253+N249+N245+#REF!+N241+N237+N234+N230+N226+#REF!+N222+N218+N214+#REF!+#REF!+#REF!+#REF!+N210+N206+N202+N199+N196+N192+N188+N185+N182+N179+N176+N173+N170+N166+N163+N160+N157+N154+N150+N147+N144+N141+N137+N134+N131+N128+N125+N122+N119+N116+N112+N109+N106+N103+N100+N97+N94+N91+N87+N84+N81+N68+#REF!+#REF!+N64+N61+N58+N55+N52+N49+N46+#REF!+N43+N40+#REF!+N36+N33+N30+N27+N24+N21+N18+#REF!+N14+N11+#REF!</f>
        <v>#REF!</v>
      </c>
      <c r="O304" s="214" t="e">
        <f>O300+O296+O292+O288+O284+O280+O276+O272+O268+O265+O261+O257+O253+O249+O245+#REF!+O241+O237+O234+O230+O226+#REF!+O222+O103+O77+O74+O71+#REF!+O14+#REF!+O218+O214+#REF!+#REF!+#REF!+#REF!+O210+O206+O202+O199+O196+O192+O188+O185+O182+O179+O176+O173+O170+O166+O163+O160+O157+O154+O150+O147+O144+O141+O137+O134+O131+O128+O125+O122+O119+O116+O112+O109+O106+O100+O97+O94+O91+O87+O84+O81+O68+#REF!+#REF!+O64+O61+O58+O55+O52+O49+O46+#REF!+O43+O40+#REF!+O36+O33+O30+O27+O24+O21+O18+O11</f>
        <v>#REF!</v>
      </c>
      <c r="P304" s="214" t="e">
        <f>P300+P296+P292+P288+P284+P280+P276+P272+P268+P265+P261+P257+P253+P249+P245+#REF!+P241+P237+P234+P230+P226+#REF!+P222+P103+P77+P74+P71+#REF!+P14+#REF!+P218+P214+#REF!+#REF!+#REF!+#REF!+P210+P206+P202+P199+P196+P192+P188+P185+P182+P179+P176+P173+P170+P166+P163+P160+P157+P154+P150+P147+P144+P141+P137+P134+P131+P128+P125+P122+P119+P116+P112+P109+P106+P100+P97+P94+P91+P87+P84+P81+P68+#REF!+#REF!+P64+P61+P58+P55+P52+P49+P46+#REF!+P43+P40+#REF!+P36+P33+P30+P27+P24+P21+P18+P11</f>
        <v>#REF!</v>
      </c>
      <c r="Q304" s="214" t="e">
        <f>Q300+Q296+Q292+Q288+Q284+Q280+Q276+Q272+Q268+Q265+Q261+Q257+Q253+Q249+Q245+#REF!+Q241+Q237+Q234+Q230+Q226+#REF!+Q222+Q103+Q77+Q74+Q71+#REF!+Q14+#REF!+Q218+Q214+#REF!+#REF!+#REF!+#REF!+Q210+Q206+Q202+Q199+Q196+Q192+Q188+Q185+Q182+Q179+Q176+Q173+Q170+Q166+Q163+Q160+Q157+Q154+Q150+Q147+Q144+Q141+Q137+Q134+Q131+Q128+Q125+Q122+Q119+Q116+Q112+Q109+Q106+Q100+Q97+Q94+Q91+Q87+Q84+Q81+Q68+#REF!+#REF!+Q64+Q61+Q58+Q55+Q52+Q49+Q46+#REF!+Q43+Q40+#REF!+Q36+Q33+Q30+Q27+Q24+Q21+Q18+Q11</f>
        <v>#REF!</v>
      </c>
      <c r="R304" s="214" t="e">
        <f>R300+R296+R292+R288+R284+R280+R276+R272+R268+R265+R261+R257+R253+R249+R245+#REF!+R241+R237+R234+R230+R226+#REF!+R222+R103+R77+R74+R71+#REF!+R14+#REF!+R218+R214+#REF!+#REF!+#REF!+#REF!+R210+R206+R202+R199+R196+R192+R188+R185+R182+R179+R176+R173+R170+R166+R163+R160+R157+R154+R150+R147+R144+R141+R137+R134+R131+R128+R125+R122+R119+R116+R112+R109+R106+R100+R97+R94+R91+R87+R84+R81+R68+#REF!+#REF!+R64+R61+R58+R55+R52+R49+R46+#REF!+R43+R40+#REF!+R36+R33+R30+R27+R24+R21+R18+R11</f>
        <v>#REF!</v>
      </c>
      <c r="S304" s="146" t="e">
        <f>S300+S296+S292+S288+S284+S280+S276+S272+S268+S265+S261+S257+S253+S249+S245+#REF!+S241+S237+S234+S230+S226+#REF!+S222+S103+S77+S74+S71+#REF!+S14+#REF!+S218+S214+#REF!+#REF!+#REF!+#REF!+S210+S206+S202+S199+S196+S192+S188+S185+S182+S179+S176+S173+S170+S166+S163+S160+S157+S154+S150+S147+S144+S141+S137+S134+S131+S128+S125+S122+S119+S116+S112+S109+S106+S100+S97+S94+S91+S87+S84+S81+S68+#REF!+#REF!+S64+S61+S58+S55+S52+S49+S46+#REF!+S43+S40+#REF!+S36+S33+S30+S27+S24+S21+S18+S11</f>
        <v>#REF!</v>
      </c>
      <c r="T304" s="199" t="e">
        <f t="shared" si="227"/>
        <v>#REF!</v>
      </c>
      <c r="U304" s="171" t="e">
        <f t="shared" si="228"/>
        <v>#REF!</v>
      </c>
      <c r="V304" s="259"/>
      <c r="W304" s="259"/>
      <c r="X304" s="259"/>
      <c r="Y304" s="259"/>
      <c r="Z304" s="259"/>
      <c r="AA304" s="259"/>
      <c r="AB304" s="259"/>
      <c r="AC304" s="259"/>
      <c r="AD304" s="259"/>
      <c r="AE304" s="259"/>
      <c r="AF304" s="259"/>
      <c r="AG304" s="259"/>
      <c r="AH304" s="259"/>
    </row>
    <row r="305" spans="2:34" s="90" customFormat="1" hidden="1">
      <c r="B305" s="124"/>
      <c r="F305" s="91"/>
      <c r="G305" s="91"/>
      <c r="H305" s="91"/>
      <c r="I305" s="91"/>
      <c r="J305" s="91"/>
      <c r="K305" s="91"/>
      <c r="L305" s="91"/>
      <c r="M305" s="91"/>
      <c r="N305" s="200"/>
      <c r="O305" s="200"/>
      <c r="P305" s="200"/>
      <c r="Q305" s="201"/>
      <c r="R305" s="201"/>
      <c r="S305" s="200"/>
      <c r="T305" s="201"/>
      <c r="U305" s="91"/>
      <c r="V305" s="259"/>
      <c r="W305" s="259"/>
      <c r="X305" s="259"/>
      <c r="Y305" s="259"/>
      <c r="Z305" s="259"/>
      <c r="AA305" s="259"/>
      <c r="AB305" s="259"/>
      <c r="AC305" s="259"/>
      <c r="AD305" s="259"/>
      <c r="AE305" s="259"/>
      <c r="AF305" s="259"/>
      <c r="AG305" s="259"/>
      <c r="AH305" s="259"/>
    </row>
    <row r="306" spans="2:34" s="90" customFormat="1">
      <c r="B306" s="259"/>
      <c r="C306" s="261"/>
      <c r="D306" s="260"/>
      <c r="E306" s="259"/>
      <c r="F306" s="261"/>
      <c r="G306" s="260"/>
      <c r="H306" s="261"/>
      <c r="I306" s="260"/>
      <c r="J306" s="260"/>
      <c r="K306" s="260"/>
      <c r="L306" s="261"/>
      <c r="M306" s="261"/>
      <c r="N306" s="261"/>
      <c r="O306" s="261"/>
      <c r="P306" s="261"/>
      <c r="Q306" s="262"/>
      <c r="R306" s="262"/>
      <c r="S306" s="261"/>
      <c r="T306" s="262"/>
      <c r="U306" s="260"/>
      <c r="V306" s="259"/>
      <c r="W306" s="259"/>
      <c r="X306" s="259"/>
      <c r="Y306" s="259"/>
      <c r="Z306" s="259"/>
      <c r="AA306" s="259"/>
      <c r="AB306" s="259"/>
      <c r="AC306" s="259"/>
      <c r="AD306" s="259"/>
      <c r="AE306" s="259"/>
      <c r="AF306" s="259"/>
      <c r="AG306" s="259"/>
      <c r="AH306" s="259"/>
    </row>
    <row r="307" spans="2:34" s="90" customFormat="1">
      <c r="B307" s="259"/>
      <c r="C307" s="260"/>
      <c r="D307" s="260"/>
      <c r="E307" s="259"/>
      <c r="F307" s="260"/>
      <c r="G307" s="260"/>
      <c r="H307" s="261"/>
      <c r="I307" s="261"/>
      <c r="J307" s="260"/>
      <c r="K307" s="260"/>
      <c r="L307" s="261"/>
      <c r="M307" s="261"/>
      <c r="N307" s="261"/>
      <c r="O307" s="261"/>
      <c r="P307" s="261"/>
      <c r="Q307" s="262"/>
      <c r="R307" s="262"/>
      <c r="S307" s="261"/>
      <c r="T307" s="262"/>
      <c r="U307" s="260"/>
      <c r="V307" s="259"/>
      <c r="W307" s="259"/>
      <c r="X307" s="259"/>
      <c r="Y307" s="259"/>
      <c r="Z307" s="259"/>
      <c r="AA307" s="259"/>
      <c r="AB307" s="259"/>
      <c r="AC307" s="259"/>
      <c r="AD307" s="259"/>
      <c r="AE307" s="259"/>
      <c r="AF307" s="259"/>
      <c r="AG307" s="259"/>
      <c r="AH307" s="259"/>
    </row>
    <row r="308" spans="2:34" s="90" customFormat="1">
      <c r="B308" s="259"/>
      <c r="C308" s="260"/>
      <c r="D308" s="260"/>
      <c r="E308" s="259"/>
      <c r="F308" s="260"/>
      <c r="G308" s="260"/>
      <c r="H308" s="261"/>
      <c r="I308" s="260"/>
      <c r="J308" s="260"/>
      <c r="K308" s="260"/>
      <c r="L308" s="261"/>
      <c r="M308" s="260"/>
      <c r="N308" s="261"/>
      <c r="O308" s="261"/>
      <c r="P308" s="261"/>
      <c r="Q308" s="262"/>
      <c r="R308" s="262"/>
      <c r="S308" s="261"/>
      <c r="T308" s="261"/>
      <c r="U308" s="260"/>
      <c r="V308" s="259"/>
      <c r="W308" s="259"/>
      <c r="X308" s="259"/>
      <c r="Y308" s="259"/>
      <c r="Z308" s="259"/>
      <c r="AA308" s="259"/>
      <c r="AB308" s="259"/>
      <c r="AC308" s="259"/>
      <c r="AD308" s="259"/>
      <c r="AE308" s="259"/>
      <c r="AF308" s="259"/>
      <c r="AG308" s="259"/>
      <c r="AH308" s="259"/>
    </row>
    <row r="309" spans="2:34" s="90" customFormat="1">
      <c r="B309" s="259"/>
      <c r="C309" s="261"/>
      <c r="D309" s="260"/>
      <c r="E309" s="259"/>
      <c r="F309" s="261"/>
      <c r="G309" s="260"/>
      <c r="H309" s="260"/>
      <c r="I309" s="261"/>
      <c r="J309" s="261"/>
      <c r="K309" s="261"/>
      <c r="L309" s="261"/>
      <c r="M309" s="261"/>
      <c r="N309" s="261"/>
      <c r="O309" s="261"/>
      <c r="P309" s="261"/>
      <c r="Q309" s="262"/>
      <c r="R309" s="262"/>
      <c r="S309" s="261"/>
      <c r="T309" s="261"/>
      <c r="U309" s="260"/>
      <c r="V309" s="259"/>
      <c r="W309" s="259"/>
      <c r="X309" s="259"/>
      <c r="Y309" s="259"/>
      <c r="Z309" s="259"/>
      <c r="AA309" s="259"/>
      <c r="AB309" s="259"/>
      <c r="AC309" s="259"/>
      <c r="AD309" s="259"/>
      <c r="AE309" s="259"/>
      <c r="AF309" s="259"/>
      <c r="AG309" s="259"/>
      <c r="AH309" s="259"/>
    </row>
    <row r="310" spans="2:34" s="90" customFormat="1">
      <c r="B310" s="263"/>
      <c r="C310" s="260"/>
      <c r="D310" s="260"/>
      <c r="E310" s="263"/>
      <c r="F310" s="260"/>
      <c r="G310" s="260"/>
      <c r="H310" s="261"/>
      <c r="I310" s="261"/>
      <c r="J310" s="260"/>
      <c r="K310" s="260"/>
      <c r="L310" s="260"/>
      <c r="M310" s="260"/>
      <c r="N310" s="261"/>
      <c r="O310" s="261"/>
      <c r="P310" s="261"/>
      <c r="Q310" s="262"/>
      <c r="R310" s="262"/>
      <c r="S310" s="261"/>
      <c r="T310" s="261"/>
      <c r="U310" s="260"/>
      <c r="V310" s="259"/>
      <c r="W310" s="259"/>
      <c r="X310" s="259"/>
      <c r="Y310" s="259"/>
      <c r="Z310" s="259"/>
      <c r="AA310" s="259"/>
      <c r="AB310" s="259"/>
      <c r="AC310" s="259"/>
      <c r="AD310" s="259"/>
      <c r="AE310" s="259"/>
      <c r="AF310" s="259"/>
      <c r="AG310" s="259"/>
      <c r="AH310" s="259"/>
    </row>
    <row r="311" spans="2:34" s="90" customFormat="1">
      <c r="B311" s="259"/>
      <c r="C311" s="261"/>
      <c r="D311" s="260"/>
      <c r="E311" s="259"/>
      <c r="F311" s="261"/>
      <c r="G311" s="260"/>
      <c r="H311" s="261"/>
      <c r="I311" s="261"/>
      <c r="J311" s="260"/>
      <c r="K311" s="260"/>
      <c r="L311" s="260"/>
      <c r="M311" s="260"/>
      <c r="N311" s="261"/>
      <c r="O311" s="261"/>
      <c r="P311" s="261"/>
      <c r="Q311" s="262"/>
      <c r="R311" s="262"/>
      <c r="S311" s="261"/>
      <c r="T311" s="261"/>
      <c r="U311" s="260"/>
      <c r="V311" s="259"/>
      <c r="W311" s="259"/>
      <c r="X311" s="259"/>
      <c r="Y311" s="259"/>
      <c r="Z311" s="259"/>
      <c r="AA311" s="259"/>
      <c r="AB311" s="259"/>
      <c r="AC311" s="259"/>
      <c r="AD311" s="259"/>
      <c r="AE311" s="259"/>
      <c r="AF311" s="259"/>
      <c r="AG311" s="259"/>
      <c r="AH311" s="259"/>
    </row>
    <row r="312" spans="2:34" s="90" customFormat="1">
      <c r="B312" s="259"/>
      <c r="C312" s="260"/>
      <c r="D312" s="260"/>
      <c r="E312" s="259"/>
      <c r="F312" s="260"/>
      <c r="G312" s="260"/>
      <c r="H312" s="261"/>
      <c r="I312" s="260"/>
      <c r="J312" s="260"/>
      <c r="K312" s="260"/>
      <c r="L312" s="260"/>
      <c r="M312" s="260"/>
      <c r="N312" s="261"/>
      <c r="O312" s="261"/>
      <c r="P312" s="261"/>
      <c r="Q312" s="262"/>
      <c r="R312" s="262"/>
      <c r="S312" s="261"/>
      <c r="T312" s="261"/>
      <c r="U312" s="260"/>
      <c r="V312" s="259"/>
      <c r="W312" s="259"/>
      <c r="X312" s="259"/>
      <c r="Y312" s="259"/>
      <c r="Z312" s="259"/>
      <c r="AA312" s="259"/>
      <c r="AB312" s="259"/>
      <c r="AC312" s="259"/>
      <c r="AD312" s="259"/>
      <c r="AE312" s="259"/>
      <c r="AF312" s="259"/>
      <c r="AG312" s="259"/>
      <c r="AH312" s="259"/>
    </row>
    <row r="313" spans="2:34" s="90" customFormat="1">
      <c r="B313" s="259"/>
      <c r="C313" s="260"/>
      <c r="D313" s="260"/>
      <c r="E313" s="259"/>
      <c r="F313" s="260"/>
      <c r="G313" s="260"/>
      <c r="H313" s="260"/>
      <c r="I313" s="260"/>
      <c r="J313" s="260"/>
      <c r="K313" s="261"/>
      <c r="L313" s="260"/>
      <c r="M313" s="260"/>
      <c r="N313" s="261"/>
      <c r="O313" s="261"/>
      <c r="P313" s="261"/>
      <c r="Q313" s="262"/>
      <c r="R313" s="262"/>
      <c r="S313" s="261"/>
      <c r="T313" s="261"/>
      <c r="U313" s="260"/>
      <c r="V313" s="259"/>
      <c r="W313" s="259"/>
      <c r="X313" s="259"/>
      <c r="Y313" s="259"/>
      <c r="Z313" s="259"/>
      <c r="AA313" s="259"/>
      <c r="AB313" s="259"/>
      <c r="AC313" s="259"/>
      <c r="AD313" s="259"/>
      <c r="AE313" s="259"/>
      <c r="AF313" s="259"/>
      <c r="AG313" s="259"/>
      <c r="AH313" s="259"/>
    </row>
    <row r="314" spans="2:34" s="90" customFormat="1">
      <c r="B314" s="259"/>
      <c r="C314" s="260"/>
      <c r="D314" s="261"/>
      <c r="E314" s="259"/>
      <c r="F314" s="260"/>
      <c r="G314" s="261"/>
      <c r="H314" s="260"/>
      <c r="I314" s="260"/>
      <c r="J314" s="261"/>
      <c r="K314" s="261"/>
      <c r="L314" s="260"/>
      <c r="M314" s="260"/>
      <c r="N314" s="261"/>
      <c r="O314" s="261"/>
      <c r="P314" s="261"/>
      <c r="Q314" s="262"/>
      <c r="R314" s="262"/>
      <c r="S314" s="261"/>
      <c r="T314" s="261"/>
      <c r="U314" s="260"/>
      <c r="V314" s="259"/>
      <c r="W314" s="259"/>
      <c r="X314" s="259"/>
      <c r="Y314" s="259"/>
      <c r="Z314" s="259"/>
      <c r="AA314" s="259"/>
      <c r="AB314" s="259"/>
      <c r="AC314" s="259"/>
      <c r="AD314" s="259"/>
      <c r="AE314" s="259"/>
      <c r="AF314" s="259"/>
      <c r="AG314" s="259"/>
      <c r="AH314" s="259"/>
    </row>
    <row r="315" spans="2:34" s="90" customFormat="1">
      <c r="B315" s="259"/>
      <c r="C315" s="260"/>
      <c r="D315" s="260"/>
      <c r="E315" s="259"/>
      <c r="F315" s="260"/>
      <c r="G315" s="260"/>
      <c r="H315" s="260"/>
      <c r="I315" s="260"/>
      <c r="J315" s="260"/>
      <c r="K315" s="260"/>
      <c r="L315" s="260"/>
      <c r="M315" s="260"/>
      <c r="N315" s="261"/>
      <c r="O315" s="261"/>
      <c r="P315" s="261"/>
      <c r="Q315" s="262"/>
      <c r="R315" s="262"/>
      <c r="S315" s="261"/>
      <c r="T315" s="261"/>
      <c r="U315" s="260"/>
      <c r="V315" s="259"/>
      <c r="W315" s="259"/>
      <c r="X315" s="259"/>
      <c r="Y315" s="259"/>
      <c r="Z315" s="259"/>
      <c r="AA315" s="259"/>
      <c r="AB315" s="259"/>
      <c r="AC315" s="259"/>
      <c r="AD315" s="259"/>
      <c r="AE315" s="259"/>
      <c r="AF315" s="259"/>
      <c r="AG315" s="259"/>
      <c r="AH315" s="259"/>
    </row>
    <row r="316" spans="2:34" s="90" customFormat="1">
      <c r="B316" s="259"/>
      <c r="C316" s="260"/>
      <c r="D316" s="260"/>
      <c r="E316" s="259"/>
      <c r="F316" s="260"/>
      <c r="G316" s="260"/>
      <c r="H316" s="260"/>
      <c r="I316" s="260"/>
      <c r="J316" s="260"/>
      <c r="K316" s="260"/>
      <c r="L316" s="260"/>
      <c r="M316" s="260"/>
      <c r="N316" s="261"/>
      <c r="O316" s="261"/>
      <c r="P316" s="261"/>
      <c r="Q316" s="262"/>
      <c r="R316" s="262"/>
      <c r="S316" s="261"/>
      <c r="T316" s="261"/>
      <c r="U316" s="260"/>
      <c r="V316" s="259"/>
      <c r="W316" s="259"/>
      <c r="X316" s="259"/>
      <c r="Y316" s="259"/>
      <c r="Z316" s="259"/>
      <c r="AA316" s="259"/>
      <c r="AB316" s="259"/>
      <c r="AC316" s="259"/>
      <c r="AD316" s="259"/>
      <c r="AE316" s="259"/>
      <c r="AF316" s="259"/>
      <c r="AG316" s="259"/>
      <c r="AH316" s="259"/>
    </row>
    <row r="317" spans="2:34" s="90" customFormat="1">
      <c r="B317" s="259"/>
      <c r="C317" s="260"/>
      <c r="D317" s="260"/>
      <c r="E317" s="259"/>
      <c r="F317" s="260"/>
      <c r="G317" s="260"/>
      <c r="H317" s="260"/>
      <c r="I317" s="260"/>
      <c r="J317" s="260"/>
      <c r="K317" s="260"/>
      <c r="L317" s="260"/>
      <c r="M317" s="260"/>
      <c r="N317" s="261"/>
      <c r="O317" s="261"/>
      <c r="P317" s="261"/>
      <c r="Q317" s="262"/>
      <c r="R317" s="262"/>
      <c r="S317" s="261"/>
      <c r="T317" s="261"/>
      <c r="U317" s="260"/>
      <c r="V317" s="259"/>
      <c r="W317" s="259"/>
      <c r="X317" s="259"/>
      <c r="Y317" s="259"/>
      <c r="Z317" s="259"/>
      <c r="AA317" s="259"/>
      <c r="AB317" s="259"/>
      <c r="AC317" s="259"/>
      <c r="AD317" s="259"/>
      <c r="AE317" s="259"/>
      <c r="AF317" s="259"/>
      <c r="AG317" s="259"/>
      <c r="AH317" s="259"/>
    </row>
    <row r="318" spans="2:34" s="90" customFormat="1">
      <c r="B318" s="259"/>
      <c r="C318" s="260"/>
      <c r="D318" s="260"/>
      <c r="E318" s="259"/>
      <c r="F318" s="260"/>
      <c r="G318" s="260"/>
      <c r="H318" s="260"/>
      <c r="I318" s="260"/>
      <c r="J318" s="260"/>
      <c r="K318" s="260"/>
      <c r="L318" s="260"/>
      <c r="M318" s="260"/>
      <c r="N318" s="261"/>
      <c r="O318" s="261"/>
      <c r="P318" s="261"/>
      <c r="Q318" s="262"/>
      <c r="R318" s="262"/>
      <c r="S318" s="261"/>
      <c r="T318" s="261"/>
      <c r="U318" s="260"/>
      <c r="V318" s="259"/>
      <c r="W318" s="259"/>
      <c r="X318" s="259"/>
      <c r="Y318" s="259"/>
      <c r="Z318" s="259"/>
      <c r="AA318" s="259"/>
      <c r="AB318" s="259"/>
      <c r="AC318" s="259"/>
      <c r="AD318" s="259"/>
      <c r="AE318" s="259"/>
      <c r="AF318" s="259"/>
      <c r="AG318" s="259"/>
      <c r="AH318" s="259"/>
    </row>
    <row r="319" spans="2:34" s="90" customFormat="1">
      <c r="B319" s="259"/>
      <c r="C319" s="261"/>
      <c r="D319" s="260"/>
      <c r="E319" s="259"/>
      <c r="F319" s="260"/>
      <c r="G319" s="260"/>
      <c r="H319" s="260"/>
      <c r="I319" s="260"/>
      <c r="J319" s="260"/>
      <c r="K319" s="260"/>
      <c r="L319" s="260"/>
      <c r="M319" s="260"/>
      <c r="N319" s="261"/>
      <c r="O319" s="261"/>
      <c r="P319" s="261"/>
      <c r="Q319" s="262"/>
      <c r="R319" s="262"/>
      <c r="S319" s="261"/>
      <c r="T319" s="261"/>
      <c r="U319" s="260"/>
      <c r="V319" s="259"/>
      <c r="W319" s="259"/>
      <c r="X319" s="259"/>
      <c r="Y319" s="259"/>
      <c r="Z319" s="259"/>
      <c r="AA319" s="259"/>
      <c r="AB319" s="259"/>
      <c r="AC319" s="259"/>
      <c r="AD319" s="259"/>
      <c r="AE319" s="259"/>
      <c r="AF319" s="259"/>
      <c r="AG319" s="259"/>
      <c r="AH319" s="259"/>
    </row>
    <row r="320" spans="2:34" s="90" customFormat="1">
      <c r="B320" s="259"/>
      <c r="C320" s="260"/>
      <c r="D320" s="260"/>
      <c r="E320" s="259"/>
      <c r="F320" s="260"/>
      <c r="G320" s="260"/>
      <c r="H320" s="260"/>
      <c r="I320" s="260"/>
      <c r="J320" s="260"/>
      <c r="K320" s="260"/>
      <c r="L320" s="260"/>
      <c r="M320" s="260"/>
      <c r="N320" s="261"/>
      <c r="O320" s="261"/>
      <c r="P320" s="261"/>
      <c r="Q320" s="262"/>
      <c r="R320" s="262"/>
      <c r="S320" s="261"/>
      <c r="T320" s="261"/>
      <c r="U320" s="260"/>
      <c r="V320" s="259"/>
      <c r="W320" s="259"/>
      <c r="X320" s="259"/>
      <c r="Y320" s="259"/>
      <c r="Z320" s="259"/>
      <c r="AA320" s="259"/>
      <c r="AB320" s="259"/>
      <c r="AC320" s="259"/>
      <c r="AD320" s="259"/>
      <c r="AE320" s="259"/>
      <c r="AF320" s="259"/>
      <c r="AG320" s="259"/>
      <c r="AH320" s="259"/>
    </row>
    <row r="321" spans="2:34" s="90" customFormat="1">
      <c r="B321" s="259"/>
      <c r="C321" s="260"/>
      <c r="D321" s="260"/>
      <c r="E321" s="259"/>
      <c r="F321" s="260"/>
      <c r="G321" s="260"/>
      <c r="H321" s="260"/>
      <c r="I321" s="260"/>
      <c r="J321" s="260"/>
      <c r="K321" s="260"/>
      <c r="L321" s="260"/>
      <c r="M321" s="260"/>
      <c r="N321" s="261"/>
      <c r="O321" s="261"/>
      <c r="P321" s="261"/>
      <c r="Q321" s="262"/>
      <c r="R321" s="262"/>
      <c r="S321" s="261"/>
      <c r="T321" s="261"/>
      <c r="U321" s="260"/>
      <c r="V321" s="259"/>
      <c r="W321" s="259"/>
      <c r="X321" s="259"/>
      <c r="Y321" s="259"/>
      <c r="Z321" s="259"/>
      <c r="AA321" s="259"/>
      <c r="AB321" s="259"/>
      <c r="AC321" s="259"/>
      <c r="AD321" s="259"/>
      <c r="AE321" s="259"/>
      <c r="AF321" s="259"/>
      <c r="AG321" s="259"/>
      <c r="AH321" s="259"/>
    </row>
    <row r="322" spans="2:34" s="90" customFormat="1">
      <c r="B322" s="259"/>
      <c r="C322" s="261"/>
      <c r="D322" s="260"/>
      <c r="E322" s="259"/>
      <c r="F322" s="260"/>
      <c r="G322" s="260"/>
      <c r="H322" s="260"/>
      <c r="I322" s="260"/>
      <c r="J322" s="260"/>
      <c r="K322" s="260"/>
      <c r="L322" s="260"/>
      <c r="M322" s="260"/>
      <c r="N322" s="261"/>
      <c r="O322" s="261"/>
      <c r="P322" s="261"/>
      <c r="Q322" s="262"/>
      <c r="R322" s="262"/>
      <c r="S322" s="261"/>
      <c r="T322" s="261"/>
      <c r="U322" s="260"/>
      <c r="V322" s="259"/>
      <c r="W322" s="259"/>
      <c r="X322" s="259"/>
      <c r="Y322" s="259"/>
      <c r="Z322" s="259"/>
      <c r="AA322" s="259"/>
      <c r="AB322" s="259"/>
      <c r="AC322" s="259"/>
      <c r="AD322" s="259"/>
      <c r="AE322" s="259"/>
      <c r="AF322" s="259"/>
      <c r="AG322" s="259"/>
      <c r="AH322" s="259"/>
    </row>
    <row r="323" spans="2:34" s="90" customFormat="1">
      <c r="B323" s="263"/>
      <c r="C323" s="260"/>
      <c r="D323" s="260"/>
      <c r="E323" s="259"/>
      <c r="F323" s="260"/>
      <c r="G323" s="260"/>
      <c r="H323" s="260"/>
      <c r="I323" s="260"/>
      <c r="J323" s="260"/>
      <c r="K323" s="260"/>
      <c r="L323" s="260"/>
      <c r="M323" s="260"/>
      <c r="N323" s="261"/>
      <c r="O323" s="261"/>
      <c r="P323" s="261"/>
      <c r="Q323" s="262"/>
      <c r="R323" s="262"/>
      <c r="S323" s="261"/>
      <c r="T323" s="261"/>
      <c r="U323" s="260"/>
      <c r="V323" s="259"/>
      <c r="W323" s="259"/>
      <c r="X323" s="259"/>
      <c r="Y323" s="259"/>
      <c r="Z323" s="259"/>
      <c r="AA323" s="259"/>
      <c r="AB323" s="259"/>
      <c r="AC323" s="259"/>
      <c r="AD323" s="259"/>
      <c r="AE323" s="259"/>
      <c r="AF323" s="259"/>
      <c r="AG323" s="259"/>
      <c r="AH323" s="259"/>
    </row>
    <row r="324" spans="2:34" s="90" customFormat="1">
      <c r="B324" s="259"/>
      <c r="C324" s="261"/>
      <c r="D324" s="260"/>
      <c r="E324" s="259"/>
      <c r="F324" s="260"/>
      <c r="G324" s="260"/>
      <c r="H324" s="260"/>
      <c r="I324" s="260"/>
      <c r="J324" s="260"/>
      <c r="K324" s="260"/>
      <c r="L324" s="260"/>
      <c r="M324" s="260"/>
      <c r="N324" s="261"/>
      <c r="O324" s="261"/>
      <c r="P324" s="261"/>
      <c r="Q324" s="262"/>
      <c r="R324" s="262"/>
      <c r="S324" s="261"/>
      <c r="T324" s="261"/>
      <c r="U324" s="260"/>
      <c r="V324" s="259"/>
      <c r="W324" s="259"/>
      <c r="X324" s="259"/>
      <c r="Y324" s="259"/>
      <c r="Z324" s="259"/>
      <c r="AA324" s="259"/>
      <c r="AB324" s="259"/>
      <c r="AC324" s="259"/>
      <c r="AD324" s="259"/>
      <c r="AE324" s="259"/>
      <c r="AF324" s="259"/>
      <c r="AG324" s="259"/>
      <c r="AH324" s="259"/>
    </row>
    <row r="325" spans="2:34" s="90" customFormat="1">
      <c r="B325" s="259"/>
      <c r="C325" s="260"/>
      <c r="D325" s="260"/>
      <c r="E325" s="259"/>
      <c r="F325" s="260"/>
      <c r="G325" s="260"/>
      <c r="H325" s="260"/>
      <c r="I325" s="260"/>
      <c r="J325" s="260"/>
      <c r="K325" s="260"/>
      <c r="L325" s="260"/>
      <c r="M325" s="260"/>
      <c r="N325" s="261"/>
      <c r="O325" s="261"/>
      <c r="P325" s="261"/>
      <c r="Q325" s="262"/>
      <c r="R325" s="262"/>
      <c r="S325" s="261"/>
      <c r="T325" s="261"/>
      <c r="U325" s="260"/>
      <c r="V325" s="259"/>
      <c r="W325" s="259"/>
      <c r="X325" s="259"/>
      <c r="Y325" s="259"/>
      <c r="Z325" s="259"/>
      <c r="AA325" s="259"/>
      <c r="AB325" s="259"/>
      <c r="AC325" s="259"/>
      <c r="AD325" s="259"/>
      <c r="AE325" s="259"/>
      <c r="AF325" s="259"/>
      <c r="AG325" s="259"/>
      <c r="AH325" s="259"/>
    </row>
    <row r="326" spans="2:34" s="90" customFormat="1">
      <c r="B326" s="259"/>
      <c r="C326" s="260"/>
      <c r="D326" s="260"/>
      <c r="E326" s="259"/>
      <c r="F326" s="260"/>
      <c r="G326" s="260"/>
      <c r="H326" s="260"/>
      <c r="I326" s="260"/>
      <c r="J326" s="260"/>
      <c r="K326" s="260"/>
      <c r="L326" s="260"/>
      <c r="M326" s="260"/>
      <c r="N326" s="261"/>
      <c r="O326" s="261"/>
      <c r="P326" s="261"/>
      <c r="Q326" s="262"/>
      <c r="R326" s="262"/>
      <c r="S326" s="261"/>
      <c r="T326" s="261"/>
      <c r="U326" s="260"/>
      <c r="V326" s="259"/>
      <c r="W326" s="259"/>
      <c r="X326" s="259"/>
      <c r="Y326" s="259"/>
      <c r="Z326" s="259"/>
      <c r="AA326" s="259"/>
      <c r="AB326" s="259"/>
      <c r="AC326" s="259"/>
      <c r="AD326" s="259"/>
      <c r="AE326" s="259"/>
      <c r="AF326" s="259"/>
      <c r="AG326" s="259"/>
      <c r="AH326" s="259"/>
    </row>
    <row r="327" spans="2:34" s="90" customFormat="1">
      <c r="B327" s="259"/>
      <c r="C327" s="260"/>
      <c r="D327" s="261"/>
      <c r="E327" s="259"/>
      <c r="F327" s="260"/>
      <c r="G327" s="260"/>
      <c r="H327" s="260"/>
      <c r="I327" s="260"/>
      <c r="J327" s="260"/>
      <c r="K327" s="260"/>
      <c r="L327" s="260"/>
      <c r="M327" s="260"/>
      <c r="N327" s="261"/>
      <c r="O327" s="261"/>
      <c r="P327" s="261"/>
      <c r="Q327" s="262"/>
      <c r="R327" s="262"/>
      <c r="S327" s="261"/>
      <c r="T327" s="261"/>
      <c r="U327" s="260"/>
      <c r="V327" s="259"/>
      <c r="W327" s="259"/>
      <c r="X327" s="259"/>
      <c r="Y327" s="259"/>
      <c r="Z327" s="259"/>
      <c r="AA327" s="259"/>
      <c r="AB327" s="259"/>
      <c r="AC327" s="259"/>
      <c r="AD327" s="259"/>
      <c r="AE327" s="259"/>
      <c r="AF327" s="259"/>
      <c r="AG327" s="259"/>
      <c r="AH327" s="259"/>
    </row>
    <row r="328" spans="2:34" s="90" customFormat="1">
      <c r="B328" s="259"/>
      <c r="C328" s="260"/>
      <c r="D328" s="260"/>
      <c r="E328" s="259"/>
      <c r="F328" s="260"/>
      <c r="G328" s="260"/>
      <c r="H328" s="260"/>
      <c r="I328" s="260"/>
      <c r="J328" s="260"/>
      <c r="K328" s="260"/>
      <c r="L328" s="260"/>
      <c r="M328" s="260"/>
      <c r="N328" s="261"/>
      <c r="O328" s="261"/>
      <c r="P328" s="261"/>
      <c r="Q328" s="262"/>
      <c r="R328" s="262"/>
      <c r="S328" s="261"/>
      <c r="T328" s="261"/>
      <c r="U328" s="260"/>
      <c r="V328" s="259"/>
      <c r="W328" s="259"/>
      <c r="X328" s="259"/>
      <c r="Y328" s="259"/>
      <c r="Z328" s="259"/>
      <c r="AA328" s="259"/>
      <c r="AB328" s="259"/>
      <c r="AC328" s="259"/>
      <c r="AD328" s="259"/>
      <c r="AE328" s="259"/>
      <c r="AF328" s="259"/>
      <c r="AG328" s="259"/>
      <c r="AH328" s="259"/>
    </row>
    <row r="329" spans="2:34" s="90" customFormat="1">
      <c r="B329" s="259"/>
      <c r="C329" s="260"/>
      <c r="D329" s="260"/>
      <c r="E329" s="259"/>
      <c r="F329" s="260"/>
      <c r="G329" s="260"/>
      <c r="H329" s="260"/>
      <c r="I329" s="260"/>
      <c r="J329" s="260"/>
      <c r="K329" s="260"/>
      <c r="L329" s="260"/>
      <c r="M329" s="260"/>
      <c r="N329" s="261"/>
      <c r="O329" s="261"/>
      <c r="P329" s="261"/>
      <c r="Q329" s="262"/>
      <c r="R329" s="262"/>
      <c r="S329" s="261"/>
      <c r="T329" s="261"/>
      <c r="U329" s="260"/>
      <c r="V329" s="259"/>
      <c r="W329" s="259"/>
      <c r="X329" s="259"/>
      <c r="Y329" s="259"/>
      <c r="Z329" s="259"/>
      <c r="AA329" s="259"/>
      <c r="AB329" s="259"/>
      <c r="AC329" s="259"/>
      <c r="AD329" s="259"/>
      <c r="AE329" s="259"/>
      <c r="AF329" s="259"/>
      <c r="AG329" s="259"/>
      <c r="AH329" s="259"/>
    </row>
    <row r="330" spans="2:34" s="90" customFormat="1">
      <c r="B330" s="259"/>
      <c r="C330" s="260"/>
      <c r="D330" s="260"/>
      <c r="E330" s="259"/>
      <c r="F330" s="260"/>
      <c r="G330" s="260"/>
      <c r="H330" s="260"/>
      <c r="I330" s="260"/>
      <c r="J330" s="260"/>
      <c r="K330" s="260"/>
      <c r="L330" s="260"/>
      <c r="M330" s="260"/>
      <c r="N330" s="261"/>
      <c r="O330" s="261"/>
      <c r="P330" s="261"/>
      <c r="Q330" s="262"/>
      <c r="R330" s="262"/>
      <c r="S330" s="261"/>
      <c r="T330" s="261"/>
      <c r="U330" s="260"/>
      <c r="V330" s="259"/>
      <c r="W330" s="259"/>
      <c r="X330" s="259"/>
      <c r="Y330" s="259"/>
      <c r="Z330" s="259"/>
      <c r="AA330" s="259"/>
      <c r="AB330" s="259"/>
      <c r="AC330" s="259"/>
      <c r="AD330" s="259"/>
      <c r="AE330" s="259"/>
      <c r="AF330" s="259"/>
      <c r="AG330" s="259"/>
      <c r="AH330" s="259"/>
    </row>
    <row r="331" spans="2:34" s="90" customFormat="1">
      <c r="B331" s="259"/>
      <c r="C331" s="260"/>
      <c r="D331" s="260"/>
      <c r="E331" s="259"/>
      <c r="F331" s="260"/>
      <c r="G331" s="260"/>
      <c r="H331" s="260"/>
      <c r="I331" s="260"/>
      <c r="J331" s="260"/>
      <c r="K331" s="260"/>
      <c r="L331" s="260"/>
      <c r="M331" s="260"/>
      <c r="N331" s="261"/>
      <c r="O331" s="261"/>
      <c r="P331" s="261"/>
      <c r="Q331" s="262"/>
      <c r="R331" s="262"/>
      <c r="S331" s="261"/>
      <c r="T331" s="261"/>
      <c r="U331" s="260"/>
      <c r="V331" s="259"/>
      <c r="W331" s="259"/>
      <c r="X331" s="259"/>
      <c r="Y331" s="259"/>
      <c r="Z331" s="259"/>
      <c r="AA331" s="259"/>
      <c r="AB331" s="259"/>
      <c r="AC331" s="259"/>
      <c r="AD331" s="259"/>
      <c r="AE331" s="259"/>
      <c r="AF331" s="259"/>
      <c r="AG331" s="259"/>
      <c r="AH331" s="259"/>
    </row>
    <row r="332" spans="2:34" s="90" customFormat="1">
      <c r="B332" s="259"/>
      <c r="C332" s="261"/>
      <c r="D332" s="260"/>
      <c r="E332" s="259"/>
      <c r="F332" s="260"/>
      <c r="G332" s="260"/>
      <c r="H332" s="260"/>
      <c r="I332" s="260"/>
      <c r="J332" s="260"/>
      <c r="K332" s="260"/>
      <c r="L332" s="260"/>
      <c r="M332" s="260"/>
      <c r="N332" s="261"/>
      <c r="O332" s="261"/>
      <c r="P332" s="261"/>
      <c r="Q332" s="262"/>
      <c r="R332" s="262"/>
      <c r="S332" s="261"/>
      <c r="T332" s="261"/>
      <c r="U332" s="260"/>
      <c r="V332" s="259"/>
      <c r="W332" s="259"/>
      <c r="X332" s="259"/>
      <c r="Y332" s="259"/>
      <c r="Z332" s="259"/>
      <c r="AA332" s="259"/>
      <c r="AB332" s="259"/>
      <c r="AC332" s="259"/>
      <c r="AD332" s="259"/>
      <c r="AE332" s="259"/>
      <c r="AF332" s="259"/>
      <c r="AG332" s="259"/>
      <c r="AH332" s="259"/>
    </row>
    <row r="333" spans="2:34" s="90" customFormat="1">
      <c r="B333" s="259"/>
      <c r="C333" s="260"/>
      <c r="D333" s="260"/>
      <c r="E333" s="259"/>
      <c r="F333" s="260"/>
      <c r="G333" s="260"/>
      <c r="H333" s="260"/>
      <c r="I333" s="260"/>
      <c r="J333" s="260"/>
      <c r="K333" s="260"/>
      <c r="L333" s="260"/>
      <c r="M333" s="260"/>
      <c r="N333" s="261"/>
      <c r="O333" s="261"/>
      <c r="P333" s="261"/>
      <c r="Q333" s="262"/>
      <c r="R333" s="262"/>
      <c r="S333" s="261"/>
      <c r="T333" s="261"/>
      <c r="U333" s="260"/>
      <c r="V333" s="259"/>
      <c r="W333" s="259"/>
      <c r="X333" s="259"/>
      <c r="Y333" s="259"/>
      <c r="Z333" s="259"/>
      <c r="AA333" s="259"/>
      <c r="AB333" s="259"/>
      <c r="AC333" s="259"/>
      <c r="AD333" s="259"/>
      <c r="AE333" s="259"/>
      <c r="AF333" s="259"/>
      <c r="AG333" s="259"/>
      <c r="AH333" s="259"/>
    </row>
    <row r="334" spans="2:34" s="90" customFormat="1">
      <c r="B334" s="259"/>
      <c r="C334" s="260"/>
      <c r="D334" s="260"/>
      <c r="E334" s="259"/>
      <c r="F334" s="260"/>
      <c r="G334" s="260"/>
      <c r="H334" s="260"/>
      <c r="I334" s="260"/>
      <c r="J334" s="260"/>
      <c r="K334" s="260"/>
      <c r="L334" s="260"/>
      <c r="M334" s="260"/>
      <c r="N334" s="261"/>
      <c r="O334" s="261"/>
      <c r="P334" s="261"/>
      <c r="Q334" s="262"/>
      <c r="R334" s="262"/>
      <c r="S334" s="261"/>
      <c r="T334" s="261"/>
      <c r="U334" s="260"/>
      <c r="V334" s="259"/>
      <c r="W334" s="259"/>
      <c r="X334" s="259"/>
      <c r="Y334" s="259"/>
      <c r="Z334" s="259"/>
      <c r="AA334" s="259"/>
      <c r="AB334" s="259"/>
      <c r="AC334" s="259"/>
      <c r="AD334" s="259"/>
      <c r="AE334" s="259"/>
      <c r="AF334" s="259"/>
      <c r="AG334" s="259"/>
      <c r="AH334" s="259"/>
    </row>
    <row r="335" spans="2:34" s="90" customFormat="1">
      <c r="B335" s="259"/>
      <c r="C335" s="261"/>
      <c r="D335" s="260"/>
      <c r="E335" s="259"/>
      <c r="F335" s="260"/>
      <c r="G335" s="260"/>
      <c r="H335" s="260"/>
      <c r="I335" s="260"/>
      <c r="J335" s="260"/>
      <c r="K335" s="260"/>
      <c r="L335" s="260"/>
      <c r="M335" s="260"/>
      <c r="N335" s="261"/>
      <c r="O335" s="261"/>
      <c r="P335" s="261"/>
      <c r="Q335" s="262"/>
      <c r="R335" s="262"/>
      <c r="S335" s="261"/>
      <c r="T335" s="261"/>
      <c r="U335" s="260"/>
      <c r="V335" s="259"/>
      <c r="W335" s="259"/>
      <c r="X335" s="259"/>
      <c r="Y335" s="259"/>
      <c r="Z335" s="259"/>
      <c r="AA335" s="259"/>
      <c r="AB335" s="259"/>
      <c r="AC335" s="259"/>
      <c r="AD335" s="259"/>
      <c r="AE335" s="259"/>
      <c r="AF335" s="259"/>
      <c r="AG335" s="259"/>
      <c r="AH335" s="259"/>
    </row>
    <row r="336" spans="2:34" s="90" customFormat="1">
      <c r="B336" s="263"/>
      <c r="C336" s="260"/>
      <c r="D336" s="260"/>
      <c r="E336" s="259"/>
      <c r="F336" s="260"/>
      <c r="G336" s="260"/>
      <c r="H336" s="260"/>
      <c r="I336" s="260"/>
      <c r="J336" s="260"/>
      <c r="K336" s="260"/>
      <c r="L336" s="260"/>
      <c r="M336" s="260"/>
      <c r="N336" s="261"/>
      <c r="O336" s="261"/>
      <c r="P336" s="261"/>
      <c r="Q336" s="262"/>
      <c r="R336" s="262"/>
      <c r="S336" s="261"/>
      <c r="T336" s="261"/>
      <c r="U336" s="260"/>
      <c r="V336" s="259"/>
      <c r="W336" s="259"/>
      <c r="X336" s="259"/>
      <c r="Y336" s="259"/>
      <c r="Z336" s="259"/>
      <c r="AA336" s="259"/>
      <c r="AB336" s="259"/>
      <c r="AC336" s="259"/>
      <c r="AD336" s="259"/>
      <c r="AE336" s="259"/>
      <c r="AF336" s="259"/>
      <c r="AG336" s="259"/>
      <c r="AH336" s="259"/>
    </row>
    <row r="337" spans="2:34" s="90" customFormat="1">
      <c r="B337" s="259"/>
      <c r="C337" s="261"/>
      <c r="D337" s="260"/>
      <c r="E337" s="259"/>
      <c r="F337" s="260"/>
      <c r="G337" s="260"/>
      <c r="H337" s="260"/>
      <c r="I337" s="260"/>
      <c r="J337" s="260"/>
      <c r="K337" s="260"/>
      <c r="L337" s="260"/>
      <c r="M337" s="260"/>
      <c r="N337" s="261"/>
      <c r="O337" s="261"/>
      <c r="P337" s="261"/>
      <c r="Q337" s="262"/>
      <c r="R337" s="262"/>
      <c r="S337" s="261"/>
      <c r="T337" s="261"/>
      <c r="U337" s="260"/>
      <c r="V337" s="259"/>
      <c r="W337" s="259"/>
      <c r="X337" s="259"/>
      <c r="Y337" s="259"/>
      <c r="Z337" s="259"/>
      <c r="AA337" s="259"/>
      <c r="AB337" s="259"/>
      <c r="AC337" s="259"/>
      <c r="AD337" s="259"/>
      <c r="AE337" s="259"/>
      <c r="AF337" s="259"/>
      <c r="AG337" s="259"/>
      <c r="AH337" s="259"/>
    </row>
    <row r="338" spans="2:34" s="90" customFormat="1">
      <c r="B338" s="259"/>
      <c r="C338" s="260"/>
      <c r="D338" s="260"/>
      <c r="E338" s="259"/>
      <c r="F338" s="260"/>
      <c r="G338" s="260"/>
      <c r="H338" s="260"/>
      <c r="I338" s="260"/>
      <c r="J338" s="260"/>
      <c r="K338" s="260"/>
      <c r="L338" s="260"/>
      <c r="M338" s="260"/>
      <c r="N338" s="261"/>
      <c r="O338" s="261"/>
      <c r="P338" s="261"/>
      <c r="Q338" s="262"/>
      <c r="R338" s="262"/>
      <c r="S338" s="261"/>
      <c r="T338" s="261"/>
      <c r="U338" s="260"/>
      <c r="V338" s="259"/>
      <c r="W338" s="259"/>
      <c r="X338" s="259"/>
      <c r="Y338" s="259"/>
      <c r="Z338" s="259"/>
      <c r="AA338" s="259"/>
      <c r="AB338" s="259"/>
      <c r="AC338" s="259"/>
      <c r="AD338" s="259"/>
      <c r="AE338" s="259"/>
      <c r="AF338" s="259"/>
      <c r="AG338" s="259"/>
      <c r="AH338" s="259"/>
    </row>
    <row r="339" spans="2:34" s="90" customFormat="1">
      <c r="B339" s="259"/>
      <c r="C339" s="260"/>
      <c r="D339" s="260"/>
      <c r="E339" s="259"/>
      <c r="F339" s="260"/>
      <c r="G339" s="260"/>
      <c r="H339" s="260"/>
      <c r="I339" s="260"/>
      <c r="J339" s="260"/>
      <c r="K339" s="260"/>
      <c r="L339" s="260"/>
      <c r="M339" s="260"/>
      <c r="N339" s="261"/>
      <c r="O339" s="261"/>
      <c r="P339" s="261"/>
      <c r="Q339" s="262"/>
      <c r="R339" s="262"/>
      <c r="S339" s="261"/>
      <c r="T339" s="261"/>
      <c r="U339" s="260"/>
      <c r="V339" s="259"/>
      <c r="W339" s="259"/>
      <c r="X339" s="259"/>
      <c r="Y339" s="259"/>
      <c r="Z339" s="259"/>
      <c r="AA339" s="259"/>
      <c r="AB339" s="259"/>
      <c r="AC339" s="259"/>
      <c r="AD339" s="259"/>
      <c r="AE339" s="259"/>
      <c r="AF339" s="259"/>
      <c r="AG339" s="259"/>
      <c r="AH339" s="259"/>
    </row>
    <row r="340" spans="2:34" s="90" customFormat="1">
      <c r="B340" s="259"/>
      <c r="C340" s="260"/>
      <c r="D340" s="261"/>
      <c r="E340" s="259"/>
      <c r="F340" s="260"/>
      <c r="G340" s="260"/>
      <c r="H340" s="260"/>
      <c r="I340" s="260"/>
      <c r="J340" s="260"/>
      <c r="K340" s="260"/>
      <c r="L340" s="260"/>
      <c r="M340" s="260"/>
      <c r="N340" s="261"/>
      <c r="O340" s="261"/>
      <c r="P340" s="261"/>
      <c r="Q340" s="262"/>
      <c r="R340" s="262"/>
      <c r="S340" s="261"/>
      <c r="T340" s="261"/>
      <c r="U340" s="260"/>
      <c r="V340" s="259"/>
      <c r="W340" s="259"/>
      <c r="X340" s="259"/>
      <c r="Y340" s="259"/>
      <c r="Z340" s="259"/>
      <c r="AA340" s="259"/>
      <c r="AB340" s="259"/>
      <c r="AC340" s="259"/>
      <c r="AD340" s="259"/>
      <c r="AE340" s="259"/>
      <c r="AF340" s="259"/>
      <c r="AG340" s="259"/>
      <c r="AH340" s="259"/>
    </row>
    <row r="341" spans="2:34" s="90" customFormat="1">
      <c r="B341" s="259"/>
      <c r="C341" s="260"/>
      <c r="D341" s="260"/>
      <c r="E341" s="259"/>
      <c r="F341" s="260"/>
      <c r="G341" s="260"/>
      <c r="H341" s="260"/>
      <c r="I341" s="260"/>
      <c r="J341" s="260"/>
      <c r="K341" s="260"/>
      <c r="L341" s="260"/>
      <c r="M341" s="260"/>
      <c r="N341" s="261"/>
      <c r="O341" s="261"/>
      <c r="P341" s="261"/>
      <c r="Q341" s="262"/>
      <c r="R341" s="262"/>
      <c r="S341" s="261"/>
      <c r="T341" s="261"/>
      <c r="U341" s="260"/>
      <c r="V341" s="259"/>
      <c r="W341" s="259"/>
      <c r="X341" s="259"/>
      <c r="Y341" s="259"/>
      <c r="Z341" s="259"/>
      <c r="AA341" s="259"/>
      <c r="AB341" s="259"/>
      <c r="AC341" s="259"/>
      <c r="AD341" s="259"/>
      <c r="AE341" s="259"/>
      <c r="AF341" s="259"/>
      <c r="AG341" s="259"/>
      <c r="AH341" s="259"/>
    </row>
    <row r="342" spans="2:34" s="90" customFormat="1">
      <c r="B342" s="259"/>
      <c r="C342" s="260"/>
      <c r="D342" s="260"/>
      <c r="E342" s="259"/>
      <c r="F342" s="260"/>
      <c r="G342" s="260"/>
      <c r="H342" s="260"/>
      <c r="I342" s="260"/>
      <c r="J342" s="260"/>
      <c r="K342" s="260"/>
      <c r="L342" s="260"/>
      <c r="M342" s="260"/>
      <c r="N342" s="261"/>
      <c r="O342" s="261"/>
      <c r="P342" s="261"/>
      <c r="Q342" s="262"/>
      <c r="R342" s="262"/>
      <c r="S342" s="261"/>
      <c r="T342" s="261"/>
      <c r="U342" s="260"/>
      <c r="V342" s="259"/>
      <c r="W342" s="259"/>
      <c r="X342" s="259"/>
      <c r="Y342" s="259"/>
      <c r="Z342" s="259"/>
      <c r="AA342" s="259"/>
      <c r="AB342" s="259"/>
      <c r="AC342" s="259"/>
      <c r="AD342" s="259"/>
      <c r="AE342" s="259"/>
      <c r="AF342" s="259"/>
      <c r="AG342" s="259"/>
      <c r="AH342" s="259"/>
    </row>
    <row r="343" spans="2:34" s="90" customFormat="1">
      <c r="B343" s="259"/>
      <c r="C343" s="260"/>
      <c r="D343" s="260"/>
      <c r="E343" s="259"/>
      <c r="F343" s="260"/>
      <c r="G343" s="260"/>
      <c r="H343" s="260"/>
      <c r="I343" s="260"/>
      <c r="J343" s="260"/>
      <c r="K343" s="260"/>
      <c r="L343" s="260"/>
      <c r="M343" s="260"/>
      <c r="N343" s="261"/>
      <c r="O343" s="261"/>
      <c r="P343" s="261"/>
      <c r="Q343" s="262"/>
      <c r="R343" s="262"/>
      <c r="S343" s="261"/>
      <c r="T343" s="261"/>
      <c r="U343" s="260"/>
      <c r="V343" s="259"/>
      <c r="W343" s="259"/>
      <c r="X343" s="259"/>
      <c r="Y343" s="259"/>
      <c r="Z343" s="259"/>
      <c r="AA343" s="259"/>
      <c r="AB343" s="259"/>
      <c r="AC343" s="259"/>
      <c r="AD343" s="259"/>
      <c r="AE343" s="259"/>
      <c r="AF343" s="259"/>
      <c r="AG343" s="259"/>
      <c r="AH343" s="259"/>
    </row>
    <row r="344" spans="2:34" s="90" customFormat="1">
      <c r="B344" s="259"/>
      <c r="C344" s="260"/>
      <c r="D344" s="260"/>
      <c r="E344" s="259"/>
      <c r="F344" s="260"/>
      <c r="G344" s="260"/>
      <c r="H344" s="260"/>
      <c r="I344" s="260"/>
      <c r="J344" s="260"/>
      <c r="K344" s="260"/>
      <c r="L344" s="260"/>
      <c r="M344" s="260"/>
      <c r="N344" s="261"/>
      <c r="O344" s="261"/>
      <c r="P344" s="261"/>
      <c r="Q344" s="262"/>
      <c r="R344" s="262"/>
      <c r="S344" s="261"/>
      <c r="T344" s="261"/>
      <c r="U344" s="260"/>
      <c r="V344" s="259"/>
      <c r="W344" s="259"/>
      <c r="X344" s="259"/>
      <c r="Y344" s="259"/>
      <c r="Z344" s="259"/>
      <c r="AA344" s="259"/>
      <c r="AB344" s="259"/>
      <c r="AC344" s="259"/>
      <c r="AD344" s="259"/>
      <c r="AE344" s="259"/>
      <c r="AF344" s="259"/>
      <c r="AG344" s="259"/>
      <c r="AH344" s="259"/>
    </row>
    <row r="345" spans="2:34" s="90" customFormat="1">
      <c r="B345" s="259"/>
      <c r="C345" s="261"/>
      <c r="D345" s="260"/>
      <c r="E345" s="259"/>
      <c r="F345" s="260"/>
      <c r="G345" s="260"/>
      <c r="H345" s="260"/>
      <c r="I345" s="260"/>
      <c r="J345" s="260"/>
      <c r="K345" s="260"/>
      <c r="L345" s="260"/>
      <c r="M345" s="260"/>
      <c r="N345" s="261"/>
      <c r="O345" s="261"/>
      <c r="P345" s="261"/>
      <c r="Q345" s="262"/>
      <c r="R345" s="262"/>
      <c r="S345" s="261"/>
      <c r="T345" s="261"/>
      <c r="U345" s="260"/>
      <c r="V345" s="259"/>
      <c r="W345" s="259"/>
      <c r="X345" s="259"/>
      <c r="Y345" s="259"/>
      <c r="Z345" s="259"/>
      <c r="AA345" s="259"/>
      <c r="AB345" s="259"/>
      <c r="AC345" s="259"/>
      <c r="AD345" s="259"/>
      <c r="AE345" s="259"/>
      <c r="AF345" s="259"/>
      <c r="AG345" s="259"/>
      <c r="AH345" s="259"/>
    </row>
    <row r="346" spans="2:34" s="90" customFormat="1">
      <c r="B346" s="259"/>
      <c r="C346" s="260"/>
      <c r="D346" s="260"/>
      <c r="E346" s="259"/>
      <c r="F346" s="260"/>
      <c r="G346" s="260"/>
      <c r="H346" s="260"/>
      <c r="I346" s="260"/>
      <c r="J346" s="260"/>
      <c r="K346" s="260"/>
      <c r="L346" s="260"/>
      <c r="M346" s="260"/>
      <c r="N346" s="261"/>
      <c r="O346" s="261"/>
      <c r="P346" s="261"/>
      <c r="Q346" s="262"/>
      <c r="R346" s="262"/>
      <c r="S346" s="261"/>
      <c r="T346" s="261"/>
      <c r="U346" s="260"/>
      <c r="V346" s="259"/>
      <c r="W346" s="259"/>
      <c r="X346" s="259"/>
      <c r="Y346" s="259"/>
      <c r="Z346" s="259"/>
      <c r="AA346" s="259"/>
      <c r="AB346" s="259"/>
      <c r="AC346" s="259"/>
      <c r="AD346" s="259"/>
      <c r="AE346" s="259"/>
      <c r="AF346" s="259"/>
      <c r="AG346" s="259"/>
      <c r="AH346" s="259"/>
    </row>
    <row r="347" spans="2:34" s="90" customFormat="1">
      <c r="B347" s="259"/>
      <c r="C347" s="260"/>
      <c r="D347" s="260"/>
      <c r="E347" s="259"/>
      <c r="F347" s="260"/>
      <c r="G347" s="260"/>
      <c r="H347" s="260"/>
      <c r="I347" s="260"/>
      <c r="J347" s="260"/>
      <c r="K347" s="260"/>
      <c r="L347" s="260"/>
      <c r="M347" s="260"/>
      <c r="N347" s="261"/>
      <c r="O347" s="261"/>
      <c r="P347" s="261"/>
      <c r="Q347" s="262"/>
      <c r="R347" s="262"/>
      <c r="S347" s="261"/>
      <c r="T347" s="261"/>
      <c r="U347" s="260"/>
      <c r="V347" s="259"/>
      <c r="W347" s="259"/>
      <c r="X347" s="259"/>
      <c r="Y347" s="259"/>
      <c r="Z347" s="259"/>
      <c r="AA347" s="259"/>
      <c r="AB347" s="259"/>
      <c r="AC347" s="259"/>
      <c r="AD347" s="259"/>
      <c r="AE347" s="259"/>
      <c r="AF347" s="259"/>
      <c r="AG347" s="259"/>
      <c r="AH347" s="259"/>
    </row>
    <row r="348" spans="2:34" s="90" customFormat="1">
      <c r="B348" s="259"/>
      <c r="C348" s="261"/>
      <c r="D348" s="260"/>
      <c r="E348" s="259"/>
      <c r="F348" s="260"/>
      <c r="G348" s="260"/>
      <c r="H348" s="260"/>
      <c r="I348" s="260"/>
      <c r="J348" s="260"/>
      <c r="K348" s="260"/>
      <c r="L348" s="260"/>
      <c r="M348" s="260"/>
      <c r="N348" s="261"/>
      <c r="O348" s="261"/>
      <c r="P348" s="261"/>
      <c r="Q348" s="262"/>
      <c r="R348" s="262"/>
      <c r="S348" s="261"/>
      <c r="T348" s="261"/>
      <c r="U348" s="260"/>
      <c r="V348" s="259"/>
      <c r="W348" s="259"/>
      <c r="X348" s="259"/>
      <c r="Y348" s="259"/>
      <c r="Z348" s="259"/>
      <c r="AA348" s="259"/>
      <c r="AB348" s="259"/>
      <c r="AC348" s="259"/>
      <c r="AD348" s="259"/>
      <c r="AE348" s="259"/>
      <c r="AF348" s="259"/>
      <c r="AG348" s="259"/>
      <c r="AH348" s="259"/>
    </row>
    <row r="349" spans="2:34" s="90" customFormat="1">
      <c r="B349" s="263"/>
      <c r="C349" s="260"/>
      <c r="D349" s="260"/>
      <c r="E349" s="259"/>
      <c r="F349" s="260"/>
      <c r="G349" s="260"/>
      <c r="H349" s="260"/>
      <c r="I349" s="260"/>
      <c r="J349" s="260"/>
      <c r="K349" s="260"/>
      <c r="L349" s="260"/>
      <c r="M349" s="260"/>
      <c r="N349" s="261"/>
      <c r="O349" s="261"/>
      <c r="P349" s="261"/>
      <c r="Q349" s="262"/>
      <c r="R349" s="262"/>
      <c r="S349" s="261"/>
      <c r="T349" s="261"/>
      <c r="U349" s="260"/>
      <c r="V349" s="259"/>
      <c r="W349" s="259"/>
      <c r="X349" s="259"/>
      <c r="Y349" s="259"/>
      <c r="Z349" s="259"/>
      <c r="AA349" s="259"/>
      <c r="AB349" s="259"/>
      <c r="AC349" s="259"/>
      <c r="AD349" s="259"/>
      <c r="AE349" s="259"/>
      <c r="AF349" s="259"/>
      <c r="AG349" s="259"/>
      <c r="AH349" s="259"/>
    </row>
    <row r="350" spans="2:34" s="90" customFormat="1">
      <c r="B350" s="259"/>
      <c r="C350" s="261"/>
      <c r="D350" s="260"/>
      <c r="E350" s="259"/>
      <c r="F350" s="260"/>
      <c r="G350" s="260"/>
      <c r="H350" s="260"/>
      <c r="I350" s="260"/>
      <c r="J350" s="260"/>
      <c r="K350" s="260"/>
      <c r="L350" s="260"/>
      <c r="M350" s="260"/>
      <c r="N350" s="261"/>
      <c r="O350" s="261"/>
      <c r="P350" s="261"/>
      <c r="Q350" s="262"/>
      <c r="R350" s="262"/>
      <c r="S350" s="261"/>
      <c r="T350" s="261"/>
      <c r="U350" s="260"/>
      <c r="V350" s="259"/>
      <c r="W350" s="259"/>
      <c r="X350" s="259"/>
      <c r="Y350" s="259"/>
      <c r="Z350" s="259"/>
      <c r="AA350" s="259"/>
      <c r="AB350" s="259"/>
      <c r="AC350" s="259"/>
      <c r="AD350" s="259"/>
      <c r="AE350" s="259"/>
      <c r="AF350" s="259"/>
      <c r="AG350" s="259"/>
      <c r="AH350" s="259"/>
    </row>
    <row r="351" spans="2:34" s="90" customFormat="1">
      <c r="B351" s="259"/>
      <c r="C351" s="260"/>
      <c r="D351" s="260"/>
      <c r="E351" s="259"/>
      <c r="F351" s="260"/>
      <c r="G351" s="260"/>
      <c r="H351" s="260"/>
      <c r="I351" s="260"/>
      <c r="J351" s="260"/>
      <c r="K351" s="260"/>
      <c r="L351" s="260"/>
      <c r="M351" s="260"/>
      <c r="N351" s="261"/>
      <c r="O351" s="261"/>
      <c r="P351" s="261"/>
      <c r="Q351" s="262"/>
      <c r="R351" s="262"/>
      <c r="S351" s="261"/>
      <c r="T351" s="261"/>
      <c r="U351" s="260"/>
      <c r="V351" s="259"/>
      <c r="W351" s="259"/>
      <c r="X351" s="259"/>
      <c r="Y351" s="259"/>
      <c r="Z351" s="259"/>
      <c r="AA351" s="259"/>
      <c r="AB351" s="259"/>
      <c r="AC351" s="259"/>
      <c r="AD351" s="259"/>
      <c r="AE351" s="259"/>
      <c r="AF351" s="259"/>
      <c r="AG351" s="259"/>
      <c r="AH351" s="259"/>
    </row>
    <row r="352" spans="2:34" s="90" customFormat="1">
      <c r="B352" s="259"/>
      <c r="C352" s="260"/>
      <c r="D352" s="260"/>
      <c r="E352" s="259"/>
      <c r="F352" s="260"/>
      <c r="G352" s="260"/>
      <c r="H352" s="260"/>
      <c r="I352" s="260"/>
      <c r="J352" s="260"/>
      <c r="K352" s="260"/>
      <c r="L352" s="260"/>
      <c r="M352" s="260"/>
      <c r="N352" s="261"/>
      <c r="O352" s="261"/>
      <c r="P352" s="261"/>
      <c r="Q352" s="262"/>
      <c r="R352" s="262"/>
      <c r="S352" s="261"/>
      <c r="T352" s="261"/>
      <c r="U352" s="260"/>
      <c r="V352" s="259"/>
      <c r="W352" s="259"/>
      <c r="X352" s="259"/>
      <c r="Y352" s="259"/>
      <c r="Z352" s="259"/>
      <c r="AA352" s="259"/>
      <c r="AB352" s="259"/>
      <c r="AC352" s="259"/>
      <c r="AD352" s="259"/>
      <c r="AE352" s="259"/>
      <c r="AF352" s="259"/>
      <c r="AG352" s="259"/>
      <c r="AH352" s="259"/>
    </row>
    <row r="353" spans="2:34" s="90" customFormat="1">
      <c r="B353" s="259"/>
      <c r="C353" s="260"/>
      <c r="D353" s="261"/>
      <c r="E353" s="259"/>
      <c r="F353" s="260"/>
      <c r="G353" s="260"/>
      <c r="H353" s="260"/>
      <c r="I353" s="260"/>
      <c r="J353" s="260"/>
      <c r="K353" s="260"/>
      <c r="L353" s="260"/>
      <c r="M353" s="260"/>
      <c r="N353" s="261"/>
      <c r="O353" s="261"/>
      <c r="P353" s="261"/>
      <c r="Q353" s="262"/>
      <c r="R353" s="262"/>
      <c r="S353" s="261"/>
      <c r="T353" s="261"/>
      <c r="U353" s="260"/>
      <c r="V353" s="259"/>
      <c r="W353" s="259"/>
      <c r="X353" s="259"/>
      <c r="Y353" s="259"/>
      <c r="Z353" s="259"/>
      <c r="AA353" s="259"/>
      <c r="AB353" s="259"/>
      <c r="AC353" s="259"/>
      <c r="AD353" s="259"/>
      <c r="AE353" s="259"/>
      <c r="AF353" s="259"/>
      <c r="AG353" s="259"/>
      <c r="AH353" s="259"/>
    </row>
    <row r="354" spans="2:34" s="90" customFormat="1">
      <c r="B354" s="259"/>
      <c r="C354" s="260"/>
      <c r="D354" s="260"/>
      <c r="E354" s="259"/>
      <c r="F354" s="260"/>
      <c r="G354" s="260"/>
      <c r="H354" s="260"/>
      <c r="I354" s="260"/>
      <c r="J354" s="260"/>
      <c r="K354" s="260"/>
      <c r="L354" s="260"/>
      <c r="M354" s="260"/>
      <c r="N354" s="261"/>
      <c r="O354" s="261"/>
      <c r="P354" s="261"/>
      <c r="Q354" s="262"/>
      <c r="R354" s="262"/>
      <c r="S354" s="261"/>
      <c r="T354" s="261"/>
      <c r="U354" s="260"/>
      <c r="V354" s="259"/>
      <c r="W354" s="259"/>
      <c r="X354" s="259"/>
      <c r="Y354" s="259"/>
      <c r="Z354" s="259"/>
      <c r="AA354" s="259"/>
      <c r="AB354" s="259"/>
      <c r="AC354" s="259"/>
      <c r="AD354" s="259"/>
      <c r="AE354" s="259"/>
      <c r="AF354" s="259"/>
      <c r="AG354" s="259"/>
      <c r="AH354" s="259"/>
    </row>
    <row r="355" spans="2:34" s="90" customFormat="1">
      <c r="B355" s="259"/>
      <c r="C355" s="260"/>
      <c r="D355" s="260"/>
      <c r="E355" s="259"/>
      <c r="F355" s="260"/>
      <c r="G355" s="260"/>
      <c r="H355" s="260"/>
      <c r="I355" s="260"/>
      <c r="J355" s="260"/>
      <c r="K355" s="260"/>
      <c r="L355" s="260"/>
      <c r="M355" s="260"/>
      <c r="N355" s="261"/>
      <c r="O355" s="261"/>
      <c r="P355" s="261"/>
      <c r="Q355" s="262"/>
      <c r="R355" s="262"/>
      <c r="S355" s="261"/>
      <c r="T355" s="261"/>
      <c r="U355" s="260"/>
      <c r="V355" s="259"/>
      <c r="W355" s="259"/>
      <c r="X355" s="259"/>
      <c r="Y355" s="259"/>
      <c r="Z355" s="259"/>
      <c r="AA355" s="259"/>
      <c r="AB355" s="259"/>
      <c r="AC355" s="259"/>
      <c r="AD355" s="259"/>
      <c r="AE355" s="259"/>
      <c r="AF355" s="259"/>
      <c r="AG355" s="259"/>
      <c r="AH355" s="259"/>
    </row>
    <row r="356" spans="2:34" s="90" customFormat="1">
      <c r="B356" s="259"/>
      <c r="C356" s="260"/>
      <c r="D356" s="260"/>
      <c r="E356" s="259"/>
      <c r="F356" s="260"/>
      <c r="G356" s="260"/>
      <c r="H356" s="260"/>
      <c r="I356" s="260"/>
      <c r="J356" s="260"/>
      <c r="K356" s="260"/>
      <c r="L356" s="260"/>
      <c r="M356" s="260"/>
      <c r="N356" s="261"/>
      <c r="O356" s="261"/>
      <c r="P356" s="261"/>
      <c r="Q356" s="262"/>
      <c r="R356" s="262"/>
      <c r="S356" s="261"/>
      <c r="T356" s="261"/>
      <c r="U356" s="260"/>
      <c r="V356" s="259"/>
      <c r="W356" s="259"/>
      <c r="X356" s="259"/>
      <c r="Y356" s="259"/>
      <c r="Z356" s="259"/>
      <c r="AA356" s="259"/>
      <c r="AB356" s="259"/>
      <c r="AC356" s="259"/>
      <c r="AD356" s="259"/>
      <c r="AE356" s="259"/>
      <c r="AF356" s="259"/>
      <c r="AG356" s="259"/>
      <c r="AH356" s="259"/>
    </row>
    <row r="357" spans="2:34" s="90" customFormat="1">
      <c r="B357" s="259"/>
      <c r="C357" s="260"/>
      <c r="D357" s="260"/>
      <c r="E357" s="259"/>
      <c r="F357" s="260"/>
      <c r="G357" s="260"/>
      <c r="H357" s="260"/>
      <c r="I357" s="260"/>
      <c r="J357" s="260"/>
      <c r="K357" s="260"/>
      <c r="L357" s="260"/>
      <c r="M357" s="260"/>
      <c r="N357" s="261"/>
      <c r="O357" s="261"/>
      <c r="P357" s="261"/>
      <c r="Q357" s="262"/>
      <c r="R357" s="262"/>
      <c r="S357" s="261"/>
      <c r="T357" s="261"/>
      <c r="U357" s="260"/>
      <c r="V357" s="259"/>
      <c r="W357" s="259"/>
      <c r="X357" s="259"/>
      <c r="Y357" s="259"/>
      <c r="Z357" s="259"/>
      <c r="AA357" s="259"/>
      <c r="AB357" s="259"/>
      <c r="AC357" s="259"/>
      <c r="AD357" s="259"/>
      <c r="AE357" s="259"/>
      <c r="AF357" s="259"/>
      <c r="AG357" s="259"/>
      <c r="AH357" s="259"/>
    </row>
    <row r="358" spans="2:34" s="90" customFormat="1">
      <c r="B358" s="259"/>
      <c r="C358" s="261"/>
      <c r="D358" s="260"/>
      <c r="E358" s="259"/>
      <c r="F358" s="260"/>
      <c r="G358" s="260"/>
      <c r="H358" s="260"/>
      <c r="I358" s="260"/>
      <c r="J358" s="260"/>
      <c r="K358" s="260"/>
      <c r="L358" s="260"/>
      <c r="M358" s="260"/>
      <c r="N358" s="261"/>
      <c r="O358" s="261"/>
      <c r="P358" s="261"/>
      <c r="Q358" s="262"/>
      <c r="R358" s="262"/>
      <c r="S358" s="261"/>
      <c r="T358" s="261"/>
      <c r="U358" s="260"/>
      <c r="V358" s="259"/>
      <c r="W358" s="259"/>
      <c r="X358" s="259"/>
      <c r="Y358" s="259"/>
      <c r="Z358" s="259"/>
      <c r="AA358" s="259"/>
      <c r="AB358" s="259"/>
      <c r="AC358" s="259"/>
      <c r="AD358" s="259"/>
      <c r="AE358" s="259"/>
      <c r="AF358" s="259"/>
      <c r="AG358" s="259"/>
      <c r="AH358" s="259"/>
    </row>
    <row r="359" spans="2:34" s="90" customFormat="1">
      <c r="B359" s="259"/>
      <c r="C359" s="260"/>
      <c r="D359" s="260"/>
      <c r="E359" s="259"/>
      <c r="F359" s="260"/>
      <c r="G359" s="260"/>
      <c r="H359" s="260"/>
      <c r="I359" s="260"/>
      <c r="J359" s="260"/>
      <c r="K359" s="260"/>
      <c r="L359" s="260"/>
      <c r="M359" s="260"/>
      <c r="N359" s="261"/>
      <c r="O359" s="261"/>
      <c r="P359" s="261"/>
      <c r="Q359" s="262"/>
      <c r="R359" s="262"/>
      <c r="S359" s="261"/>
      <c r="T359" s="261"/>
      <c r="U359" s="260"/>
      <c r="V359" s="259"/>
      <c r="W359" s="259"/>
      <c r="X359" s="259"/>
      <c r="Y359" s="259"/>
      <c r="Z359" s="259"/>
      <c r="AA359" s="259"/>
      <c r="AB359" s="259"/>
      <c r="AC359" s="259"/>
      <c r="AD359" s="259"/>
      <c r="AE359" s="259"/>
      <c r="AF359" s="259"/>
      <c r="AG359" s="259"/>
      <c r="AH359" s="259"/>
    </row>
    <row r="360" spans="2:34" s="90" customFormat="1">
      <c r="B360" s="259"/>
      <c r="C360" s="260"/>
      <c r="D360" s="260"/>
      <c r="E360" s="259"/>
      <c r="F360" s="260"/>
      <c r="G360" s="260"/>
      <c r="H360" s="260"/>
      <c r="I360" s="260"/>
      <c r="J360" s="260"/>
      <c r="K360" s="260"/>
      <c r="L360" s="260"/>
      <c r="M360" s="260"/>
      <c r="N360" s="261"/>
      <c r="O360" s="261"/>
      <c r="P360" s="261"/>
      <c r="Q360" s="262"/>
      <c r="R360" s="262"/>
      <c r="S360" s="261"/>
      <c r="T360" s="261"/>
      <c r="U360" s="260"/>
      <c r="V360" s="259"/>
      <c r="W360" s="259"/>
      <c r="X360" s="259"/>
      <c r="Y360" s="259"/>
      <c r="Z360" s="259"/>
      <c r="AA360" s="259"/>
      <c r="AB360" s="259"/>
      <c r="AC360" s="259"/>
      <c r="AD360" s="259"/>
      <c r="AE360" s="259"/>
      <c r="AF360" s="259"/>
      <c r="AG360" s="259"/>
      <c r="AH360" s="259"/>
    </row>
    <row r="361" spans="2:34" s="90" customFormat="1">
      <c r="B361" s="259"/>
      <c r="C361" s="261"/>
      <c r="D361" s="260"/>
      <c r="E361" s="259"/>
      <c r="F361" s="260"/>
      <c r="G361" s="260"/>
      <c r="H361" s="260"/>
      <c r="I361" s="260"/>
      <c r="J361" s="260"/>
      <c r="K361" s="260"/>
      <c r="L361" s="260"/>
      <c r="M361" s="260"/>
      <c r="N361" s="261"/>
      <c r="O361" s="261"/>
      <c r="P361" s="261"/>
      <c r="Q361" s="262"/>
      <c r="R361" s="262"/>
      <c r="S361" s="261"/>
      <c r="T361" s="261"/>
      <c r="U361" s="260"/>
      <c r="V361" s="259"/>
      <c r="W361" s="259"/>
      <c r="X361" s="259"/>
      <c r="Y361" s="259"/>
      <c r="Z361" s="259"/>
      <c r="AA361" s="259"/>
      <c r="AB361" s="259"/>
      <c r="AC361" s="259"/>
      <c r="AD361" s="259"/>
      <c r="AE361" s="259"/>
      <c r="AF361" s="259"/>
      <c r="AG361" s="259"/>
      <c r="AH361" s="259"/>
    </row>
    <row r="362" spans="2:34" s="90" customFormat="1">
      <c r="B362" s="263"/>
      <c r="C362" s="260"/>
      <c r="D362" s="260"/>
      <c r="E362" s="259"/>
      <c r="F362" s="260"/>
      <c r="G362" s="260"/>
      <c r="H362" s="260"/>
      <c r="I362" s="260"/>
      <c r="J362" s="260"/>
      <c r="K362" s="260"/>
      <c r="L362" s="260"/>
      <c r="M362" s="260"/>
      <c r="N362" s="261"/>
      <c r="O362" s="261"/>
      <c r="P362" s="261"/>
      <c r="Q362" s="262"/>
      <c r="R362" s="262"/>
      <c r="S362" s="261"/>
      <c r="T362" s="261"/>
      <c r="U362" s="260"/>
      <c r="V362" s="259"/>
      <c r="W362" s="259"/>
      <c r="X362" s="259"/>
      <c r="Y362" s="259"/>
      <c r="Z362" s="259"/>
      <c r="AA362" s="259"/>
      <c r="AB362" s="259"/>
      <c r="AC362" s="259"/>
      <c r="AD362" s="259"/>
      <c r="AE362" s="259"/>
      <c r="AF362" s="259"/>
      <c r="AG362" s="259"/>
      <c r="AH362" s="259"/>
    </row>
    <row r="363" spans="2:34" s="90" customFormat="1">
      <c r="B363" s="259"/>
      <c r="C363" s="261"/>
      <c r="D363" s="260"/>
      <c r="E363" s="259"/>
      <c r="F363" s="260"/>
      <c r="G363" s="260"/>
      <c r="H363" s="260"/>
      <c r="I363" s="260"/>
      <c r="J363" s="260"/>
      <c r="K363" s="260"/>
      <c r="L363" s="260"/>
      <c r="M363" s="260"/>
      <c r="N363" s="261"/>
      <c r="O363" s="261"/>
      <c r="P363" s="261"/>
      <c r="Q363" s="262"/>
      <c r="R363" s="262"/>
      <c r="S363" s="261"/>
      <c r="T363" s="261"/>
      <c r="U363" s="260"/>
      <c r="V363" s="259"/>
      <c r="W363" s="259"/>
      <c r="X363" s="259"/>
      <c r="Y363" s="259"/>
      <c r="Z363" s="259"/>
      <c r="AA363" s="259"/>
      <c r="AB363" s="259"/>
      <c r="AC363" s="259"/>
      <c r="AD363" s="259"/>
      <c r="AE363" s="259"/>
      <c r="AF363" s="259"/>
      <c r="AG363" s="259"/>
      <c r="AH363" s="259"/>
    </row>
    <row r="364" spans="2:34" s="90" customFormat="1">
      <c r="B364" s="259"/>
      <c r="C364" s="260"/>
      <c r="D364" s="260"/>
      <c r="E364" s="259"/>
      <c r="F364" s="260"/>
      <c r="G364" s="260"/>
      <c r="H364" s="260"/>
      <c r="I364" s="260"/>
      <c r="J364" s="260"/>
      <c r="K364" s="260"/>
      <c r="L364" s="260"/>
      <c r="M364" s="260"/>
      <c r="N364" s="261"/>
      <c r="O364" s="261"/>
      <c r="P364" s="261"/>
      <c r="Q364" s="262"/>
      <c r="R364" s="262"/>
      <c r="S364" s="261"/>
      <c r="T364" s="261"/>
      <c r="U364" s="260"/>
      <c r="V364" s="259"/>
      <c r="W364" s="259"/>
      <c r="X364" s="259"/>
      <c r="Y364" s="259"/>
      <c r="Z364" s="259"/>
      <c r="AA364" s="259"/>
      <c r="AB364" s="259"/>
      <c r="AC364" s="259"/>
      <c r="AD364" s="259"/>
      <c r="AE364" s="259"/>
      <c r="AF364" s="259"/>
      <c r="AG364" s="259"/>
      <c r="AH364" s="259"/>
    </row>
    <row r="365" spans="2:34" s="90" customFormat="1">
      <c r="B365" s="259"/>
      <c r="C365" s="260"/>
      <c r="D365" s="260"/>
      <c r="E365" s="259"/>
      <c r="F365" s="260"/>
      <c r="G365" s="260"/>
      <c r="H365" s="260"/>
      <c r="I365" s="260"/>
      <c r="J365" s="260"/>
      <c r="K365" s="260"/>
      <c r="L365" s="260"/>
      <c r="M365" s="260"/>
      <c r="N365" s="261"/>
      <c r="O365" s="261"/>
      <c r="P365" s="261"/>
      <c r="Q365" s="262"/>
      <c r="R365" s="262"/>
      <c r="S365" s="261"/>
      <c r="T365" s="261"/>
      <c r="U365" s="260"/>
      <c r="V365" s="259"/>
      <c r="W365" s="259"/>
      <c r="X365" s="259"/>
      <c r="Y365" s="259"/>
      <c r="Z365" s="259"/>
      <c r="AA365" s="259"/>
      <c r="AB365" s="259"/>
      <c r="AC365" s="259"/>
      <c r="AD365" s="259"/>
      <c r="AE365" s="259"/>
      <c r="AF365" s="259"/>
      <c r="AG365" s="259"/>
      <c r="AH365" s="259"/>
    </row>
    <row r="366" spans="2:34" s="90" customFormat="1">
      <c r="B366" s="259"/>
      <c r="C366" s="260"/>
      <c r="D366" s="261"/>
      <c r="E366" s="259"/>
      <c r="F366" s="260"/>
      <c r="G366" s="260"/>
      <c r="H366" s="260"/>
      <c r="I366" s="260"/>
      <c r="J366" s="260"/>
      <c r="K366" s="260"/>
      <c r="L366" s="260"/>
      <c r="M366" s="260"/>
      <c r="N366" s="261"/>
      <c r="O366" s="261"/>
      <c r="P366" s="261"/>
      <c r="Q366" s="262"/>
      <c r="R366" s="262"/>
      <c r="S366" s="261"/>
      <c r="T366" s="261"/>
      <c r="U366" s="260"/>
      <c r="V366" s="259"/>
      <c r="W366" s="259"/>
      <c r="X366" s="259"/>
      <c r="Y366" s="259"/>
      <c r="Z366" s="259"/>
      <c r="AA366" s="259"/>
      <c r="AB366" s="259"/>
      <c r="AC366" s="259"/>
      <c r="AD366" s="259"/>
      <c r="AE366" s="259"/>
      <c r="AF366" s="259"/>
      <c r="AG366" s="259"/>
      <c r="AH366" s="259"/>
    </row>
    <row r="367" spans="2:34" s="90" customFormat="1">
      <c r="B367" s="259"/>
      <c r="C367" s="260"/>
      <c r="D367" s="260"/>
      <c r="E367" s="259"/>
      <c r="F367" s="260"/>
      <c r="G367" s="260"/>
      <c r="H367" s="260"/>
      <c r="I367" s="260"/>
      <c r="J367" s="260"/>
      <c r="K367" s="260"/>
      <c r="L367" s="260"/>
      <c r="M367" s="260"/>
      <c r="N367" s="261"/>
      <c r="O367" s="261"/>
      <c r="P367" s="261"/>
      <c r="Q367" s="262"/>
      <c r="R367" s="262"/>
      <c r="S367" s="261"/>
      <c r="T367" s="261"/>
      <c r="U367" s="260"/>
      <c r="V367" s="259"/>
      <c r="W367" s="259"/>
      <c r="X367" s="259"/>
      <c r="Y367" s="259"/>
      <c r="Z367" s="259"/>
      <c r="AA367" s="259"/>
      <c r="AB367" s="259"/>
      <c r="AC367" s="259"/>
      <c r="AD367" s="259"/>
      <c r="AE367" s="259"/>
      <c r="AF367" s="259"/>
      <c r="AG367" s="259"/>
      <c r="AH367" s="259"/>
    </row>
    <row r="368" spans="2:34" s="90" customFormat="1">
      <c r="B368" s="259"/>
      <c r="C368" s="260"/>
      <c r="D368" s="260"/>
      <c r="E368" s="259"/>
      <c r="F368" s="260"/>
      <c r="G368" s="260"/>
      <c r="H368" s="260"/>
      <c r="I368" s="260"/>
      <c r="J368" s="260"/>
      <c r="K368" s="260"/>
      <c r="L368" s="260"/>
      <c r="M368" s="260"/>
      <c r="N368" s="261"/>
      <c r="O368" s="261"/>
      <c r="P368" s="261"/>
      <c r="Q368" s="262"/>
      <c r="R368" s="262"/>
      <c r="S368" s="261"/>
      <c r="T368" s="261"/>
      <c r="U368" s="260"/>
      <c r="V368" s="259"/>
      <c r="W368" s="259"/>
      <c r="X368" s="259"/>
      <c r="Y368" s="259"/>
      <c r="Z368" s="259"/>
      <c r="AA368" s="259"/>
      <c r="AB368" s="259"/>
      <c r="AC368" s="259"/>
      <c r="AD368" s="259"/>
      <c r="AE368" s="259"/>
      <c r="AF368" s="259"/>
      <c r="AG368" s="259"/>
      <c r="AH368" s="259"/>
    </row>
    <row r="369" spans="2:34" s="90" customFormat="1">
      <c r="B369" s="259"/>
      <c r="C369" s="260"/>
      <c r="D369" s="260"/>
      <c r="E369" s="259"/>
      <c r="F369" s="260"/>
      <c r="G369" s="260"/>
      <c r="H369" s="260"/>
      <c r="I369" s="260"/>
      <c r="J369" s="260"/>
      <c r="K369" s="260"/>
      <c r="L369" s="260"/>
      <c r="M369" s="260"/>
      <c r="N369" s="261"/>
      <c r="O369" s="261"/>
      <c r="P369" s="261"/>
      <c r="Q369" s="262"/>
      <c r="R369" s="262"/>
      <c r="S369" s="261"/>
      <c r="T369" s="261"/>
      <c r="U369" s="260"/>
      <c r="V369" s="259"/>
      <c r="W369" s="259"/>
      <c r="X369" s="259"/>
      <c r="Y369" s="259"/>
      <c r="Z369" s="259"/>
      <c r="AA369" s="259"/>
      <c r="AB369" s="259"/>
      <c r="AC369" s="259"/>
      <c r="AD369" s="259"/>
      <c r="AE369" s="259"/>
      <c r="AF369" s="259"/>
      <c r="AG369" s="259"/>
      <c r="AH369" s="259"/>
    </row>
    <row r="370" spans="2:34" s="90" customFormat="1">
      <c r="B370" s="259"/>
      <c r="C370" s="260"/>
      <c r="D370" s="260"/>
      <c r="E370" s="259"/>
      <c r="F370" s="260"/>
      <c r="G370" s="260"/>
      <c r="H370" s="260"/>
      <c r="I370" s="260"/>
      <c r="J370" s="260"/>
      <c r="K370" s="260"/>
      <c r="L370" s="260"/>
      <c r="M370" s="260"/>
      <c r="N370" s="261"/>
      <c r="O370" s="261"/>
      <c r="P370" s="261"/>
      <c r="Q370" s="262"/>
      <c r="R370" s="262"/>
      <c r="S370" s="261"/>
      <c r="T370" s="261"/>
      <c r="U370" s="260"/>
      <c r="V370" s="259"/>
      <c r="W370" s="259"/>
      <c r="X370" s="259"/>
      <c r="Y370" s="259"/>
      <c r="Z370" s="259"/>
      <c r="AA370" s="259"/>
      <c r="AB370" s="259"/>
      <c r="AC370" s="259"/>
      <c r="AD370" s="259"/>
      <c r="AE370" s="259"/>
      <c r="AF370" s="259"/>
      <c r="AG370" s="259"/>
      <c r="AH370" s="259"/>
    </row>
    <row r="371" spans="2:34" s="90" customFormat="1">
      <c r="B371" s="259"/>
      <c r="C371" s="261"/>
      <c r="D371" s="260"/>
      <c r="E371" s="259"/>
      <c r="F371" s="260"/>
      <c r="G371" s="260"/>
      <c r="H371" s="260"/>
      <c r="I371" s="260"/>
      <c r="J371" s="260"/>
      <c r="K371" s="260"/>
      <c r="L371" s="260"/>
      <c r="M371" s="260"/>
      <c r="N371" s="261"/>
      <c r="O371" s="261"/>
      <c r="P371" s="261"/>
      <c r="Q371" s="262"/>
      <c r="R371" s="262"/>
      <c r="S371" s="261"/>
      <c r="T371" s="261"/>
      <c r="U371" s="260"/>
      <c r="V371" s="259"/>
      <c r="W371" s="259"/>
      <c r="X371" s="259"/>
      <c r="Y371" s="259"/>
      <c r="Z371" s="259"/>
      <c r="AA371" s="259"/>
      <c r="AB371" s="259"/>
      <c r="AC371" s="259"/>
      <c r="AD371" s="259"/>
      <c r="AE371" s="259"/>
      <c r="AF371" s="259"/>
      <c r="AG371" s="259"/>
      <c r="AH371" s="259"/>
    </row>
    <row r="372" spans="2:34" s="90" customFormat="1">
      <c r="B372" s="259"/>
      <c r="C372" s="260"/>
      <c r="D372" s="260"/>
      <c r="E372" s="259"/>
      <c r="F372" s="260"/>
      <c r="G372" s="260"/>
      <c r="H372" s="260"/>
      <c r="I372" s="260"/>
      <c r="J372" s="260"/>
      <c r="K372" s="260"/>
      <c r="L372" s="260"/>
      <c r="M372" s="260"/>
      <c r="N372" s="261"/>
      <c r="O372" s="261"/>
      <c r="P372" s="261"/>
      <c r="Q372" s="262"/>
      <c r="R372" s="262"/>
      <c r="S372" s="261"/>
      <c r="T372" s="261"/>
      <c r="U372" s="260"/>
      <c r="V372" s="259"/>
      <c r="W372" s="259"/>
      <c r="X372" s="259"/>
      <c r="Y372" s="259"/>
      <c r="Z372" s="259"/>
      <c r="AA372" s="259"/>
      <c r="AB372" s="259"/>
      <c r="AC372" s="259"/>
      <c r="AD372" s="259"/>
      <c r="AE372" s="259"/>
      <c r="AF372" s="259"/>
      <c r="AG372" s="259"/>
      <c r="AH372" s="259"/>
    </row>
    <row r="373" spans="2:34" s="90" customFormat="1">
      <c r="B373" s="259"/>
      <c r="C373" s="260"/>
      <c r="D373" s="260"/>
      <c r="E373" s="259"/>
      <c r="F373" s="260"/>
      <c r="G373" s="260"/>
      <c r="H373" s="260"/>
      <c r="I373" s="260"/>
      <c r="J373" s="260"/>
      <c r="K373" s="260"/>
      <c r="L373" s="260"/>
      <c r="M373" s="260"/>
      <c r="N373" s="261"/>
      <c r="O373" s="261"/>
      <c r="P373" s="261"/>
      <c r="Q373" s="262"/>
      <c r="R373" s="262"/>
      <c r="S373" s="261"/>
      <c r="T373" s="261"/>
      <c r="U373" s="260"/>
      <c r="V373" s="259"/>
      <c r="W373" s="259"/>
      <c r="X373" s="259"/>
      <c r="Y373" s="259"/>
      <c r="Z373" s="259"/>
      <c r="AA373" s="259"/>
      <c r="AB373" s="259"/>
      <c r="AC373" s="259"/>
      <c r="AD373" s="259"/>
      <c r="AE373" s="259"/>
      <c r="AF373" s="259"/>
      <c r="AG373" s="259"/>
      <c r="AH373" s="259"/>
    </row>
    <row r="374" spans="2:34" s="90" customFormat="1">
      <c r="B374" s="259"/>
      <c r="C374" s="261"/>
      <c r="D374" s="260"/>
      <c r="E374" s="259"/>
      <c r="F374" s="260"/>
      <c r="G374" s="260"/>
      <c r="H374" s="260"/>
      <c r="I374" s="260"/>
      <c r="J374" s="260"/>
      <c r="K374" s="260"/>
      <c r="L374" s="260"/>
      <c r="M374" s="260"/>
      <c r="N374" s="261"/>
      <c r="O374" s="261"/>
      <c r="P374" s="261"/>
      <c r="Q374" s="262"/>
      <c r="R374" s="262"/>
      <c r="S374" s="261"/>
      <c r="T374" s="261"/>
      <c r="U374" s="260"/>
      <c r="V374" s="259"/>
      <c r="W374" s="259"/>
      <c r="X374" s="259"/>
      <c r="Y374" s="259"/>
      <c r="Z374" s="259"/>
      <c r="AA374" s="259"/>
      <c r="AB374" s="259"/>
      <c r="AC374" s="259"/>
      <c r="AD374" s="259"/>
      <c r="AE374" s="259"/>
      <c r="AF374" s="259"/>
      <c r="AG374" s="259"/>
      <c r="AH374" s="259"/>
    </row>
    <row r="375" spans="2:34" s="90" customFormat="1">
      <c r="B375" s="263"/>
      <c r="C375" s="260"/>
      <c r="D375" s="260"/>
      <c r="E375" s="259"/>
      <c r="F375" s="260"/>
      <c r="G375" s="260"/>
      <c r="H375" s="260"/>
      <c r="I375" s="260"/>
      <c r="J375" s="260"/>
      <c r="K375" s="260"/>
      <c r="L375" s="260"/>
      <c r="M375" s="260"/>
      <c r="N375" s="261"/>
      <c r="O375" s="261"/>
      <c r="P375" s="261"/>
      <c r="Q375" s="262"/>
      <c r="R375" s="262"/>
      <c r="S375" s="261"/>
      <c r="T375" s="261"/>
      <c r="U375" s="260"/>
      <c r="V375" s="259"/>
      <c r="W375" s="259"/>
      <c r="X375" s="259"/>
      <c r="Y375" s="259"/>
      <c r="Z375" s="259"/>
      <c r="AA375" s="259"/>
      <c r="AB375" s="259"/>
      <c r="AC375" s="259"/>
      <c r="AD375" s="259"/>
      <c r="AE375" s="259"/>
      <c r="AF375" s="259"/>
      <c r="AG375" s="259"/>
      <c r="AH375" s="259"/>
    </row>
    <row r="376" spans="2:34" s="90" customFormat="1">
      <c r="B376" s="259"/>
      <c r="C376" s="261"/>
      <c r="D376" s="260"/>
      <c r="E376" s="259"/>
      <c r="F376" s="260"/>
      <c r="G376" s="260"/>
      <c r="H376" s="260"/>
      <c r="I376" s="260"/>
      <c r="J376" s="260"/>
      <c r="K376" s="260"/>
      <c r="L376" s="260"/>
      <c r="M376" s="260"/>
      <c r="N376" s="261"/>
      <c r="O376" s="261"/>
      <c r="P376" s="261"/>
      <c r="Q376" s="262"/>
      <c r="R376" s="262"/>
      <c r="S376" s="261"/>
      <c r="T376" s="261"/>
      <c r="U376" s="260"/>
      <c r="V376" s="259"/>
      <c r="W376" s="259"/>
      <c r="X376" s="259"/>
      <c r="Y376" s="259"/>
      <c r="Z376" s="259"/>
      <c r="AA376" s="259"/>
      <c r="AB376" s="259"/>
      <c r="AC376" s="259"/>
      <c r="AD376" s="259"/>
      <c r="AE376" s="259"/>
      <c r="AF376" s="259"/>
      <c r="AG376" s="259"/>
      <c r="AH376" s="259"/>
    </row>
    <row r="377" spans="2:34" s="90" customFormat="1">
      <c r="B377" s="259"/>
      <c r="C377" s="260"/>
      <c r="D377" s="260"/>
      <c r="E377" s="259"/>
      <c r="F377" s="260"/>
      <c r="G377" s="260"/>
      <c r="H377" s="260"/>
      <c r="I377" s="260"/>
      <c r="J377" s="260"/>
      <c r="K377" s="260"/>
      <c r="L377" s="260"/>
      <c r="M377" s="260"/>
      <c r="N377" s="261"/>
      <c r="O377" s="261"/>
      <c r="P377" s="261"/>
      <c r="Q377" s="262"/>
      <c r="R377" s="262"/>
      <c r="S377" s="261"/>
      <c r="T377" s="261"/>
      <c r="U377" s="260"/>
      <c r="V377" s="259"/>
      <c r="W377" s="259"/>
      <c r="X377" s="259"/>
      <c r="Y377" s="259"/>
      <c r="Z377" s="259"/>
      <c r="AA377" s="259"/>
      <c r="AB377" s="259"/>
      <c r="AC377" s="259"/>
      <c r="AD377" s="259"/>
      <c r="AE377" s="259"/>
      <c r="AF377" s="259"/>
      <c r="AG377" s="259"/>
      <c r="AH377" s="259"/>
    </row>
    <row r="378" spans="2:34" s="90" customFormat="1">
      <c r="B378" s="259"/>
      <c r="C378" s="260"/>
      <c r="D378" s="260"/>
      <c r="E378" s="259"/>
      <c r="F378" s="260"/>
      <c r="G378" s="260"/>
      <c r="H378" s="260"/>
      <c r="I378" s="260"/>
      <c r="J378" s="260"/>
      <c r="K378" s="260"/>
      <c r="L378" s="260"/>
      <c r="M378" s="260"/>
      <c r="N378" s="261"/>
      <c r="O378" s="261"/>
      <c r="P378" s="261"/>
      <c r="Q378" s="262"/>
      <c r="R378" s="262"/>
      <c r="S378" s="261"/>
      <c r="T378" s="261"/>
      <c r="U378" s="260"/>
      <c r="V378" s="259"/>
      <c r="W378" s="259"/>
      <c r="X378" s="259"/>
      <c r="Y378" s="259"/>
      <c r="Z378" s="259"/>
      <c r="AA378" s="259"/>
      <c r="AB378" s="259"/>
      <c r="AC378" s="259"/>
      <c r="AD378" s="259"/>
      <c r="AE378" s="259"/>
      <c r="AF378" s="259"/>
      <c r="AG378" s="259"/>
      <c r="AH378" s="259"/>
    </row>
    <row r="379" spans="2:34" s="90" customFormat="1">
      <c r="B379" s="259"/>
      <c r="C379" s="260"/>
      <c r="D379" s="261"/>
      <c r="E379" s="259"/>
      <c r="F379" s="260"/>
      <c r="G379" s="260"/>
      <c r="H379" s="260"/>
      <c r="I379" s="260"/>
      <c r="J379" s="260"/>
      <c r="K379" s="260"/>
      <c r="L379" s="260"/>
      <c r="M379" s="260"/>
      <c r="N379" s="261"/>
      <c r="O379" s="261"/>
      <c r="P379" s="261"/>
      <c r="Q379" s="262"/>
      <c r="R379" s="262"/>
      <c r="S379" s="261"/>
      <c r="T379" s="261"/>
      <c r="U379" s="260"/>
      <c r="V379" s="259"/>
      <c r="W379" s="259"/>
      <c r="X379" s="259"/>
      <c r="Y379" s="259"/>
      <c r="Z379" s="259"/>
      <c r="AA379" s="259"/>
      <c r="AB379" s="259"/>
      <c r="AC379" s="259"/>
      <c r="AD379" s="259"/>
      <c r="AE379" s="259"/>
      <c r="AF379" s="259"/>
      <c r="AG379" s="259"/>
      <c r="AH379" s="259"/>
    </row>
    <row r="380" spans="2:34" s="90" customFormat="1">
      <c r="B380" s="259"/>
      <c r="C380" s="260"/>
      <c r="D380" s="260"/>
      <c r="E380" s="259"/>
      <c r="F380" s="260"/>
      <c r="G380" s="260"/>
      <c r="H380" s="260"/>
      <c r="I380" s="260"/>
      <c r="J380" s="260"/>
      <c r="K380" s="260"/>
      <c r="L380" s="260"/>
      <c r="M380" s="260"/>
      <c r="N380" s="261"/>
      <c r="O380" s="261"/>
      <c r="P380" s="261"/>
      <c r="Q380" s="262"/>
      <c r="R380" s="262"/>
      <c r="S380" s="261"/>
      <c r="T380" s="261"/>
      <c r="U380" s="260"/>
      <c r="V380" s="259"/>
      <c r="W380" s="259"/>
      <c r="X380" s="259"/>
      <c r="Y380" s="259"/>
      <c r="Z380" s="259"/>
      <c r="AA380" s="259"/>
      <c r="AB380" s="259"/>
      <c r="AC380" s="259"/>
      <c r="AD380" s="259"/>
      <c r="AE380" s="259"/>
      <c r="AF380" s="259"/>
      <c r="AG380" s="259"/>
      <c r="AH380" s="259"/>
    </row>
    <row r="381" spans="2:34" s="90" customFormat="1">
      <c r="B381" s="259"/>
      <c r="C381" s="260"/>
      <c r="D381" s="260"/>
      <c r="E381" s="259"/>
      <c r="F381" s="260"/>
      <c r="G381" s="260"/>
      <c r="H381" s="260"/>
      <c r="I381" s="260"/>
      <c r="J381" s="260"/>
      <c r="K381" s="260"/>
      <c r="L381" s="260"/>
      <c r="M381" s="260"/>
      <c r="N381" s="261"/>
      <c r="O381" s="261"/>
      <c r="P381" s="261"/>
      <c r="Q381" s="262"/>
      <c r="R381" s="262"/>
      <c r="S381" s="261"/>
      <c r="T381" s="261"/>
      <c r="U381" s="260"/>
      <c r="V381" s="259"/>
      <c r="W381" s="259"/>
      <c r="X381" s="259"/>
      <c r="Y381" s="259"/>
      <c r="Z381" s="259"/>
      <c r="AA381" s="259"/>
      <c r="AB381" s="259"/>
      <c r="AC381" s="259"/>
      <c r="AD381" s="259"/>
      <c r="AE381" s="259"/>
      <c r="AF381" s="259"/>
      <c r="AG381" s="259"/>
      <c r="AH381" s="259"/>
    </row>
    <row r="382" spans="2:34" s="90" customFormat="1">
      <c r="B382" s="259"/>
      <c r="C382" s="260"/>
      <c r="D382" s="260"/>
      <c r="E382" s="259"/>
      <c r="F382" s="260"/>
      <c r="G382" s="260"/>
      <c r="H382" s="260"/>
      <c r="I382" s="260"/>
      <c r="J382" s="260"/>
      <c r="K382" s="260"/>
      <c r="L382" s="260"/>
      <c r="M382" s="260"/>
      <c r="N382" s="261"/>
      <c r="O382" s="261"/>
      <c r="P382" s="261"/>
      <c r="Q382" s="262"/>
      <c r="R382" s="262"/>
      <c r="S382" s="261"/>
      <c r="T382" s="261"/>
      <c r="U382" s="260"/>
      <c r="V382" s="259"/>
      <c r="W382" s="259"/>
      <c r="X382" s="259"/>
      <c r="Y382" s="259"/>
      <c r="Z382" s="259"/>
      <c r="AA382" s="259"/>
      <c r="AB382" s="259"/>
      <c r="AC382" s="259"/>
      <c r="AD382" s="259"/>
      <c r="AE382" s="259"/>
      <c r="AF382" s="259"/>
      <c r="AG382" s="259"/>
      <c r="AH382" s="259"/>
    </row>
    <row r="383" spans="2:34" s="90" customFormat="1">
      <c r="B383" s="259"/>
      <c r="C383" s="260"/>
      <c r="D383" s="260"/>
      <c r="E383" s="259"/>
      <c r="F383" s="260"/>
      <c r="G383" s="260"/>
      <c r="H383" s="260"/>
      <c r="I383" s="260"/>
      <c r="J383" s="260"/>
      <c r="K383" s="260"/>
      <c r="L383" s="260"/>
      <c r="M383" s="260"/>
      <c r="N383" s="261"/>
      <c r="O383" s="261"/>
      <c r="P383" s="261"/>
      <c r="Q383" s="262"/>
      <c r="R383" s="262"/>
      <c r="S383" s="261"/>
      <c r="T383" s="261"/>
      <c r="U383" s="260"/>
      <c r="V383" s="259"/>
      <c r="W383" s="259"/>
      <c r="X383" s="259"/>
      <c r="Y383" s="259"/>
      <c r="Z383" s="259"/>
      <c r="AA383" s="259"/>
      <c r="AB383" s="259"/>
      <c r="AC383" s="259"/>
      <c r="AD383" s="259"/>
      <c r="AE383" s="259"/>
      <c r="AF383" s="259"/>
      <c r="AG383" s="259"/>
      <c r="AH383" s="259"/>
    </row>
    <row r="384" spans="2:34" s="90" customFormat="1">
      <c r="B384" s="259"/>
      <c r="C384" s="261"/>
      <c r="D384" s="260"/>
      <c r="E384" s="259"/>
      <c r="F384" s="260"/>
      <c r="G384" s="260"/>
      <c r="H384" s="260"/>
      <c r="I384" s="260"/>
      <c r="J384" s="260"/>
      <c r="K384" s="260"/>
      <c r="L384" s="260"/>
      <c r="M384" s="260"/>
      <c r="N384" s="261"/>
      <c r="O384" s="261"/>
      <c r="P384" s="261"/>
      <c r="Q384" s="262"/>
      <c r="R384" s="262"/>
      <c r="S384" s="261"/>
      <c r="T384" s="261"/>
      <c r="U384" s="260"/>
      <c r="V384" s="259"/>
      <c r="W384" s="259"/>
      <c r="X384" s="259"/>
      <c r="Y384" s="259"/>
      <c r="Z384" s="259"/>
      <c r="AA384" s="259"/>
      <c r="AB384" s="259"/>
      <c r="AC384" s="259"/>
      <c r="AD384" s="259"/>
      <c r="AE384" s="259"/>
      <c r="AF384" s="259"/>
      <c r="AG384" s="259"/>
      <c r="AH384" s="259"/>
    </row>
    <row r="385" spans="2:34" s="90" customFormat="1">
      <c r="B385" s="259"/>
      <c r="C385" s="260"/>
      <c r="D385" s="260"/>
      <c r="E385" s="259"/>
      <c r="F385" s="260"/>
      <c r="G385" s="260"/>
      <c r="H385" s="260"/>
      <c r="I385" s="260"/>
      <c r="J385" s="260"/>
      <c r="K385" s="260"/>
      <c r="L385" s="260"/>
      <c r="M385" s="260"/>
      <c r="N385" s="261"/>
      <c r="O385" s="261"/>
      <c r="P385" s="261"/>
      <c r="Q385" s="262"/>
      <c r="R385" s="262"/>
      <c r="S385" s="261"/>
      <c r="T385" s="261"/>
      <c r="U385" s="260"/>
      <c r="V385" s="259"/>
      <c r="W385" s="259"/>
      <c r="X385" s="259"/>
      <c r="Y385" s="259"/>
      <c r="Z385" s="259"/>
      <c r="AA385" s="259"/>
      <c r="AB385" s="259"/>
      <c r="AC385" s="259"/>
      <c r="AD385" s="259"/>
      <c r="AE385" s="259"/>
      <c r="AF385" s="259"/>
      <c r="AG385" s="259"/>
      <c r="AH385" s="259"/>
    </row>
    <row r="386" spans="2:34" s="90" customFormat="1">
      <c r="B386" s="259"/>
      <c r="C386" s="260"/>
      <c r="D386" s="260"/>
      <c r="E386" s="259"/>
      <c r="F386" s="260"/>
      <c r="G386" s="260"/>
      <c r="H386" s="260"/>
      <c r="I386" s="260"/>
      <c r="J386" s="260"/>
      <c r="K386" s="260"/>
      <c r="L386" s="260"/>
      <c r="M386" s="260"/>
      <c r="N386" s="261"/>
      <c r="O386" s="261"/>
      <c r="P386" s="261"/>
      <c r="Q386" s="262"/>
      <c r="R386" s="262"/>
      <c r="S386" s="261"/>
      <c r="T386" s="261"/>
      <c r="U386" s="260"/>
      <c r="V386" s="259"/>
      <c r="W386" s="259"/>
      <c r="X386" s="259"/>
      <c r="Y386" s="259"/>
      <c r="Z386" s="259"/>
      <c r="AA386" s="259"/>
      <c r="AB386" s="259"/>
      <c r="AC386" s="259"/>
      <c r="AD386" s="259"/>
      <c r="AE386" s="259"/>
      <c r="AF386" s="259"/>
      <c r="AG386" s="259"/>
      <c r="AH386" s="259"/>
    </row>
    <row r="387" spans="2:34" s="90" customFormat="1">
      <c r="B387" s="259"/>
      <c r="C387" s="261"/>
      <c r="D387" s="260"/>
      <c r="E387" s="259"/>
      <c r="F387" s="260"/>
      <c r="G387" s="260"/>
      <c r="H387" s="260"/>
      <c r="I387" s="260"/>
      <c r="J387" s="260"/>
      <c r="K387" s="260"/>
      <c r="L387" s="260"/>
      <c r="M387" s="260"/>
      <c r="N387" s="261"/>
      <c r="O387" s="261"/>
      <c r="P387" s="261"/>
      <c r="Q387" s="262"/>
      <c r="R387" s="262"/>
      <c r="S387" s="261"/>
      <c r="T387" s="261"/>
      <c r="U387" s="260"/>
      <c r="V387" s="259"/>
      <c r="W387" s="259"/>
      <c r="X387" s="259"/>
      <c r="Y387" s="259"/>
      <c r="Z387" s="259"/>
      <c r="AA387" s="259"/>
      <c r="AB387" s="259"/>
      <c r="AC387" s="259"/>
      <c r="AD387" s="259"/>
      <c r="AE387" s="259"/>
      <c r="AF387" s="259"/>
      <c r="AG387" s="259"/>
      <c r="AH387" s="259"/>
    </row>
    <row r="388" spans="2:34" s="90" customFormat="1">
      <c r="B388" s="263"/>
      <c r="C388" s="260"/>
      <c r="D388" s="260"/>
      <c r="E388" s="259"/>
      <c r="F388" s="260"/>
      <c r="G388" s="260"/>
      <c r="H388" s="260"/>
      <c r="I388" s="260"/>
      <c r="J388" s="260"/>
      <c r="K388" s="260"/>
      <c r="L388" s="260"/>
      <c r="M388" s="260"/>
      <c r="N388" s="261"/>
      <c r="O388" s="261"/>
      <c r="P388" s="261"/>
      <c r="Q388" s="262"/>
      <c r="R388" s="262"/>
      <c r="S388" s="261"/>
      <c r="T388" s="261"/>
      <c r="U388" s="260"/>
      <c r="V388" s="259"/>
      <c r="W388" s="259"/>
      <c r="X388" s="259"/>
      <c r="Y388" s="259"/>
      <c r="Z388" s="259"/>
      <c r="AA388" s="259"/>
      <c r="AB388" s="259"/>
      <c r="AC388" s="259"/>
      <c r="AD388" s="259"/>
      <c r="AE388" s="259"/>
      <c r="AF388" s="259"/>
      <c r="AG388" s="259"/>
      <c r="AH388" s="259"/>
    </row>
    <row r="389" spans="2:34" s="90" customFormat="1">
      <c r="B389" s="259"/>
      <c r="C389" s="261"/>
      <c r="D389" s="260"/>
      <c r="E389" s="259"/>
      <c r="F389" s="260"/>
      <c r="G389" s="260"/>
      <c r="H389" s="260"/>
      <c r="I389" s="260"/>
      <c r="J389" s="260"/>
      <c r="K389" s="260"/>
      <c r="L389" s="260"/>
      <c r="M389" s="260"/>
      <c r="N389" s="261"/>
      <c r="O389" s="261"/>
      <c r="P389" s="261"/>
      <c r="Q389" s="262"/>
      <c r="R389" s="262"/>
      <c r="S389" s="261"/>
      <c r="T389" s="261"/>
      <c r="U389" s="260"/>
      <c r="V389" s="259"/>
      <c r="W389" s="259"/>
      <c r="X389" s="259"/>
      <c r="Y389" s="259"/>
      <c r="Z389" s="259"/>
      <c r="AA389" s="259"/>
      <c r="AB389" s="259"/>
      <c r="AC389" s="259"/>
      <c r="AD389" s="259"/>
      <c r="AE389" s="259"/>
      <c r="AF389" s="259"/>
      <c r="AG389" s="259"/>
      <c r="AH389" s="259"/>
    </row>
    <row r="390" spans="2:34" s="90" customFormat="1">
      <c r="B390" s="259"/>
      <c r="C390" s="260"/>
      <c r="D390" s="260"/>
      <c r="E390" s="259"/>
      <c r="F390" s="260"/>
      <c r="G390" s="260"/>
      <c r="H390" s="260"/>
      <c r="I390" s="260"/>
      <c r="J390" s="260"/>
      <c r="K390" s="260"/>
      <c r="L390" s="260"/>
      <c r="M390" s="260"/>
      <c r="N390" s="261"/>
      <c r="O390" s="261"/>
      <c r="P390" s="261"/>
      <c r="Q390" s="262"/>
      <c r="R390" s="262"/>
      <c r="S390" s="261"/>
      <c r="T390" s="261"/>
      <c r="U390" s="260"/>
      <c r="V390" s="259"/>
      <c r="W390" s="259"/>
      <c r="X390" s="259"/>
      <c r="Y390" s="259"/>
      <c r="Z390" s="259"/>
      <c r="AA390" s="259"/>
      <c r="AB390" s="259"/>
      <c r="AC390" s="259"/>
      <c r="AD390" s="259"/>
      <c r="AE390" s="259"/>
      <c r="AF390" s="259"/>
      <c r="AG390" s="259"/>
      <c r="AH390" s="259"/>
    </row>
    <row r="391" spans="2:34">
      <c r="B391" s="259"/>
      <c r="C391" s="260"/>
      <c r="D391" s="260"/>
      <c r="E391" s="259"/>
      <c r="F391" s="260"/>
      <c r="G391" s="260"/>
      <c r="H391" s="260"/>
      <c r="I391" s="260"/>
      <c r="J391" s="260"/>
      <c r="K391" s="260"/>
      <c r="L391" s="260"/>
      <c r="M391" s="260"/>
      <c r="N391" s="261"/>
      <c r="O391" s="261"/>
      <c r="P391" s="261"/>
      <c r="Q391" s="262"/>
      <c r="R391" s="262"/>
      <c r="S391" s="261"/>
      <c r="T391" s="261"/>
      <c r="U391" s="260"/>
      <c r="V391" s="259"/>
      <c r="W391" s="259"/>
      <c r="X391" s="259"/>
      <c r="Y391" s="259"/>
      <c r="Z391" s="259"/>
      <c r="AA391" s="259"/>
      <c r="AB391" s="259"/>
      <c r="AC391" s="259"/>
      <c r="AD391" s="259"/>
      <c r="AE391" s="259"/>
      <c r="AF391" s="259"/>
      <c r="AG391" s="259"/>
      <c r="AH391" s="259"/>
    </row>
    <row r="392" spans="2:34">
      <c r="B392" s="259"/>
      <c r="C392" s="260"/>
      <c r="D392" s="261"/>
      <c r="E392" s="259"/>
      <c r="F392" s="260"/>
      <c r="G392" s="260"/>
      <c r="H392" s="260"/>
      <c r="I392" s="260"/>
      <c r="J392" s="260"/>
      <c r="K392" s="260"/>
      <c r="L392" s="260"/>
      <c r="M392" s="260"/>
      <c r="N392" s="261"/>
      <c r="O392" s="261"/>
      <c r="P392" s="261"/>
      <c r="Q392" s="262"/>
      <c r="R392" s="262"/>
      <c r="S392" s="261"/>
      <c r="T392" s="261"/>
      <c r="U392" s="260"/>
      <c r="V392" s="259"/>
      <c r="W392" s="259"/>
      <c r="X392" s="259"/>
      <c r="Y392" s="259"/>
      <c r="Z392" s="259"/>
      <c r="AA392" s="259"/>
      <c r="AB392" s="259"/>
      <c r="AC392" s="259"/>
      <c r="AD392" s="259"/>
      <c r="AE392" s="259"/>
      <c r="AF392" s="259"/>
      <c r="AG392" s="259"/>
      <c r="AH392" s="259"/>
    </row>
    <row r="393" spans="2:34">
      <c r="B393" s="259"/>
      <c r="C393" s="260"/>
      <c r="D393" s="260"/>
      <c r="E393" s="259"/>
      <c r="F393" s="260"/>
      <c r="G393" s="260"/>
      <c r="H393" s="260"/>
      <c r="I393" s="260"/>
      <c r="J393" s="260"/>
      <c r="K393" s="260"/>
      <c r="L393" s="260"/>
      <c r="M393" s="260"/>
      <c r="N393" s="261"/>
      <c r="O393" s="261"/>
      <c r="P393" s="261"/>
      <c r="Q393" s="262"/>
      <c r="R393" s="262"/>
      <c r="S393" s="261"/>
      <c r="T393" s="261"/>
      <c r="U393" s="260"/>
      <c r="V393" s="259"/>
      <c r="W393" s="259"/>
      <c r="X393" s="259"/>
      <c r="Y393" s="259"/>
      <c r="Z393" s="259"/>
      <c r="AA393" s="259"/>
      <c r="AB393" s="259"/>
      <c r="AC393" s="259"/>
      <c r="AD393" s="259"/>
      <c r="AE393" s="259"/>
      <c r="AF393" s="259"/>
      <c r="AG393" s="259"/>
      <c r="AH393" s="259"/>
    </row>
    <row r="394" spans="2:34">
      <c r="B394" s="259"/>
      <c r="C394" s="260"/>
      <c r="D394" s="260"/>
      <c r="E394" s="259"/>
      <c r="F394" s="260"/>
      <c r="G394" s="260"/>
      <c r="H394" s="260"/>
      <c r="I394" s="260"/>
      <c r="J394" s="260"/>
      <c r="K394" s="260"/>
      <c r="L394" s="260"/>
      <c r="M394" s="260"/>
      <c r="N394" s="261"/>
      <c r="O394" s="261"/>
      <c r="P394" s="261"/>
      <c r="Q394" s="262"/>
      <c r="R394" s="262"/>
      <c r="S394" s="261"/>
      <c r="T394" s="261"/>
      <c r="U394" s="260"/>
      <c r="V394" s="259"/>
      <c r="W394" s="259"/>
      <c r="X394" s="259"/>
      <c r="Y394" s="259"/>
      <c r="Z394" s="259"/>
      <c r="AA394" s="259"/>
      <c r="AB394" s="259"/>
      <c r="AC394" s="259"/>
      <c r="AD394" s="259"/>
      <c r="AE394" s="259"/>
      <c r="AF394" s="259"/>
      <c r="AG394" s="259"/>
      <c r="AH394" s="259"/>
    </row>
    <row r="395" spans="2:34">
      <c r="B395" s="259"/>
      <c r="C395" s="260"/>
      <c r="D395" s="260"/>
      <c r="E395" s="259"/>
      <c r="F395" s="260"/>
      <c r="G395" s="260"/>
      <c r="H395" s="260"/>
      <c r="I395" s="260"/>
      <c r="J395" s="260"/>
      <c r="K395" s="260"/>
      <c r="L395" s="260"/>
      <c r="M395" s="260"/>
      <c r="N395" s="261"/>
      <c r="O395" s="261"/>
      <c r="P395" s="261"/>
      <c r="Q395" s="262"/>
      <c r="R395" s="262"/>
      <c r="S395" s="261"/>
      <c r="T395" s="261"/>
      <c r="U395" s="260"/>
      <c r="V395" s="259"/>
      <c r="W395" s="259"/>
      <c r="X395" s="259"/>
      <c r="Y395" s="259"/>
      <c r="Z395" s="259"/>
      <c r="AA395" s="259"/>
      <c r="AB395" s="259"/>
      <c r="AC395" s="259"/>
      <c r="AD395" s="259"/>
      <c r="AE395" s="259"/>
      <c r="AF395" s="259"/>
      <c r="AG395" s="259"/>
      <c r="AH395" s="259"/>
    </row>
    <row r="396" spans="2:34">
      <c r="B396" s="259"/>
      <c r="C396" s="260"/>
      <c r="D396" s="260"/>
      <c r="E396" s="259"/>
      <c r="F396" s="260"/>
      <c r="G396" s="260"/>
      <c r="H396" s="260"/>
      <c r="I396" s="260"/>
      <c r="J396" s="260"/>
      <c r="K396" s="260"/>
      <c r="L396" s="260"/>
      <c r="M396" s="260"/>
      <c r="N396" s="261"/>
      <c r="O396" s="261"/>
      <c r="P396" s="261"/>
      <c r="Q396" s="262"/>
      <c r="R396" s="262"/>
      <c r="S396" s="261"/>
      <c r="T396" s="261"/>
      <c r="U396" s="260"/>
      <c r="V396" s="259"/>
      <c r="W396" s="259"/>
      <c r="X396" s="259"/>
      <c r="Y396" s="259"/>
      <c r="Z396" s="259"/>
      <c r="AA396" s="259"/>
      <c r="AB396" s="259"/>
      <c r="AC396" s="259"/>
      <c r="AD396" s="259"/>
      <c r="AE396" s="259"/>
      <c r="AF396" s="259"/>
      <c r="AG396" s="259"/>
      <c r="AH396" s="259"/>
    </row>
    <row r="397" spans="2:34">
      <c r="B397" s="259"/>
      <c r="C397" s="261"/>
      <c r="D397" s="260"/>
      <c r="E397" s="259"/>
      <c r="F397" s="260"/>
      <c r="G397" s="260"/>
      <c r="H397" s="260"/>
      <c r="I397" s="260"/>
      <c r="J397" s="260"/>
      <c r="K397" s="260"/>
      <c r="L397" s="260"/>
      <c r="M397" s="260"/>
      <c r="N397" s="261"/>
      <c r="O397" s="261"/>
      <c r="P397" s="261"/>
      <c r="Q397" s="262"/>
      <c r="R397" s="262"/>
      <c r="S397" s="261"/>
      <c r="T397" s="261"/>
      <c r="U397" s="260"/>
      <c r="V397" s="259"/>
      <c r="W397" s="259"/>
      <c r="X397" s="259"/>
      <c r="Y397" s="259"/>
      <c r="Z397" s="259"/>
      <c r="AA397" s="259"/>
      <c r="AB397" s="259"/>
      <c r="AC397" s="259"/>
      <c r="AD397" s="259"/>
      <c r="AE397" s="259"/>
      <c r="AF397" s="259"/>
      <c r="AG397" s="259"/>
      <c r="AH397" s="259"/>
    </row>
    <row r="398" spans="2:34">
      <c r="B398" s="259"/>
      <c r="C398" s="260"/>
      <c r="D398" s="260"/>
      <c r="E398" s="259"/>
      <c r="F398" s="260"/>
      <c r="G398" s="260"/>
      <c r="H398" s="260"/>
      <c r="I398" s="260"/>
      <c r="J398" s="260"/>
      <c r="K398" s="260"/>
      <c r="L398" s="260"/>
      <c r="M398" s="260"/>
      <c r="N398" s="261"/>
      <c r="O398" s="261"/>
      <c r="P398" s="261"/>
      <c r="Q398" s="262"/>
      <c r="R398" s="262"/>
      <c r="S398" s="261"/>
      <c r="T398" s="261"/>
      <c r="U398" s="260"/>
      <c r="V398" s="259"/>
      <c r="W398" s="259"/>
      <c r="X398" s="259"/>
      <c r="Y398" s="259"/>
      <c r="Z398" s="259"/>
      <c r="AA398" s="259"/>
      <c r="AB398" s="259"/>
      <c r="AC398" s="259"/>
      <c r="AD398" s="259"/>
      <c r="AE398" s="259"/>
      <c r="AF398" s="259"/>
      <c r="AG398" s="259"/>
      <c r="AH398" s="259"/>
    </row>
    <row r="399" spans="2:34">
      <c r="B399" s="259"/>
      <c r="C399" s="260"/>
      <c r="D399" s="260"/>
      <c r="E399" s="259"/>
      <c r="F399" s="260"/>
      <c r="G399" s="260"/>
      <c r="H399" s="260"/>
      <c r="I399" s="260"/>
      <c r="J399" s="260"/>
      <c r="K399" s="260"/>
      <c r="L399" s="260"/>
      <c r="M399" s="260"/>
      <c r="N399" s="261"/>
      <c r="O399" s="261"/>
      <c r="P399" s="261"/>
      <c r="Q399" s="262"/>
      <c r="R399" s="262"/>
      <c r="S399" s="261"/>
      <c r="T399" s="261"/>
      <c r="U399" s="260"/>
      <c r="V399" s="259"/>
      <c r="W399" s="259"/>
      <c r="X399" s="259"/>
      <c r="Y399" s="259"/>
      <c r="Z399" s="259"/>
      <c r="AA399" s="259"/>
      <c r="AB399" s="259"/>
      <c r="AC399" s="259"/>
      <c r="AD399" s="259"/>
      <c r="AE399" s="259"/>
      <c r="AF399" s="259"/>
      <c r="AG399" s="259"/>
      <c r="AH399" s="259"/>
    </row>
    <row r="400" spans="2:34">
      <c r="B400" s="259"/>
      <c r="C400" s="261"/>
      <c r="D400" s="260"/>
      <c r="E400" s="259"/>
      <c r="F400" s="260"/>
      <c r="G400" s="260"/>
      <c r="H400" s="260"/>
      <c r="I400" s="260"/>
      <c r="J400" s="260"/>
      <c r="K400" s="260"/>
      <c r="L400" s="260"/>
      <c r="M400" s="260"/>
      <c r="N400" s="261"/>
      <c r="O400" s="261"/>
      <c r="P400" s="261"/>
      <c r="Q400" s="262"/>
      <c r="R400" s="262"/>
      <c r="S400" s="261"/>
      <c r="T400" s="261"/>
      <c r="U400" s="260"/>
      <c r="V400" s="259"/>
      <c r="W400" s="259"/>
      <c r="X400" s="259"/>
      <c r="Y400" s="259"/>
      <c r="Z400" s="259"/>
      <c r="AA400" s="259"/>
      <c r="AB400" s="259"/>
      <c r="AC400" s="259"/>
      <c r="AD400" s="259"/>
      <c r="AE400" s="259"/>
      <c r="AF400" s="259"/>
      <c r="AG400" s="259"/>
      <c r="AH400" s="259"/>
    </row>
    <row r="401" spans="2:34">
      <c r="B401" s="263"/>
      <c r="C401" s="260"/>
      <c r="D401" s="260"/>
      <c r="E401" s="259"/>
      <c r="F401" s="260"/>
      <c r="G401" s="260"/>
      <c r="H401" s="260"/>
      <c r="I401" s="260"/>
      <c r="J401" s="260"/>
      <c r="K401" s="260"/>
      <c r="L401" s="260"/>
      <c r="M401" s="260"/>
      <c r="N401" s="261"/>
      <c r="O401" s="261"/>
      <c r="P401" s="261"/>
      <c r="Q401" s="262"/>
      <c r="R401" s="262"/>
      <c r="S401" s="261"/>
      <c r="T401" s="261"/>
      <c r="U401" s="260"/>
      <c r="V401" s="259"/>
      <c r="W401" s="259"/>
      <c r="X401" s="259"/>
      <c r="Y401" s="259"/>
      <c r="Z401" s="259"/>
      <c r="AA401" s="259"/>
      <c r="AB401" s="259"/>
      <c r="AC401" s="259"/>
      <c r="AD401" s="259"/>
      <c r="AE401" s="259"/>
      <c r="AF401" s="259"/>
      <c r="AG401" s="259"/>
      <c r="AH401" s="259"/>
    </row>
    <row r="402" spans="2:34">
      <c r="B402" s="259"/>
      <c r="C402" s="261"/>
      <c r="D402" s="260"/>
      <c r="E402" s="259"/>
      <c r="F402" s="260"/>
      <c r="G402" s="260"/>
      <c r="H402" s="260"/>
      <c r="I402" s="260"/>
      <c r="J402" s="260"/>
      <c r="K402" s="260"/>
      <c r="L402" s="260"/>
      <c r="M402" s="260"/>
      <c r="N402" s="261"/>
      <c r="O402" s="261"/>
      <c r="P402" s="261"/>
      <c r="Q402" s="262"/>
      <c r="R402" s="262"/>
      <c r="S402" s="261"/>
      <c r="T402" s="261"/>
      <c r="U402" s="260"/>
      <c r="V402" s="259"/>
      <c r="W402" s="259"/>
      <c r="X402" s="259"/>
      <c r="Y402" s="259"/>
      <c r="Z402" s="259"/>
      <c r="AA402" s="259"/>
      <c r="AB402" s="259"/>
      <c r="AC402" s="259"/>
      <c r="AD402" s="259"/>
      <c r="AE402" s="259"/>
      <c r="AF402" s="259"/>
      <c r="AG402" s="259"/>
      <c r="AH402" s="259"/>
    </row>
    <row r="403" spans="2:34">
      <c r="B403" s="259"/>
      <c r="C403" s="260"/>
      <c r="D403" s="260"/>
      <c r="E403" s="259"/>
      <c r="F403" s="260"/>
      <c r="G403" s="260"/>
      <c r="H403" s="260"/>
      <c r="I403" s="260"/>
      <c r="J403" s="260"/>
      <c r="K403" s="260"/>
      <c r="L403" s="260"/>
      <c r="M403" s="260"/>
      <c r="N403" s="261"/>
      <c r="O403" s="261"/>
      <c r="P403" s="261"/>
      <c r="Q403" s="262"/>
      <c r="R403" s="262"/>
      <c r="S403" s="261"/>
      <c r="T403" s="261"/>
      <c r="U403" s="260"/>
      <c r="V403" s="259"/>
      <c r="W403" s="259"/>
      <c r="X403" s="259"/>
      <c r="Y403" s="259"/>
      <c r="Z403" s="259"/>
      <c r="AA403" s="259"/>
      <c r="AB403" s="259"/>
      <c r="AC403" s="259"/>
      <c r="AD403" s="259"/>
      <c r="AE403" s="259"/>
      <c r="AF403" s="259"/>
      <c r="AG403" s="259"/>
      <c r="AH403" s="259"/>
    </row>
    <row r="404" spans="2:34">
      <c r="B404" s="259"/>
      <c r="C404" s="260"/>
      <c r="D404" s="260"/>
      <c r="E404" s="259"/>
      <c r="F404" s="260"/>
      <c r="G404" s="260"/>
      <c r="H404" s="260"/>
      <c r="I404" s="260"/>
      <c r="J404" s="260"/>
      <c r="K404" s="260"/>
      <c r="L404" s="260"/>
      <c r="M404" s="260"/>
      <c r="N404" s="261"/>
      <c r="O404" s="261"/>
      <c r="P404" s="261"/>
      <c r="Q404" s="262"/>
      <c r="R404" s="262"/>
      <c r="S404" s="261"/>
      <c r="T404" s="261"/>
      <c r="U404" s="260"/>
      <c r="V404" s="259"/>
      <c r="W404" s="259"/>
      <c r="X404" s="259"/>
      <c r="Y404" s="259"/>
      <c r="Z404" s="259"/>
      <c r="AA404" s="259"/>
      <c r="AB404" s="259"/>
      <c r="AC404" s="259"/>
      <c r="AD404" s="259"/>
      <c r="AE404" s="259"/>
      <c r="AF404" s="259"/>
      <c r="AG404" s="259"/>
      <c r="AH404" s="259"/>
    </row>
    <row r="405" spans="2:34">
      <c r="B405" s="259"/>
      <c r="C405" s="260"/>
      <c r="D405" s="261"/>
      <c r="E405" s="259"/>
      <c r="F405" s="260"/>
      <c r="G405" s="260"/>
      <c r="H405" s="260"/>
      <c r="I405" s="260"/>
      <c r="J405" s="260"/>
      <c r="K405" s="260"/>
      <c r="L405" s="260"/>
      <c r="M405" s="260"/>
      <c r="N405" s="261"/>
      <c r="O405" s="261"/>
      <c r="P405" s="261"/>
      <c r="Q405" s="262"/>
      <c r="R405" s="262"/>
      <c r="S405" s="261"/>
      <c r="T405" s="261"/>
      <c r="U405" s="260"/>
      <c r="V405" s="259"/>
      <c r="W405" s="259"/>
      <c r="X405" s="259"/>
      <c r="Y405" s="259"/>
      <c r="Z405" s="259"/>
      <c r="AA405" s="259"/>
      <c r="AB405" s="259"/>
      <c r="AC405" s="259"/>
      <c r="AD405" s="259"/>
      <c r="AE405" s="259"/>
      <c r="AF405" s="259"/>
      <c r="AG405" s="259"/>
      <c r="AH405" s="259"/>
    </row>
    <row r="406" spans="2:34">
      <c r="B406" s="259"/>
      <c r="C406" s="260"/>
      <c r="D406" s="260"/>
      <c r="E406" s="259"/>
      <c r="F406" s="260"/>
      <c r="G406" s="260"/>
      <c r="H406" s="260"/>
      <c r="I406" s="260"/>
      <c r="J406" s="260"/>
      <c r="K406" s="260"/>
      <c r="L406" s="260"/>
      <c r="M406" s="260"/>
      <c r="N406" s="261"/>
      <c r="O406" s="261"/>
      <c r="P406" s="261"/>
      <c r="Q406" s="262"/>
      <c r="R406" s="262"/>
      <c r="S406" s="261"/>
      <c r="T406" s="261"/>
      <c r="U406" s="260"/>
      <c r="V406" s="259"/>
      <c r="W406" s="259"/>
      <c r="X406" s="259"/>
      <c r="Y406" s="259"/>
      <c r="Z406" s="259"/>
      <c r="AA406" s="259"/>
      <c r="AB406" s="259"/>
      <c r="AC406" s="259"/>
      <c r="AD406" s="259"/>
      <c r="AE406" s="259"/>
      <c r="AF406" s="259"/>
      <c r="AG406" s="259"/>
      <c r="AH406" s="259"/>
    </row>
    <row r="407" spans="2:34">
      <c r="B407" s="259"/>
      <c r="C407" s="260"/>
      <c r="D407" s="260"/>
      <c r="E407" s="259"/>
      <c r="F407" s="260"/>
      <c r="G407" s="260"/>
      <c r="H407" s="260"/>
      <c r="I407" s="260"/>
      <c r="J407" s="260"/>
      <c r="K407" s="260"/>
      <c r="L407" s="260"/>
      <c r="M407" s="260"/>
      <c r="N407" s="261"/>
      <c r="O407" s="261"/>
      <c r="P407" s="261"/>
      <c r="Q407" s="262"/>
      <c r="R407" s="262"/>
      <c r="S407" s="261"/>
      <c r="T407" s="261"/>
      <c r="U407" s="260"/>
      <c r="V407" s="259"/>
      <c r="W407" s="259"/>
      <c r="X407" s="259"/>
      <c r="Y407" s="259"/>
      <c r="Z407" s="259"/>
      <c r="AA407" s="259"/>
      <c r="AB407" s="259"/>
      <c r="AC407" s="259"/>
      <c r="AD407" s="259"/>
      <c r="AE407" s="259"/>
      <c r="AF407" s="259"/>
      <c r="AG407" s="259"/>
      <c r="AH407" s="259"/>
    </row>
    <row r="408" spans="2:34">
      <c r="B408" s="259"/>
      <c r="C408" s="260"/>
      <c r="D408" s="260"/>
      <c r="E408" s="259"/>
      <c r="F408" s="260"/>
      <c r="G408" s="260"/>
      <c r="H408" s="260"/>
      <c r="I408" s="260"/>
      <c r="J408" s="260"/>
      <c r="K408" s="260"/>
      <c r="L408" s="260"/>
      <c r="M408" s="260"/>
      <c r="N408" s="261"/>
      <c r="O408" s="261"/>
      <c r="P408" s="261"/>
      <c r="Q408" s="262"/>
      <c r="R408" s="262"/>
      <c r="S408" s="261"/>
      <c r="T408" s="261"/>
      <c r="U408" s="260"/>
      <c r="V408" s="259"/>
      <c r="W408" s="259"/>
      <c r="X408" s="259"/>
      <c r="Y408" s="259"/>
      <c r="Z408" s="259"/>
      <c r="AA408" s="259"/>
      <c r="AB408" s="259"/>
      <c r="AC408" s="259"/>
      <c r="AD408" s="259"/>
      <c r="AE408" s="259"/>
      <c r="AF408" s="259"/>
      <c r="AG408" s="259"/>
      <c r="AH408" s="259"/>
    </row>
    <row r="409" spans="2:34">
      <c r="B409" s="259"/>
      <c r="C409" s="260"/>
      <c r="D409" s="260"/>
      <c r="E409" s="259"/>
      <c r="F409" s="260"/>
      <c r="G409" s="260"/>
      <c r="H409" s="260"/>
      <c r="I409" s="260"/>
      <c r="J409" s="260"/>
      <c r="K409" s="260"/>
      <c r="L409" s="260"/>
      <c r="M409" s="260"/>
      <c r="N409" s="261"/>
      <c r="O409" s="261"/>
      <c r="P409" s="261"/>
      <c r="Q409" s="262"/>
      <c r="R409" s="262"/>
      <c r="S409" s="261"/>
      <c r="T409" s="261"/>
      <c r="U409" s="260"/>
      <c r="V409" s="259"/>
      <c r="W409" s="259"/>
      <c r="X409" s="259"/>
      <c r="Y409" s="259"/>
      <c r="Z409" s="259"/>
      <c r="AA409" s="259"/>
      <c r="AB409" s="259"/>
      <c r="AC409" s="259"/>
      <c r="AD409" s="259"/>
      <c r="AE409" s="259"/>
      <c r="AF409" s="259"/>
      <c r="AG409" s="259"/>
      <c r="AH409" s="259"/>
    </row>
    <row r="410" spans="2:34">
      <c r="B410" s="259"/>
      <c r="C410" s="261"/>
      <c r="D410" s="260"/>
      <c r="E410" s="259"/>
      <c r="F410" s="260"/>
      <c r="G410" s="260"/>
      <c r="H410" s="260"/>
      <c r="I410" s="260"/>
      <c r="J410" s="260"/>
      <c r="K410" s="260"/>
      <c r="L410" s="260"/>
      <c r="M410" s="260"/>
      <c r="N410" s="261"/>
      <c r="O410" s="261"/>
      <c r="P410" s="261"/>
      <c r="Q410" s="262"/>
      <c r="R410" s="262"/>
      <c r="S410" s="261"/>
      <c r="T410" s="261"/>
      <c r="U410" s="260"/>
      <c r="V410" s="259"/>
      <c r="W410" s="259"/>
      <c r="X410" s="259"/>
      <c r="Y410" s="259"/>
      <c r="Z410" s="259"/>
      <c r="AA410" s="259"/>
      <c r="AB410" s="259"/>
      <c r="AC410" s="259"/>
      <c r="AD410" s="259"/>
      <c r="AE410" s="259"/>
      <c r="AF410" s="259"/>
      <c r="AG410" s="259"/>
      <c r="AH410" s="259"/>
    </row>
    <row r="411" spans="2:34">
      <c r="B411" s="259"/>
      <c r="C411" s="260"/>
      <c r="D411" s="260"/>
      <c r="E411" s="259"/>
      <c r="F411" s="260"/>
      <c r="G411" s="260"/>
      <c r="H411" s="260"/>
      <c r="I411" s="260"/>
      <c r="J411" s="260"/>
      <c r="K411" s="260"/>
      <c r="L411" s="260"/>
      <c r="M411" s="260"/>
      <c r="N411" s="261"/>
      <c r="O411" s="261"/>
      <c r="P411" s="261"/>
      <c r="Q411" s="262"/>
      <c r="R411" s="262"/>
      <c r="S411" s="261"/>
      <c r="T411" s="261"/>
      <c r="U411" s="260"/>
      <c r="V411" s="259"/>
      <c r="W411" s="259"/>
      <c r="X411" s="259"/>
      <c r="Y411" s="259"/>
      <c r="Z411" s="259"/>
      <c r="AA411" s="259"/>
      <c r="AB411" s="259"/>
      <c r="AC411" s="259"/>
      <c r="AD411" s="259"/>
      <c r="AE411" s="259"/>
      <c r="AF411" s="259"/>
      <c r="AG411" s="259"/>
      <c r="AH411" s="259"/>
    </row>
    <row r="412" spans="2:34">
      <c r="B412" s="259"/>
      <c r="C412" s="260"/>
      <c r="D412" s="260"/>
      <c r="E412" s="259"/>
      <c r="F412" s="260"/>
      <c r="G412" s="260"/>
      <c r="H412" s="260"/>
      <c r="I412" s="260"/>
      <c r="J412" s="260"/>
      <c r="K412" s="260"/>
      <c r="L412" s="260"/>
      <c r="M412" s="260"/>
      <c r="N412" s="261"/>
      <c r="O412" s="261"/>
      <c r="P412" s="261"/>
      <c r="Q412" s="262"/>
      <c r="R412" s="262"/>
      <c r="S412" s="261"/>
      <c r="T412" s="261"/>
      <c r="U412" s="260"/>
      <c r="V412" s="259"/>
      <c r="W412" s="259"/>
      <c r="X412" s="259"/>
      <c r="Y412" s="259"/>
      <c r="Z412" s="259"/>
      <c r="AA412" s="259"/>
      <c r="AB412" s="259"/>
      <c r="AC412" s="259"/>
      <c r="AD412" s="259"/>
      <c r="AE412" s="259"/>
      <c r="AF412" s="259"/>
      <c r="AG412" s="259"/>
      <c r="AH412" s="259"/>
    </row>
    <row r="413" spans="2:34">
      <c r="B413" s="259"/>
      <c r="C413" s="261"/>
      <c r="D413" s="260"/>
      <c r="E413" s="259"/>
      <c r="F413" s="260"/>
      <c r="G413" s="260"/>
      <c r="H413" s="260"/>
      <c r="I413" s="260"/>
      <c r="J413" s="260"/>
      <c r="K413" s="260"/>
      <c r="L413" s="260"/>
      <c r="M413" s="260"/>
      <c r="N413" s="261"/>
      <c r="O413" s="261"/>
      <c r="P413" s="261"/>
      <c r="Q413" s="262"/>
      <c r="R413" s="262"/>
      <c r="S413" s="261"/>
      <c r="T413" s="261"/>
      <c r="U413" s="260"/>
      <c r="V413" s="259"/>
      <c r="W413" s="259"/>
      <c r="X413" s="259"/>
      <c r="Y413" s="259"/>
      <c r="Z413" s="259"/>
      <c r="AA413" s="259"/>
      <c r="AB413" s="259"/>
      <c r="AC413" s="259"/>
      <c r="AD413" s="259"/>
      <c r="AE413" s="259"/>
      <c r="AF413" s="259"/>
      <c r="AG413" s="259"/>
      <c r="AH413" s="259"/>
    </row>
    <row r="414" spans="2:34">
      <c r="B414" s="263"/>
      <c r="C414" s="260"/>
      <c r="D414" s="260"/>
      <c r="E414" s="259"/>
      <c r="F414" s="260"/>
      <c r="G414" s="260"/>
      <c r="H414" s="260"/>
      <c r="I414" s="260"/>
      <c r="J414" s="260"/>
      <c r="K414" s="260"/>
      <c r="L414" s="260"/>
      <c r="M414" s="260"/>
      <c r="N414" s="261"/>
      <c r="O414" s="261"/>
      <c r="P414" s="261"/>
      <c r="Q414" s="262"/>
      <c r="R414" s="262"/>
      <c r="S414" s="261"/>
      <c r="T414" s="261"/>
      <c r="U414" s="260"/>
      <c r="V414" s="259"/>
      <c r="W414" s="259"/>
      <c r="X414" s="259"/>
      <c r="Y414" s="259"/>
      <c r="Z414" s="259"/>
      <c r="AA414" s="259"/>
      <c r="AB414" s="259"/>
      <c r="AC414" s="259"/>
      <c r="AD414" s="259"/>
      <c r="AE414" s="259"/>
      <c r="AF414" s="259"/>
      <c r="AG414" s="259"/>
      <c r="AH414" s="259"/>
    </row>
    <row r="415" spans="2:34">
      <c r="B415" s="259"/>
      <c r="C415" s="261"/>
      <c r="D415" s="260"/>
      <c r="E415" s="259"/>
      <c r="F415" s="260"/>
      <c r="G415" s="260"/>
      <c r="H415" s="260"/>
      <c r="I415" s="260"/>
      <c r="J415" s="260"/>
      <c r="K415" s="260"/>
      <c r="L415" s="260"/>
      <c r="M415" s="260"/>
      <c r="N415" s="261"/>
      <c r="O415" s="261"/>
      <c r="P415" s="261"/>
      <c r="Q415" s="262"/>
      <c r="R415" s="262"/>
      <c r="S415" s="261"/>
      <c r="T415" s="261"/>
      <c r="U415" s="260"/>
      <c r="V415" s="259"/>
      <c r="W415" s="259"/>
      <c r="X415" s="259"/>
      <c r="Y415" s="259"/>
      <c r="Z415" s="259"/>
      <c r="AA415" s="259"/>
      <c r="AB415" s="259"/>
      <c r="AC415" s="259"/>
      <c r="AD415" s="259"/>
      <c r="AE415" s="259"/>
      <c r="AF415" s="259"/>
      <c r="AG415" s="259"/>
      <c r="AH415" s="259"/>
    </row>
    <row r="416" spans="2:34">
      <c r="B416" s="259"/>
      <c r="C416" s="260"/>
      <c r="D416" s="260"/>
      <c r="E416" s="259"/>
      <c r="F416" s="260"/>
      <c r="G416" s="260"/>
      <c r="H416" s="260"/>
      <c r="I416" s="260"/>
      <c r="J416" s="260"/>
      <c r="K416" s="260"/>
      <c r="L416" s="260"/>
      <c r="M416" s="260"/>
      <c r="N416" s="261"/>
      <c r="O416" s="261"/>
      <c r="P416" s="261"/>
      <c r="Q416" s="262"/>
      <c r="R416" s="262"/>
      <c r="S416" s="261"/>
      <c r="T416" s="261"/>
      <c r="U416" s="260"/>
      <c r="V416" s="259"/>
      <c r="W416" s="259"/>
      <c r="X416" s="259"/>
      <c r="Y416" s="259"/>
      <c r="Z416" s="259"/>
      <c r="AA416" s="259"/>
      <c r="AB416" s="259"/>
      <c r="AC416" s="259"/>
      <c r="AD416" s="259"/>
      <c r="AE416" s="259"/>
      <c r="AF416" s="259"/>
      <c r="AG416" s="259"/>
      <c r="AH416" s="259"/>
    </row>
    <row r="417" spans="2:34">
      <c r="B417" s="259"/>
      <c r="C417" s="260"/>
      <c r="D417" s="260"/>
      <c r="E417" s="259"/>
      <c r="F417" s="260"/>
      <c r="G417" s="260"/>
      <c r="H417" s="260"/>
      <c r="I417" s="260"/>
      <c r="J417" s="260"/>
      <c r="K417" s="260"/>
      <c r="L417" s="260"/>
      <c r="M417" s="260"/>
      <c r="N417" s="261"/>
      <c r="O417" s="261"/>
      <c r="P417" s="261"/>
      <c r="Q417" s="262"/>
      <c r="R417" s="262"/>
      <c r="S417" s="261"/>
      <c r="T417" s="261"/>
      <c r="U417" s="260"/>
      <c r="V417" s="259"/>
      <c r="W417" s="259"/>
      <c r="X417" s="259"/>
      <c r="Y417" s="259"/>
      <c r="Z417" s="259"/>
      <c r="AA417" s="259"/>
      <c r="AB417" s="259"/>
      <c r="AC417" s="259"/>
      <c r="AD417" s="259"/>
      <c r="AE417" s="259"/>
      <c r="AF417" s="259"/>
      <c r="AG417" s="259"/>
      <c r="AH417" s="259"/>
    </row>
    <row r="418" spans="2:34">
      <c r="B418" s="259"/>
      <c r="C418" s="260"/>
      <c r="D418" s="261"/>
      <c r="E418" s="259"/>
      <c r="F418" s="260"/>
      <c r="G418" s="260"/>
      <c r="H418" s="260"/>
      <c r="I418" s="260"/>
      <c r="J418" s="260"/>
      <c r="K418" s="260"/>
      <c r="L418" s="260"/>
      <c r="M418" s="260"/>
      <c r="N418" s="261"/>
      <c r="O418" s="261"/>
      <c r="P418" s="261"/>
      <c r="Q418" s="262"/>
      <c r="R418" s="262"/>
      <c r="S418" s="261"/>
      <c r="T418" s="261"/>
      <c r="U418" s="260"/>
      <c r="V418" s="259"/>
      <c r="W418" s="259"/>
      <c r="X418" s="259"/>
      <c r="Y418" s="259"/>
      <c r="Z418" s="259"/>
      <c r="AA418" s="259"/>
      <c r="AB418" s="259"/>
      <c r="AC418" s="259"/>
    </row>
    <row r="419" spans="2:34">
      <c r="B419" s="258"/>
      <c r="C419" s="259"/>
      <c r="D419" s="259"/>
      <c r="E419" s="259"/>
      <c r="F419" s="260"/>
      <c r="G419" s="260"/>
      <c r="H419" s="260"/>
      <c r="I419" s="260"/>
      <c r="J419" s="260"/>
      <c r="K419" s="260"/>
      <c r="L419" s="260"/>
      <c r="M419" s="260"/>
      <c r="N419" s="261"/>
      <c r="O419" s="261"/>
      <c r="P419" s="261"/>
      <c r="Q419" s="262"/>
      <c r="R419" s="262"/>
      <c r="S419" s="261"/>
      <c r="T419" s="261"/>
      <c r="U419" s="260"/>
      <c r="V419" s="259"/>
      <c r="W419" s="259"/>
      <c r="X419" s="259"/>
      <c r="Y419" s="259"/>
      <c r="Z419" s="259"/>
      <c r="AA419" s="259"/>
      <c r="AB419" s="259"/>
      <c r="AC419" s="259"/>
    </row>
    <row r="420" spans="2:34">
      <c r="B420" s="258"/>
      <c r="C420" s="259"/>
      <c r="D420" s="259"/>
      <c r="E420" s="259"/>
      <c r="F420" s="260"/>
      <c r="G420" s="260"/>
      <c r="H420" s="260"/>
      <c r="I420" s="260"/>
      <c r="J420" s="260"/>
      <c r="K420" s="260"/>
      <c r="L420" s="260"/>
      <c r="M420" s="260"/>
      <c r="N420" s="261"/>
      <c r="O420" s="261"/>
      <c r="P420" s="261"/>
      <c r="Q420" s="262"/>
      <c r="R420" s="262"/>
      <c r="S420" s="261"/>
      <c r="T420" s="261"/>
      <c r="U420" s="260"/>
      <c r="V420" s="259"/>
      <c r="W420" s="259"/>
      <c r="X420" s="259"/>
      <c r="Y420" s="259"/>
      <c r="Z420" s="259"/>
      <c r="AA420" s="259"/>
      <c r="AB420" s="259"/>
      <c r="AC420" s="259"/>
    </row>
    <row r="421" spans="2:34">
      <c r="B421" s="258"/>
      <c r="C421" s="259"/>
      <c r="D421" s="259"/>
      <c r="E421" s="259"/>
      <c r="F421" s="260"/>
      <c r="G421" s="260"/>
      <c r="H421" s="260"/>
      <c r="I421" s="260"/>
      <c r="J421" s="260"/>
      <c r="K421" s="260"/>
      <c r="L421" s="260"/>
      <c r="M421" s="260"/>
      <c r="N421" s="261"/>
      <c r="O421" s="261"/>
      <c r="P421" s="261"/>
      <c r="Q421" s="262"/>
      <c r="R421" s="262"/>
      <c r="S421" s="261"/>
      <c r="T421" s="261"/>
      <c r="U421" s="260"/>
      <c r="V421" s="259"/>
      <c r="W421" s="259"/>
      <c r="X421" s="259"/>
      <c r="Y421" s="259"/>
      <c r="Z421" s="259"/>
      <c r="AA421" s="259"/>
      <c r="AB421" s="259"/>
      <c r="AC421" s="259"/>
    </row>
    <row r="422" spans="2:34">
      <c r="E422" s="259"/>
      <c r="F422" s="260"/>
      <c r="G422" s="260"/>
      <c r="H422" s="260"/>
      <c r="I422" s="260"/>
      <c r="J422" s="260"/>
      <c r="K422" s="260"/>
      <c r="L422" s="260"/>
      <c r="M422" s="260"/>
      <c r="N422" s="261"/>
      <c r="O422" s="261"/>
      <c r="P422" s="261"/>
      <c r="Q422" s="262"/>
      <c r="R422" s="262"/>
      <c r="S422" s="261"/>
      <c r="T422" s="261"/>
      <c r="U422" s="260"/>
      <c r="V422" s="259"/>
      <c r="W422" s="259"/>
    </row>
    <row r="423" spans="2:34">
      <c r="E423" s="259"/>
      <c r="F423" s="260"/>
      <c r="G423" s="260"/>
      <c r="H423" s="260"/>
      <c r="I423" s="260"/>
      <c r="J423" s="260"/>
      <c r="K423" s="260"/>
      <c r="L423" s="260"/>
      <c r="M423" s="260"/>
      <c r="N423" s="261"/>
      <c r="O423" s="261"/>
      <c r="P423" s="261"/>
      <c r="Q423" s="262"/>
      <c r="R423" s="262"/>
      <c r="S423" s="261"/>
      <c r="T423" s="261"/>
      <c r="U423" s="260"/>
      <c r="V423" s="259"/>
      <c r="W423" s="259"/>
    </row>
    <row r="424" spans="2:34">
      <c r="E424" s="259"/>
      <c r="F424" s="260"/>
      <c r="G424" s="260"/>
      <c r="H424" s="260"/>
      <c r="I424" s="260"/>
      <c r="J424" s="260"/>
      <c r="K424" s="260"/>
      <c r="L424" s="260"/>
      <c r="M424" s="260"/>
      <c r="N424" s="261"/>
      <c r="O424" s="261"/>
      <c r="P424" s="261"/>
      <c r="Q424" s="262"/>
      <c r="R424" s="262"/>
      <c r="S424" s="261"/>
      <c r="T424" s="261"/>
      <c r="U424" s="260"/>
      <c r="V424" s="259"/>
      <c r="W424" s="259"/>
    </row>
    <row r="425" spans="2:34">
      <c r="E425" s="259"/>
      <c r="F425" s="260"/>
      <c r="G425" s="260"/>
      <c r="H425" s="260"/>
      <c r="I425" s="260"/>
      <c r="J425" s="260"/>
      <c r="K425" s="260"/>
      <c r="L425" s="260"/>
      <c r="M425" s="260"/>
      <c r="N425" s="261"/>
      <c r="O425" s="261"/>
      <c r="P425" s="261"/>
      <c r="Q425" s="262"/>
      <c r="R425" s="262"/>
      <c r="S425" s="261"/>
      <c r="T425" s="261"/>
      <c r="U425" s="260"/>
      <c r="V425" s="259"/>
      <c r="W425" s="259"/>
    </row>
    <row r="426" spans="2:34">
      <c r="E426" s="259"/>
      <c r="F426" s="260"/>
      <c r="G426" s="260"/>
      <c r="H426" s="260"/>
      <c r="I426" s="260"/>
      <c r="J426" s="260"/>
      <c r="K426" s="260"/>
      <c r="L426" s="260"/>
      <c r="M426" s="260"/>
      <c r="N426" s="261"/>
      <c r="O426" s="261"/>
      <c r="P426" s="261"/>
      <c r="Q426" s="262"/>
      <c r="R426" s="262"/>
      <c r="S426" s="261"/>
      <c r="T426" s="261"/>
      <c r="U426" s="260"/>
      <c r="V426" s="259"/>
      <c r="W426" s="259"/>
    </row>
  </sheetData>
  <mergeCells count="44">
    <mergeCell ref="B277:D277"/>
    <mergeCell ref="C281:E281"/>
    <mergeCell ref="C301:D301"/>
    <mergeCell ref="B302:D304"/>
    <mergeCell ref="C293:E293"/>
    <mergeCell ref="C297:E297"/>
    <mergeCell ref="B285:D285"/>
    <mergeCell ref="C289:E289"/>
    <mergeCell ref="C258:U258"/>
    <mergeCell ref="B246:D246"/>
    <mergeCell ref="B250:D250"/>
    <mergeCell ref="B269:D269"/>
    <mergeCell ref="C273:E273"/>
    <mergeCell ref="B262:D262"/>
    <mergeCell ref="B231:D231"/>
    <mergeCell ref="C223:D223"/>
    <mergeCell ref="B242:D242"/>
    <mergeCell ref="C238:D238"/>
    <mergeCell ref="C254:E254"/>
    <mergeCell ref="C207:D207"/>
    <mergeCell ref="B215:C215"/>
    <mergeCell ref="B219:C219"/>
    <mergeCell ref="B211:D211"/>
    <mergeCell ref="B227:D227"/>
    <mergeCell ref="C151:D151"/>
    <mergeCell ref="C167:D167"/>
    <mergeCell ref="C189:D189"/>
    <mergeCell ref="C203:D203"/>
    <mergeCell ref="C193:D193"/>
    <mergeCell ref="C65:D65"/>
    <mergeCell ref="C78:D78"/>
    <mergeCell ref="C88:F88"/>
    <mergeCell ref="B113:D113"/>
    <mergeCell ref="C138:E138"/>
    <mergeCell ref="O6:U6"/>
    <mergeCell ref="B3:U3"/>
    <mergeCell ref="C15:D15"/>
    <mergeCell ref="C8:D8"/>
    <mergeCell ref="C37:D37"/>
    <mergeCell ref="B6:B7"/>
    <mergeCell ref="C6:C7"/>
    <mergeCell ref="E6:E7"/>
    <mergeCell ref="F6:I6"/>
    <mergeCell ref="J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PMB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Valion Cenalia</dc:creator>
  <cp:lastModifiedBy>Ina Dhaskali</cp:lastModifiedBy>
  <cp:lastPrinted>2018-06-25T09:15:25Z</cp:lastPrinted>
  <dcterms:created xsi:type="dcterms:W3CDTF">2018-05-30T09:10:05Z</dcterms:created>
  <dcterms:modified xsi:type="dcterms:W3CDTF">2018-07-05T13:57:06Z</dcterms:modified>
</cp:coreProperties>
</file>