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1840" windowHeight="11835" activeTab="8"/>
  </bookViews>
  <sheets>
    <sheet name="Formati 1 Misioni" sheetId="5" r:id="rId1"/>
    <sheet name="Prog 01110" sheetId="11" r:id="rId2"/>
    <sheet name="Prog 04220" sheetId="12" r:id="rId3"/>
    <sheet name="Prog 04230" sheetId="13" r:id="rId4"/>
    <sheet name="Prog 04240" sheetId="14" r:id="rId5"/>
    <sheet name="Prog 04250" sheetId="15" r:id="rId6"/>
    <sheet name="Prog 04860" sheetId="16" r:id="rId7"/>
    <sheet name="Prog 05470" sheetId="17" r:id="rId8"/>
    <sheet name="Prog 05640" sheetId="18" r:id="rId9"/>
  </sheets>
  <definedNames>
    <definedName name="_xlnm.Print_Area" localSheetId="2">'Prog 04220'!$A$1:$E$494</definedName>
    <definedName name="_xlnm.Print_Area" localSheetId="3">'Prog 04230'!$A$1:$E$333</definedName>
    <definedName name="_xlnm.Print_Area" localSheetId="4">'Prog 04240'!$A$1:$E$351</definedName>
    <definedName name="_xlnm.Print_Area" localSheetId="5">'Prog 04250'!$A$1:$E$406</definedName>
    <definedName name="_xlnm.Print_Area" localSheetId="6">'Prog 04860'!$A$1:$E$596</definedName>
    <definedName name="_xlnm.Print_Area" localSheetId="7">'Prog 05470'!$A$1:$E$94</definedName>
    <definedName name="_xlnm.Print_Area" localSheetId="8">'Prog 05640'!$A$1:$E$334</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29" i="18" l="1"/>
  <c r="D329" i="18"/>
  <c r="C329" i="18"/>
  <c r="B329" i="18"/>
  <c r="E327" i="18"/>
  <c r="D327" i="18"/>
  <c r="C327" i="18"/>
  <c r="B327" i="18"/>
  <c r="E325" i="18"/>
  <c r="D325" i="18"/>
  <c r="C325" i="18"/>
  <c r="B325" i="18"/>
  <c r="E323" i="18"/>
  <c r="D323" i="18"/>
  <c r="C323" i="18"/>
  <c r="B323" i="18"/>
  <c r="E321" i="18"/>
  <c r="D321" i="18"/>
  <c r="C321" i="18"/>
  <c r="B321" i="18"/>
  <c r="E319" i="18"/>
  <c r="D319" i="18"/>
  <c r="C319" i="18"/>
  <c r="B319" i="18"/>
  <c r="E317" i="18"/>
  <c r="D317" i="18"/>
  <c r="C317" i="18"/>
  <c r="B317" i="18"/>
  <c r="E315" i="18"/>
  <c r="D315" i="18"/>
  <c r="C315" i="18"/>
  <c r="B315" i="18"/>
  <c r="B313" i="18"/>
  <c r="E310" i="18"/>
  <c r="D310" i="18"/>
  <c r="C310" i="18"/>
  <c r="B310" i="18"/>
  <c r="E308" i="18"/>
  <c r="D308" i="18"/>
  <c r="C308" i="18"/>
  <c r="B308" i="18"/>
  <c r="E301" i="18"/>
  <c r="D301" i="18"/>
  <c r="C301" i="18"/>
  <c r="E300" i="18"/>
  <c r="D300" i="18"/>
  <c r="C300" i="18"/>
  <c r="E299" i="18"/>
  <c r="D299" i="18"/>
  <c r="C299" i="18"/>
  <c r="B299" i="18"/>
  <c r="E290" i="18"/>
  <c r="D290" i="18"/>
  <c r="C290" i="18"/>
  <c r="B290" i="18"/>
  <c r="E283" i="18"/>
  <c r="D283" i="18"/>
  <c r="C283" i="18"/>
  <c r="E282" i="18"/>
  <c r="D282" i="18"/>
  <c r="C282" i="18"/>
  <c r="E281" i="18"/>
  <c r="D281" i="18"/>
  <c r="C281" i="18"/>
  <c r="B281" i="18"/>
  <c r="E270" i="18"/>
  <c r="D270" i="18"/>
  <c r="C270" i="18"/>
  <c r="B270" i="18"/>
  <c r="E263" i="18"/>
  <c r="D263" i="18"/>
  <c r="C263" i="18"/>
  <c r="E262" i="18"/>
  <c r="D262" i="18"/>
  <c r="C262" i="18"/>
  <c r="E261" i="18"/>
  <c r="D261" i="18"/>
  <c r="C261" i="18"/>
  <c r="B261" i="18"/>
  <c r="E252" i="18"/>
  <c r="D252" i="18"/>
  <c r="C252" i="18"/>
  <c r="B252" i="18"/>
  <c r="E245" i="18"/>
  <c r="D245" i="18"/>
  <c r="C245" i="18"/>
  <c r="E244" i="18"/>
  <c r="D244" i="18"/>
  <c r="C244" i="18"/>
  <c r="E243" i="18"/>
  <c r="D243" i="18"/>
  <c r="C243" i="18"/>
  <c r="B243" i="18"/>
  <c r="E231" i="18"/>
  <c r="E232" i="18" s="1"/>
  <c r="D231" i="18"/>
  <c r="D232" i="18" s="1"/>
  <c r="C231" i="18"/>
  <c r="C232" i="18" s="1"/>
  <c r="B231" i="18"/>
  <c r="B232" i="18" s="1"/>
  <c r="E219" i="18"/>
  <c r="D219" i="18"/>
  <c r="C219" i="18"/>
  <c r="E218" i="18"/>
  <c r="D218" i="18"/>
  <c r="C218" i="18"/>
  <c r="E217" i="18"/>
  <c r="D217" i="18"/>
  <c r="C217" i="18"/>
  <c r="B217" i="18"/>
  <c r="E201" i="18"/>
  <c r="E313" i="18" s="1"/>
  <c r="D201" i="18"/>
  <c r="D313" i="18" s="1"/>
  <c r="C201" i="18"/>
  <c r="C313" i="18" s="1"/>
  <c r="B201" i="18"/>
  <c r="B208" i="18" s="1"/>
  <c r="B209" i="18" s="1"/>
  <c r="E194" i="18"/>
  <c r="D194" i="18"/>
  <c r="C194" i="18"/>
  <c r="E193" i="18"/>
  <c r="D193" i="18"/>
  <c r="C193" i="18"/>
  <c r="E192" i="18"/>
  <c r="D192" i="18"/>
  <c r="C192" i="18"/>
  <c r="B192" i="18"/>
  <c r="E178" i="18"/>
  <c r="D178" i="18"/>
  <c r="C178" i="18"/>
  <c r="B178" i="18"/>
  <c r="E171" i="18"/>
  <c r="D171" i="18"/>
  <c r="C171" i="18"/>
  <c r="E170" i="18"/>
  <c r="D170" i="18"/>
  <c r="C170" i="18"/>
  <c r="E169" i="18"/>
  <c r="D169" i="18"/>
  <c r="C169" i="18"/>
  <c r="B169" i="18"/>
  <c r="E157" i="18"/>
  <c r="D157" i="18"/>
  <c r="C157" i="18"/>
  <c r="B157" i="18"/>
  <c r="E150" i="18"/>
  <c r="D150" i="18"/>
  <c r="C150" i="18"/>
  <c r="E149" i="18"/>
  <c r="D149" i="18"/>
  <c r="C149" i="18"/>
  <c r="E148" i="18"/>
  <c r="D148" i="18"/>
  <c r="C148" i="18"/>
  <c r="B148" i="18"/>
  <c r="E137" i="18"/>
  <c r="D137" i="18"/>
  <c r="C137" i="18"/>
  <c r="B137" i="18"/>
  <c r="E130" i="18"/>
  <c r="D130" i="18"/>
  <c r="C130" i="18"/>
  <c r="E129" i="18"/>
  <c r="D129" i="18"/>
  <c r="C129" i="18"/>
  <c r="E128" i="18"/>
  <c r="D128" i="18"/>
  <c r="C128" i="18"/>
  <c r="B128" i="18"/>
  <c r="E116" i="18"/>
  <c r="D116" i="18"/>
  <c r="C116" i="18"/>
  <c r="B116" i="18"/>
  <c r="E109" i="18"/>
  <c r="D109" i="18"/>
  <c r="C109" i="18"/>
  <c r="E108" i="18"/>
  <c r="D108" i="18"/>
  <c r="C108" i="18"/>
  <c r="E107" i="18"/>
  <c r="D107" i="18"/>
  <c r="C107" i="18"/>
  <c r="B107" i="18"/>
  <c r="E95" i="18"/>
  <c r="E96" i="18" s="1"/>
  <c r="D95" i="18"/>
  <c r="D96" i="18" s="1"/>
  <c r="C95" i="18"/>
  <c r="C96" i="18" s="1"/>
  <c r="B95" i="18"/>
  <c r="B96" i="18" s="1"/>
  <c r="E83" i="18"/>
  <c r="D83" i="18"/>
  <c r="C83" i="18"/>
  <c r="E82" i="18"/>
  <c r="D82" i="18"/>
  <c r="C82" i="18"/>
  <c r="E81" i="18"/>
  <c r="D81" i="18"/>
  <c r="C81" i="18"/>
  <c r="B81" i="18"/>
  <c r="E72" i="18"/>
  <c r="E73" i="18" s="1"/>
  <c r="D72" i="18"/>
  <c r="D73" i="18" s="1"/>
  <c r="C72" i="18"/>
  <c r="C73" i="18" s="1"/>
  <c r="B72" i="18"/>
  <c r="B73" i="18" s="1"/>
  <c r="E60" i="18"/>
  <c r="D60" i="18"/>
  <c r="C60" i="18"/>
  <c r="E59" i="18"/>
  <c r="D59" i="18"/>
  <c r="C59" i="18"/>
  <c r="E58" i="18"/>
  <c r="D58" i="18"/>
  <c r="C58" i="18"/>
  <c r="B58" i="18"/>
  <c r="E49" i="18"/>
  <c r="E50" i="18" s="1"/>
  <c r="D49" i="18"/>
  <c r="D50" i="18" s="1"/>
  <c r="C49" i="18"/>
  <c r="C50" i="18" s="1"/>
  <c r="B49" i="18"/>
  <c r="B50" i="18" s="1"/>
  <c r="E37" i="18"/>
  <c r="D37" i="18"/>
  <c r="C37" i="18"/>
  <c r="E36" i="18"/>
  <c r="D36" i="18"/>
  <c r="C36" i="18"/>
  <c r="E35" i="18"/>
  <c r="D35" i="18"/>
  <c r="C35" i="18"/>
  <c r="B35" i="18"/>
  <c r="E91" i="17"/>
  <c r="D91" i="17"/>
  <c r="E86" i="17"/>
  <c r="D86" i="17"/>
  <c r="C86" i="17"/>
  <c r="B86" i="17"/>
  <c r="E74" i="17"/>
  <c r="D74" i="17"/>
  <c r="C74" i="17"/>
  <c r="C68" i="17" s="1"/>
  <c r="C91" i="17" s="1"/>
  <c r="B74" i="17"/>
  <c r="E69" i="17"/>
  <c r="B67" i="17"/>
  <c r="E65" i="17"/>
  <c r="D65" i="17"/>
  <c r="B65" i="17"/>
  <c r="E45" i="17"/>
  <c r="E46" i="17" s="1"/>
  <c r="D45" i="17"/>
  <c r="D46" i="17" s="1"/>
  <c r="C45" i="17"/>
  <c r="C46" i="17" s="1"/>
  <c r="B45" i="17"/>
  <c r="B46" i="17" s="1"/>
  <c r="E33" i="17"/>
  <c r="D33" i="17"/>
  <c r="C33" i="17"/>
  <c r="E32" i="17"/>
  <c r="D32" i="17"/>
  <c r="C32" i="17"/>
  <c r="E31" i="17"/>
  <c r="D31" i="17"/>
  <c r="C31" i="17"/>
  <c r="B31" i="17"/>
  <c r="B311" i="18" l="1"/>
  <c r="B331" i="18" s="1"/>
  <c r="D318" i="18"/>
  <c r="E318" i="18"/>
  <c r="D322" i="18"/>
  <c r="E322" i="18"/>
  <c r="D326" i="18"/>
  <c r="E326" i="18"/>
  <c r="D330" i="18"/>
  <c r="E330" i="18"/>
  <c r="C38" i="18"/>
  <c r="E38" i="18"/>
  <c r="C61" i="18"/>
  <c r="E61" i="18"/>
  <c r="C84" i="18"/>
  <c r="E84" i="18"/>
  <c r="D131" i="18"/>
  <c r="E131" i="18"/>
  <c r="D172" i="18"/>
  <c r="E172" i="18"/>
  <c r="D220" i="18"/>
  <c r="E220" i="18"/>
  <c r="D264" i="18"/>
  <c r="E264" i="18"/>
  <c r="D302" i="18"/>
  <c r="E302" i="18"/>
  <c r="B68" i="17"/>
  <c r="B91" i="17" s="1"/>
  <c r="C34" i="17"/>
  <c r="D34" i="17"/>
  <c r="D38" i="18"/>
  <c r="D61" i="18"/>
  <c r="D84" i="18"/>
  <c r="C110" i="18"/>
  <c r="E110" i="18"/>
  <c r="C151" i="18"/>
  <c r="E151" i="18"/>
  <c r="C195" i="18"/>
  <c r="E195" i="18"/>
  <c r="C246" i="18"/>
  <c r="E246" i="18"/>
  <c r="C284" i="18"/>
  <c r="E284" i="18"/>
  <c r="C316" i="18"/>
  <c r="E316" i="18"/>
  <c r="C320" i="18"/>
  <c r="E320" i="18"/>
  <c r="C324" i="18"/>
  <c r="E324" i="18"/>
  <c r="C328" i="18"/>
  <c r="E328" i="18"/>
  <c r="C314" i="18"/>
  <c r="C311" i="18"/>
  <c r="E314" i="18"/>
  <c r="E311" i="18"/>
  <c r="D314" i="18"/>
  <c r="D311" i="18"/>
  <c r="D110" i="18"/>
  <c r="C131" i="18"/>
  <c r="D151" i="18"/>
  <c r="C172" i="18"/>
  <c r="D195" i="18"/>
  <c r="D208" i="18"/>
  <c r="D209" i="18" s="1"/>
  <c r="C220" i="18"/>
  <c r="D246" i="18"/>
  <c r="C264" i="18"/>
  <c r="D284" i="18"/>
  <c r="C302" i="18"/>
  <c r="D316" i="18"/>
  <c r="C318" i="18"/>
  <c r="D320" i="18"/>
  <c r="C322" i="18"/>
  <c r="D324" i="18"/>
  <c r="C326" i="18"/>
  <c r="D328" i="18"/>
  <c r="C330" i="18"/>
  <c r="C208" i="18"/>
  <c r="C209" i="18" s="1"/>
  <c r="E208" i="18"/>
  <c r="E209" i="18" s="1"/>
  <c r="E34" i="17"/>
  <c r="D69" i="17"/>
  <c r="C69" i="17"/>
  <c r="E595" i="16"/>
  <c r="D595" i="16"/>
  <c r="C595" i="16"/>
  <c r="E593" i="16"/>
  <c r="D593" i="16"/>
  <c r="C593" i="16"/>
  <c r="B593" i="16"/>
  <c r="E592" i="16"/>
  <c r="D592" i="16"/>
  <c r="C592" i="16"/>
  <c r="B592" i="16"/>
  <c r="E587" i="16"/>
  <c r="D587" i="16"/>
  <c r="C587" i="16"/>
  <c r="B587" i="16"/>
  <c r="E586" i="16"/>
  <c r="D586" i="16"/>
  <c r="C586" i="16"/>
  <c r="B586" i="16"/>
  <c r="E585" i="16"/>
  <c r="D585" i="16"/>
  <c r="C585" i="16"/>
  <c r="B585" i="16"/>
  <c r="E584" i="16"/>
  <c r="D584" i="16"/>
  <c r="C584" i="16"/>
  <c r="B584" i="16"/>
  <c r="E579" i="16"/>
  <c r="D579" i="16"/>
  <c r="C579" i="16"/>
  <c r="E577" i="16"/>
  <c r="D577" i="16"/>
  <c r="B577" i="16"/>
  <c r="E570" i="16"/>
  <c r="D570" i="16"/>
  <c r="C570" i="16"/>
  <c r="E569" i="16"/>
  <c r="D569" i="16"/>
  <c r="C569" i="16"/>
  <c r="E568" i="16"/>
  <c r="D568" i="16"/>
  <c r="E571" i="16" s="1"/>
  <c r="C568" i="16"/>
  <c r="B568" i="16"/>
  <c r="C571" i="16" s="1"/>
  <c r="E559" i="16"/>
  <c r="D559" i="16"/>
  <c r="B559" i="16"/>
  <c r="E552" i="16"/>
  <c r="D552" i="16"/>
  <c r="C552" i="16"/>
  <c r="E551" i="16"/>
  <c r="D551" i="16"/>
  <c r="C551" i="16"/>
  <c r="E550" i="16"/>
  <c r="D550" i="16"/>
  <c r="C550" i="16"/>
  <c r="B550" i="16"/>
  <c r="E541" i="16"/>
  <c r="D541" i="16"/>
  <c r="B541" i="16"/>
  <c r="E534" i="16"/>
  <c r="D534" i="16"/>
  <c r="C534" i="16"/>
  <c r="E533" i="16"/>
  <c r="D533" i="16"/>
  <c r="C533" i="16"/>
  <c r="E532" i="16"/>
  <c r="D532" i="16"/>
  <c r="E535" i="16" s="1"/>
  <c r="C532" i="16"/>
  <c r="B532" i="16"/>
  <c r="C535" i="16" s="1"/>
  <c r="E523" i="16"/>
  <c r="D523" i="16"/>
  <c r="B523" i="16"/>
  <c r="E516" i="16"/>
  <c r="D516" i="16"/>
  <c r="C516" i="16"/>
  <c r="E515" i="16"/>
  <c r="D515" i="16"/>
  <c r="C515" i="16"/>
  <c r="E514" i="16"/>
  <c r="D514" i="16"/>
  <c r="C514" i="16"/>
  <c r="B514" i="16"/>
  <c r="E505" i="16"/>
  <c r="D505" i="16"/>
  <c r="B505" i="16"/>
  <c r="E498" i="16"/>
  <c r="D498" i="16"/>
  <c r="C498" i="16"/>
  <c r="E497" i="16"/>
  <c r="D497" i="16"/>
  <c r="C497" i="16"/>
  <c r="E496" i="16"/>
  <c r="D496" i="16"/>
  <c r="E499" i="16" s="1"/>
  <c r="C496" i="16"/>
  <c r="B496" i="16"/>
  <c r="C499" i="16" s="1"/>
  <c r="E487" i="16"/>
  <c r="D487" i="16"/>
  <c r="B487" i="16"/>
  <c r="E480" i="16"/>
  <c r="D480" i="16"/>
  <c r="C480" i="16"/>
  <c r="E479" i="16"/>
  <c r="D479" i="16"/>
  <c r="C479" i="16"/>
  <c r="E478" i="16"/>
  <c r="D478" i="16"/>
  <c r="C478" i="16"/>
  <c r="B478" i="16"/>
  <c r="E469" i="16"/>
  <c r="D469" i="16"/>
  <c r="B469" i="16"/>
  <c r="E462" i="16"/>
  <c r="D462" i="16"/>
  <c r="C462" i="16"/>
  <c r="E461" i="16"/>
  <c r="D461" i="16"/>
  <c r="C461" i="16"/>
  <c r="E460" i="16"/>
  <c r="D460" i="16"/>
  <c r="E463" i="16" s="1"/>
  <c r="C460" i="16"/>
  <c r="B460" i="16"/>
  <c r="C463" i="16" s="1"/>
  <c r="E441" i="16"/>
  <c r="D441" i="16"/>
  <c r="C441" i="16"/>
  <c r="E440" i="16"/>
  <c r="D440" i="16"/>
  <c r="C440" i="16"/>
  <c r="E439" i="16"/>
  <c r="D439" i="16"/>
  <c r="C439" i="16"/>
  <c r="B439" i="16"/>
  <c r="E420" i="16"/>
  <c r="D420" i="16"/>
  <c r="C420" i="16"/>
  <c r="E419" i="16"/>
  <c r="D419" i="16"/>
  <c r="C419" i="16"/>
  <c r="E418" i="16"/>
  <c r="D418" i="16"/>
  <c r="E421" i="16" s="1"/>
  <c r="C418" i="16"/>
  <c r="B418" i="16"/>
  <c r="C421" i="16" s="1"/>
  <c r="E399" i="16"/>
  <c r="D399" i="16"/>
  <c r="C399" i="16"/>
  <c r="E398" i="16"/>
  <c r="D398" i="16"/>
  <c r="C398" i="16"/>
  <c r="E397" i="16"/>
  <c r="D397" i="16"/>
  <c r="C397" i="16"/>
  <c r="B397" i="16"/>
  <c r="E385" i="16"/>
  <c r="D385" i="16"/>
  <c r="C385" i="16"/>
  <c r="B385" i="16"/>
  <c r="E378" i="16"/>
  <c r="D378" i="16"/>
  <c r="C378" i="16"/>
  <c r="E377" i="16"/>
  <c r="D377" i="16"/>
  <c r="C377" i="16"/>
  <c r="E376" i="16"/>
  <c r="D376" i="16"/>
  <c r="E379" i="16" s="1"/>
  <c r="C376" i="16"/>
  <c r="B376" i="16"/>
  <c r="C379" i="16" s="1"/>
  <c r="E364" i="16"/>
  <c r="D364" i="16"/>
  <c r="C364" i="16"/>
  <c r="B364" i="16"/>
  <c r="E357" i="16"/>
  <c r="D357" i="16"/>
  <c r="C357" i="16"/>
  <c r="E356" i="16"/>
  <c r="D356" i="16"/>
  <c r="C356" i="16"/>
  <c r="E355" i="16"/>
  <c r="D355" i="16"/>
  <c r="C355" i="16"/>
  <c r="B355" i="16"/>
  <c r="E343" i="16"/>
  <c r="D343" i="16"/>
  <c r="E336" i="16"/>
  <c r="D336" i="16"/>
  <c r="C336" i="16"/>
  <c r="E335" i="16"/>
  <c r="D335" i="16"/>
  <c r="C335" i="16"/>
  <c r="E334" i="16"/>
  <c r="D334" i="16"/>
  <c r="E337" i="16" s="1"/>
  <c r="C334" i="16"/>
  <c r="B334" i="16"/>
  <c r="C337" i="16" s="1"/>
  <c r="E321" i="16"/>
  <c r="D321" i="16"/>
  <c r="B321" i="16"/>
  <c r="E314" i="16"/>
  <c r="D314" i="16"/>
  <c r="C314" i="16"/>
  <c r="E313" i="16"/>
  <c r="D313" i="16"/>
  <c r="C313" i="16"/>
  <c r="E312" i="16"/>
  <c r="D312" i="16"/>
  <c r="C312" i="16"/>
  <c r="B312" i="16"/>
  <c r="E298" i="16"/>
  <c r="D298" i="16"/>
  <c r="C298" i="16"/>
  <c r="B298" i="16"/>
  <c r="E291" i="16"/>
  <c r="D291" i="16"/>
  <c r="C291" i="16"/>
  <c r="E290" i="16"/>
  <c r="D290" i="16"/>
  <c r="C290" i="16"/>
  <c r="E289" i="16"/>
  <c r="E292" i="16" s="1"/>
  <c r="D289" i="16"/>
  <c r="C289" i="16"/>
  <c r="D292" i="16" s="1"/>
  <c r="B289" i="16"/>
  <c r="E270" i="16"/>
  <c r="E274" i="16" s="1"/>
  <c r="E275" i="16" s="1"/>
  <c r="D270" i="16"/>
  <c r="D274" i="16" s="1"/>
  <c r="D275" i="16" s="1"/>
  <c r="C270" i="16"/>
  <c r="C274" i="16" s="1"/>
  <c r="C275" i="16" s="1"/>
  <c r="B270" i="16"/>
  <c r="B274" i="16" s="1"/>
  <c r="B275" i="16" s="1"/>
  <c r="E244" i="16"/>
  <c r="D244" i="16"/>
  <c r="C244" i="16"/>
  <c r="E243" i="16"/>
  <c r="D243" i="16"/>
  <c r="C243" i="16"/>
  <c r="E242" i="16"/>
  <c r="D242" i="16"/>
  <c r="C242" i="16"/>
  <c r="B242" i="16"/>
  <c r="E230" i="16"/>
  <c r="E234" i="16" s="1"/>
  <c r="D230" i="16"/>
  <c r="D234" i="16" s="1"/>
  <c r="C230" i="16"/>
  <c r="C234" i="16" s="1"/>
  <c r="B230" i="16"/>
  <c r="B234" i="16" s="1"/>
  <c r="E204" i="16"/>
  <c r="D204" i="16"/>
  <c r="C204" i="16"/>
  <c r="E203" i="16"/>
  <c r="D203" i="16"/>
  <c r="C203" i="16"/>
  <c r="E202" i="16"/>
  <c r="D202" i="16"/>
  <c r="C202" i="16"/>
  <c r="D205" i="16" s="1"/>
  <c r="B202" i="16"/>
  <c r="E186" i="16"/>
  <c r="E190" i="16" s="1"/>
  <c r="E191" i="16" s="1"/>
  <c r="D186" i="16"/>
  <c r="D190" i="16" s="1"/>
  <c r="D191" i="16" s="1"/>
  <c r="C186" i="16"/>
  <c r="C190" i="16" s="1"/>
  <c r="C191" i="16" s="1"/>
  <c r="B186" i="16"/>
  <c r="B190" i="16" s="1"/>
  <c r="B191" i="16" s="1"/>
  <c r="E160" i="16"/>
  <c r="D160" i="16"/>
  <c r="C160" i="16"/>
  <c r="E159" i="16"/>
  <c r="D159" i="16"/>
  <c r="C159" i="16"/>
  <c r="E158" i="16"/>
  <c r="D158" i="16"/>
  <c r="C158" i="16"/>
  <c r="B158" i="16"/>
  <c r="E146" i="16"/>
  <c r="E150" i="16" s="1"/>
  <c r="D146" i="16"/>
  <c r="D150" i="16" s="1"/>
  <c r="C146" i="16"/>
  <c r="C150" i="16" s="1"/>
  <c r="B146" i="16"/>
  <c r="B150" i="16" s="1"/>
  <c r="E120" i="16"/>
  <c r="D120" i="16"/>
  <c r="C120" i="16"/>
  <c r="E119" i="16"/>
  <c r="D119" i="16"/>
  <c r="C119" i="16"/>
  <c r="E118" i="16"/>
  <c r="D118" i="16"/>
  <c r="C118" i="16"/>
  <c r="B118" i="16"/>
  <c r="E106" i="16"/>
  <c r="E583" i="16" s="1"/>
  <c r="D106" i="16"/>
  <c r="D583" i="16" s="1"/>
  <c r="C106" i="16"/>
  <c r="C583" i="16" s="1"/>
  <c r="B106" i="16"/>
  <c r="B583" i="16" s="1"/>
  <c r="E80" i="16"/>
  <c r="D80" i="16"/>
  <c r="C80" i="16"/>
  <c r="E79" i="16"/>
  <c r="D79" i="16"/>
  <c r="C79" i="16"/>
  <c r="E78" i="16"/>
  <c r="D78" i="16"/>
  <c r="C78" i="16"/>
  <c r="B78" i="16"/>
  <c r="E66" i="16"/>
  <c r="E70" i="16" s="1"/>
  <c r="D66" i="16"/>
  <c r="D70" i="16" s="1"/>
  <c r="C66" i="16"/>
  <c r="C70" i="16" s="1"/>
  <c r="B66" i="16"/>
  <c r="B70" i="16" s="1"/>
  <c r="E40" i="16"/>
  <c r="D40" i="16"/>
  <c r="C40" i="16"/>
  <c r="E39" i="16"/>
  <c r="D39" i="16"/>
  <c r="C39" i="16"/>
  <c r="E38" i="16"/>
  <c r="D38" i="16"/>
  <c r="C38" i="16"/>
  <c r="B38" i="16"/>
  <c r="C41" i="16" l="1"/>
  <c r="D41" i="16"/>
  <c r="C121" i="16"/>
  <c r="D331" i="18"/>
  <c r="D312" i="18"/>
  <c r="E312" i="18"/>
  <c r="E331" i="18"/>
  <c r="C312" i="18"/>
  <c r="C331" i="18"/>
  <c r="C81" i="16"/>
  <c r="E81" i="16"/>
  <c r="E205" i="16"/>
  <c r="D121" i="16"/>
  <c r="C161" i="16"/>
  <c r="E161" i="16"/>
  <c r="C245" i="16"/>
  <c r="E245" i="16"/>
  <c r="C315" i="16"/>
  <c r="E315" i="16"/>
  <c r="D358" i="16"/>
  <c r="E358" i="16"/>
  <c r="D400" i="16"/>
  <c r="E400" i="16"/>
  <c r="D442" i="16"/>
  <c r="E442" i="16"/>
  <c r="C481" i="16"/>
  <c r="E481" i="16"/>
  <c r="C517" i="16"/>
  <c r="E517" i="16"/>
  <c r="C553" i="16"/>
  <c r="E553" i="16"/>
  <c r="B594" i="16"/>
  <c r="D594" i="16"/>
  <c r="C594" i="16"/>
  <c r="E594" i="16"/>
  <c r="E41" i="16"/>
  <c r="D81" i="16"/>
  <c r="B110" i="16"/>
  <c r="D110" i="16"/>
  <c r="E121" i="16"/>
  <c r="D161" i="16"/>
  <c r="C205" i="16"/>
  <c r="D245" i="16"/>
  <c r="C292" i="16"/>
  <c r="D315" i="16"/>
  <c r="D337" i="16"/>
  <c r="C358" i="16"/>
  <c r="D379" i="16"/>
  <c r="C400" i="16"/>
  <c r="D421" i="16"/>
  <c r="C442" i="16"/>
  <c r="D463" i="16"/>
  <c r="D481" i="16"/>
  <c r="D499" i="16"/>
  <c r="D517" i="16"/>
  <c r="D535" i="16"/>
  <c r="D553" i="16"/>
  <c r="D571" i="16"/>
  <c r="C110" i="16"/>
  <c r="E110" i="16"/>
  <c r="E402" i="15" l="1"/>
  <c r="D402" i="15"/>
  <c r="C402" i="15"/>
  <c r="B402" i="15"/>
  <c r="E400" i="15"/>
  <c r="E401" i="15" s="1"/>
  <c r="D400" i="15"/>
  <c r="C400" i="15"/>
  <c r="C401" i="15" s="1"/>
  <c r="B400" i="15"/>
  <c r="E398" i="15"/>
  <c r="D398" i="15"/>
  <c r="C398" i="15"/>
  <c r="B398" i="15"/>
  <c r="E396" i="15"/>
  <c r="E397" i="15" s="1"/>
  <c r="D396" i="15"/>
  <c r="C396" i="15"/>
  <c r="C397" i="15" s="1"/>
  <c r="B396" i="15"/>
  <c r="E394" i="15"/>
  <c r="D394" i="15"/>
  <c r="C394" i="15"/>
  <c r="B394" i="15"/>
  <c r="E392" i="15"/>
  <c r="E393" i="15" s="1"/>
  <c r="D392" i="15"/>
  <c r="C392" i="15"/>
  <c r="C393" i="15" s="1"/>
  <c r="B392" i="15"/>
  <c r="E390" i="15"/>
  <c r="D390" i="15"/>
  <c r="C390" i="15"/>
  <c r="B390" i="15"/>
  <c r="E388" i="15"/>
  <c r="E389" i="15" s="1"/>
  <c r="D388" i="15"/>
  <c r="C388" i="15"/>
  <c r="C389" i="15" s="1"/>
  <c r="B388" i="15"/>
  <c r="E386" i="15"/>
  <c r="D386" i="15"/>
  <c r="C386" i="15"/>
  <c r="C384" i="15" s="1"/>
  <c r="C385" i="15" s="1"/>
  <c r="B386" i="15"/>
  <c r="B384" i="15" s="1"/>
  <c r="E384" i="15"/>
  <c r="E377" i="15"/>
  <c r="E378" i="15" s="1"/>
  <c r="D377" i="15"/>
  <c r="D378" i="15" s="1"/>
  <c r="C377" i="15"/>
  <c r="C378" i="15" s="1"/>
  <c r="B377" i="15"/>
  <c r="B378" i="15" s="1"/>
  <c r="E370" i="15"/>
  <c r="D370" i="15"/>
  <c r="C370" i="15"/>
  <c r="E369" i="15"/>
  <c r="D369" i="15"/>
  <c r="C369" i="15"/>
  <c r="E368" i="15"/>
  <c r="D368" i="15"/>
  <c r="C368" i="15"/>
  <c r="B368" i="15"/>
  <c r="E349" i="15"/>
  <c r="D349" i="15"/>
  <c r="D339" i="15" s="1"/>
  <c r="C349" i="15"/>
  <c r="C339" i="15" s="1"/>
  <c r="C342" i="15" s="1"/>
  <c r="B349" i="15"/>
  <c r="E341" i="15"/>
  <c r="D341" i="15"/>
  <c r="C341" i="15"/>
  <c r="B340" i="15"/>
  <c r="E339" i="15"/>
  <c r="E322" i="15"/>
  <c r="D322" i="15"/>
  <c r="D312" i="15" s="1"/>
  <c r="C322" i="15"/>
  <c r="C312" i="15" s="1"/>
  <c r="C315" i="15" s="1"/>
  <c r="B322" i="15"/>
  <c r="E314" i="15"/>
  <c r="D314" i="15"/>
  <c r="C314" i="15"/>
  <c r="B313" i="15"/>
  <c r="E312" i="15"/>
  <c r="E315" i="15" s="1"/>
  <c r="E299" i="15"/>
  <c r="E289" i="15" s="1"/>
  <c r="D299" i="15"/>
  <c r="D289" i="15" s="1"/>
  <c r="C299" i="15"/>
  <c r="B299" i="15"/>
  <c r="B289" i="15" s="1"/>
  <c r="B290" i="15" s="1"/>
  <c r="E291" i="15"/>
  <c r="D291" i="15"/>
  <c r="C291" i="15"/>
  <c r="C289" i="15"/>
  <c r="E278" i="15"/>
  <c r="E279" i="15" s="1"/>
  <c r="D278" i="15"/>
  <c r="D279" i="15" s="1"/>
  <c r="C278" i="15"/>
  <c r="C279" i="15" s="1"/>
  <c r="B278" i="15"/>
  <c r="B279" i="15" s="1"/>
  <c r="E255" i="15"/>
  <c r="E240" i="15" s="1"/>
  <c r="D255" i="15"/>
  <c r="C255" i="15"/>
  <c r="C240" i="15" s="1"/>
  <c r="B255" i="15"/>
  <c r="B240" i="15" s="1"/>
  <c r="B241" i="15" s="1"/>
  <c r="E242" i="15"/>
  <c r="D242" i="15"/>
  <c r="C242" i="15"/>
  <c r="D240" i="15"/>
  <c r="E232" i="15"/>
  <c r="E233" i="15" s="1"/>
  <c r="D232" i="15"/>
  <c r="D233" i="15" s="1"/>
  <c r="C232" i="15"/>
  <c r="C233" i="15" s="1"/>
  <c r="B232" i="15"/>
  <c r="B233" i="15" s="1"/>
  <c r="E220" i="15"/>
  <c r="D220" i="15"/>
  <c r="C220" i="15"/>
  <c r="E219" i="15"/>
  <c r="D219" i="15"/>
  <c r="C219" i="15"/>
  <c r="E218" i="15"/>
  <c r="D218" i="15"/>
  <c r="C218" i="15"/>
  <c r="B218" i="15"/>
  <c r="E209" i="15"/>
  <c r="E210" i="15" s="1"/>
  <c r="D209" i="15"/>
  <c r="D210" i="15" s="1"/>
  <c r="C209" i="15"/>
  <c r="C210" i="15" s="1"/>
  <c r="B209" i="15"/>
  <c r="B210" i="15" s="1"/>
  <c r="E186" i="15"/>
  <c r="E171" i="15" s="1"/>
  <c r="D186" i="15"/>
  <c r="C186" i="15"/>
  <c r="C171" i="15" s="1"/>
  <c r="B186" i="15"/>
  <c r="B171" i="15" s="1"/>
  <c r="B172" i="15" s="1"/>
  <c r="E173" i="15"/>
  <c r="D173" i="15"/>
  <c r="C173" i="15"/>
  <c r="D171" i="15"/>
  <c r="E163" i="15"/>
  <c r="E148" i="15" s="1"/>
  <c r="D163" i="15"/>
  <c r="C163" i="15"/>
  <c r="B163" i="15"/>
  <c r="D148" i="15"/>
  <c r="C148" i="15"/>
  <c r="B148" i="15"/>
  <c r="E140" i="15"/>
  <c r="D140" i="15"/>
  <c r="C140" i="15"/>
  <c r="B140" i="15"/>
  <c r="E125" i="15"/>
  <c r="E126" i="15" s="1"/>
  <c r="D125" i="15"/>
  <c r="D126" i="15" s="1"/>
  <c r="C125" i="15"/>
  <c r="C126" i="15" s="1"/>
  <c r="B125" i="15"/>
  <c r="B126" i="15" s="1"/>
  <c r="E117" i="15"/>
  <c r="D117" i="15"/>
  <c r="C117" i="15"/>
  <c r="B117" i="15"/>
  <c r="E102" i="15"/>
  <c r="D102" i="15"/>
  <c r="C102" i="15"/>
  <c r="B102" i="15"/>
  <c r="E94" i="15"/>
  <c r="E79" i="15" s="1"/>
  <c r="E82" i="15" s="1"/>
  <c r="D94" i="15"/>
  <c r="D79" i="15" s="1"/>
  <c r="C94" i="15"/>
  <c r="B94" i="15"/>
  <c r="B79" i="15" s="1"/>
  <c r="B80" i="15" s="1"/>
  <c r="E81" i="15"/>
  <c r="D81" i="15"/>
  <c r="C81" i="15"/>
  <c r="C79" i="15"/>
  <c r="E71" i="15"/>
  <c r="E56" i="15" s="1"/>
  <c r="D71" i="15"/>
  <c r="C71" i="15"/>
  <c r="C56" i="15" s="1"/>
  <c r="B71" i="15"/>
  <c r="B56" i="15" s="1"/>
  <c r="B57" i="15" s="1"/>
  <c r="E58" i="15"/>
  <c r="D58" i="15"/>
  <c r="C58" i="15"/>
  <c r="D56" i="15"/>
  <c r="E48" i="15"/>
  <c r="E33" i="15" s="1"/>
  <c r="D48" i="15"/>
  <c r="D33" i="15" s="1"/>
  <c r="C48" i="15"/>
  <c r="B48" i="15"/>
  <c r="B33" i="15" s="1"/>
  <c r="E35" i="15"/>
  <c r="D35" i="15"/>
  <c r="C35" i="15"/>
  <c r="C33" i="15"/>
  <c r="C24" i="15"/>
  <c r="D24" i="15" s="1"/>
  <c r="E24" i="15" s="1"/>
  <c r="D23" i="15"/>
  <c r="E23" i="15" s="1"/>
  <c r="E21" i="15"/>
  <c r="D21" i="15"/>
  <c r="C21" i="15"/>
  <c r="B21" i="15"/>
  <c r="C14" i="15"/>
  <c r="D14" i="15" s="1"/>
  <c r="E14" i="15" s="1"/>
  <c r="E344" i="14"/>
  <c r="D344" i="14"/>
  <c r="C344" i="14"/>
  <c r="B344" i="14"/>
  <c r="E342" i="14"/>
  <c r="D342" i="14"/>
  <c r="C342" i="14"/>
  <c r="B342" i="14"/>
  <c r="E340" i="14"/>
  <c r="D340" i="14"/>
  <c r="C340" i="14"/>
  <c r="B340" i="14"/>
  <c r="E338" i="14"/>
  <c r="D338" i="14"/>
  <c r="C338" i="14"/>
  <c r="B338" i="14"/>
  <c r="E336" i="14"/>
  <c r="D336" i="14"/>
  <c r="C336" i="14"/>
  <c r="B336" i="14"/>
  <c r="E334" i="14"/>
  <c r="D334" i="14"/>
  <c r="C334" i="14"/>
  <c r="B334" i="14"/>
  <c r="E332" i="14"/>
  <c r="D332" i="14"/>
  <c r="C332" i="14"/>
  <c r="B332" i="14"/>
  <c r="E330" i="14"/>
  <c r="D330" i="14"/>
  <c r="C330" i="14"/>
  <c r="B330" i="14"/>
  <c r="E328" i="14"/>
  <c r="D328" i="14"/>
  <c r="D326" i="14" s="1"/>
  <c r="D349" i="14" s="1"/>
  <c r="C328" i="14"/>
  <c r="B328" i="14"/>
  <c r="B326" i="14" s="1"/>
  <c r="E325" i="14"/>
  <c r="D325" i="14"/>
  <c r="C325" i="14"/>
  <c r="B325" i="14"/>
  <c r="E319" i="14"/>
  <c r="D319" i="14"/>
  <c r="C319" i="14"/>
  <c r="B319" i="14"/>
  <c r="E312" i="14"/>
  <c r="D312" i="14"/>
  <c r="C312" i="14"/>
  <c r="E311" i="14"/>
  <c r="D311" i="14"/>
  <c r="C311" i="14"/>
  <c r="E310" i="14"/>
  <c r="D310" i="14"/>
  <c r="C310" i="14"/>
  <c r="B310" i="14"/>
  <c r="E260" i="14"/>
  <c r="D260" i="14"/>
  <c r="B260" i="14"/>
  <c r="E253" i="14"/>
  <c r="D253" i="14"/>
  <c r="C253" i="14"/>
  <c r="E252" i="14"/>
  <c r="D252" i="14"/>
  <c r="C252" i="14"/>
  <c r="E251" i="14"/>
  <c r="D251" i="14"/>
  <c r="D254" i="14" s="1"/>
  <c r="B251" i="14"/>
  <c r="C254" i="14" s="1"/>
  <c r="E229" i="14"/>
  <c r="E233" i="14" s="1"/>
  <c r="D229" i="14"/>
  <c r="D233" i="14" s="1"/>
  <c r="C229" i="14"/>
  <c r="C233" i="14" s="1"/>
  <c r="B229" i="14"/>
  <c r="B233" i="14" s="1"/>
  <c r="E203" i="14"/>
  <c r="D203" i="14"/>
  <c r="C203" i="14"/>
  <c r="E202" i="14"/>
  <c r="D202" i="14"/>
  <c r="C202" i="14"/>
  <c r="E201" i="14"/>
  <c r="D201" i="14"/>
  <c r="C201" i="14"/>
  <c r="B201" i="14"/>
  <c r="E189" i="14"/>
  <c r="E193" i="14" s="1"/>
  <c r="D189" i="14"/>
  <c r="D193" i="14" s="1"/>
  <c r="C189" i="14"/>
  <c r="C193" i="14" s="1"/>
  <c r="B189" i="14"/>
  <c r="B193" i="14" s="1"/>
  <c r="E161" i="14"/>
  <c r="D161" i="14"/>
  <c r="C161" i="14"/>
  <c r="E160" i="14"/>
  <c r="D160" i="14"/>
  <c r="C160" i="14"/>
  <c r="E159" i="14"/>
  <c r="D159" i="14"/>
  <c r="C159" i="14"/>
  <c r="B159" i="14"/>
  <c r="E140" i="14"/>
  <c r="D140" i="14"/>
  <c r="C140" i="14"/>
  <c r="B140" i="14"/>
  <c r="E133" i="14"/>
  <c r="D133" i="14"/>
  <c r="C133" i="14"/>
  <c r="E132" i="14"/>
  <c r="D132" i="14"/>
  <c r="C132" i="14"/>
  <c r="E131" i="14"/>
  <c r="D131" i="14"/>
  <c r="C131" i="14"/>
  <c r="B131" i="14"/>
  <c r="E101" i="14"/>
  <c r="D101" i="14"/>
  <c r="C101" i="14"/>
  <c r="B101" i="14"/>
  <c r="E94" i="14"/>
  <c r="D94" i="14"/>
  <c r="C94" i="14"/>
  <c r="E93" i="14"/>
  <c r="D93" i="14"/>
  <c r="C93" i="14"/>
  <c r="E92" i="14"/>
  <c r="D92" i="14"/>
  <c r="C92" i="14"/>
  <c r="B92" i="14"/>
  <c r="E58" i="14"/>
  <c r="E62" i="14" s="1"/>
  <c r="D58" i="14"/>
  <c r="D62" i="14" s="1"/>
  <c r="C58" i="14"/>
  <c r="C62" i="14" s="1"/>
  <c r="B58" i="14"/>
  <c r="B62" i="14" s="1"/>
  <c r="E32" i="14"/>
  <c r="D32" i="14"/>
  <c r="C32" i="14"/>
  <c r="E31" i="14"/>
  <c r="D31" i="14"/>
  <c r="C31" i="14"/>
  <c r="E30" i="14"/>
  <c r="D30" i="14"/>
  <c r="C30" i="14"/>
  <c r="B30" i="14"/>
  <c r="E326" i="13"/>
  <c r="D326" i="13"/>
  <c r="C326" i="13"/>
  <c r="B326" i="13"/>
  <c r="E324" i="13"/>
  <c r="D324" i="13"/>
  <c r="C324" i="13"/>
  <c r="B324" i="13"/>
  <c r="E302" i="13"/>
  <c r="D302" i="13"/>
  <c r="C302" i="13"/>
  <c r="B302" i="13"/>
  <c r="E295" i="13"/>
  <c r="D295" i="13"/>
  <c r="C295" i="13"/>
  <c r="E294" i="13"/>
  <c r="D294" i="13"/>
  <c r="C294" i="13"/>
  <c r="E293" i="13"/>
  <c r="D293" i="13"/>
  <c r="C293" i="13"/>
  <c r="B293" i="13"/>
  <c r="E278" i="13"/>
  <c r="E282" i="13" s="1"/>
  <c r="D278" i="13"/>
  <c r="D282" i="13" s="1"/>
  <c r="C278" i="13"/>
  <c r="C282" i="13" s="1"/>
  <c r="B278" i="13"/>
  <c r="B282" i="13" s="1"/>
  <c r="E250" i="13"/>
  <c r="D250" i="13"/>
  <c r="C250" i="13"/>
  <c r="E249" i="13"/>
  <c r="D249" i="13"/>
  <c r="C249" i="13"/>
  <c r="E248" i="13"/>
  <c r="D248" i="13"/>
  <c r="C248" i="13"/>
  <c r="B248" i="13"/>
  <c r="E228" i="13"/>
  <c r="D228" i="13"/>
  <c r="C228" i="13"/>
  <c r="B228" i="13"/>
  <c r="E221" i="13"/>
  <c r="D221" i="13"/>
  <c r="C221" i="13"/>
  <c r="E220" i="13"/>
  <c r="D220" i="13"/>
  <c r="C220" i="13"/>
  <c r="E219" i="13"/>
  <c r="D219" i="13"/>
  <c r="C219" i="13"/>
  <c r="B219" i="13"/>
  <c r="E207" i="13"/>
  <c r="D207" i="13"/>
  <c r="C207" i="13"/>
  <c r="B207" i="13"/>
  <c r="E200" i="13"/>
  <c r="D200" i="13"/>
  <c r="C200" i="13"/>
  <c r="E199" i="13"/>
  <c r="D199" i="13"/>
  <c r="C199" i="13"/>
  <c r="E198" i="13"/>
  <c r="D198" i="13"/>
  <c r="C198" i="13"/>
  <c r="B198" i="13"/>
  <c r="E183" i="13"/>
  <c r="E187" i="13" s="1"/>
  <c r="D183" i="13"/>
  <c r="D187" i="13" s="1"/>
  <c r="C183" i="13"/>
  <c r="C187" i="13" s="1"/>
  <c r="B183" i="13"/>
  <c r="B187" i="13" s="1"/>
  <c r="E157" i="13"/>
  <c r="D157" i="13"/>
  <c r="C157" i="13"/>
  <c r="E156" i="13"/>
  <c r="D156" i="13"/>
  <c r="C156" i="13"/>
  <c r="E155" i="13"/>
  <c r="D155" i="13"/>
  <c r="C155" i="13"/>
  <c r="B155" i="13"/>
  <c r="E143" i="13"/>
  <c r="E147" i="13" s="1"/>
  <c r="D143" i="13"/>
  <c r="D147" i="13" s="1"/>
  <c r="C143" i="13"/>
  <c r="C147" i="13" s="1"/>
  <c r="B143" i="13"/>
  <c r="B147" i="13" s="1"/>
  <c r="E117" i="13"/>
  <c r="D117" i="13"/>
  <c r="C117" i="13"/>
  <c r="E116" i="13"/>
  <c r="D116" i="13"/>
  <c r="C116" i="13"/>
  <c r="E115" i="13"/>
  <c r="D115" i="13"/>
  <c r="C115" i="13"/>
  <c r="B115" i="13"/>
  <c r="E103" i="13"/>
  <c r="E107" i="13" s="1"/>
  <c r="D103" i="13"/>
  <c r="D107" i="13" s="1"/>
  <c r="C103" i="13"/>
  <c r="C107" i="13" s="1"/>
  <c r="B103" i="13"/>
  <c r="B107" i="13" s="1"/>
  <c r="E77" i="13"/>
  <c r="D77" i="13"/>
  <c r="C77" i="13"/>
  <c r="E76" i="13"/>
  <c r="D76" i="13"/>
  <c r="C76" i="13"/>
  <c r="E75" i="13"/>
  <c r="D75" i="13"/>
  <c r="C75" i="13"/>
  <c r="B75" i="13"/>
  <c r="E48" i="13"/>
  <c r="E314" i="13" s="1"/>
  <c r="D48" i="13"/>
  <c r="D314" i="13" s="1"/>
  <c r="C48" i="13"/>
  <c r="C314" i="13" s="1"/>
  <c r="B48" i="13"/>
  <c r="B314" i="13" s="1"/>
  <c r="E45" i="13"/>
  <c r="E312" i="13" s="1"/>
  <c r="D45" i="13"/>
  <c r="D312" i="13" s="1"/>
  <c r="C45" i="13"/>
  <c r="C312" i="13" s="1"/>
  <c r="B45" i="13"/>
  <c r="B312" i="13" s="1"/>
  <c r="E42" i="13"/>
  <c r="E310" i="13" s="1"/>
  <c r="E308" i="13" s="1"/>
  <c r="D42" i="13"/>
  <c r="D310" i="13" s="1"/>
  <c r="D308" i="13" s="1"/>
  <c r="C42" i="13"/>
  <c r="C310" i="13" s="1"/>
  <c r="C308" i="13" s="1"/>
  <c r="B42" i="13"/>
  <c r="B310" i="13" s="1"/>
  <c r="E37" i="13"/>
  <c r="D37" i="13"/>
  <c r="C37" i="13"/>
  <c r="E36" i="13"/>
  <c r="D36" i="13"/>
  <c r="C36" i="13"/>
  <c r="E35" i="13"/>
  <c r="D35" i="13"/>
  <c r="C35" i="13"/>
  <c r="B35" i="13"/>
  <c r="C221" i="15" l="1"/>
  <c r="E221" i="15"/>
  <c r="E292" i="15"/>
  <c r="E342" i="15"/>
  <c r="C95" i="14"/>
  <c r="E95" i="14"/>
  <c r="C162" i="14"/>
  <c r="E162" i="14"/>
  <c r="E254" i="14"/>
  <c r="D313" i="14"/>
  <c r="E313" i="14"/>
  <c r="D329" i="14"/>
  <c r="E329" i="14"/>
  <c r="D333" i="14"/>
  <c r="E333" i="14"/>
  <c r="D337" i="14"/>
  <c r="E337" i="14"/>
  <c r="C341" i="14"/>
  <c r="E341" i="14"/>
  <c r="D345" i="14"/>
  <c r="E345" i="14"/>
  <c r="C78" i="13"/>
  <c r="D78" i="13"/>
  <c r="C158" i="13"/>
  <c r="E158" i="13"/>
  <c r="C222" i="13"/>
  <c r="E222" i="13"/>
  <c r="C296" i="13"/>
  <c r="E296" i="13"/>
  <c r="C325" i="13"/>
  <c r="E325" i="13"/>
  <c r="D38" i="13"/>
  <c r="E38" i="13"/>
  <c r="C118" i="13"/>
  <c r="E118" i="13"/>
  <c r="D201" i="13"/>
  <c r="E201" i="13"/>
  <c r="D251" i="13"/>
  <c r="E251" i="13"/>
  <c r="D327" i="13"/>
  <c r="E327" i="13"/>
  <c r="C33" i="14"/>
  <c r="E33" i="14"/>
  <c r="D134" i="14"/>
  <c r="E134" i="14"/>
  <c r="D204" i="14"/>
  <c r="E204" i="14"/>
  <c r="B349" i="14"/>
  <c r="C331" i="14"/>
  <c r="E331" i="14"/>
  <c r="C335" i="14"/>
  <c r="E335" i="14"/>
  <c r="C339" i="14"/>
  <c r="E339" i="14"/>
  <c r="D341" i="14"/>
  <c r="C343" i="14"/>
  <c r="E343" i="14"/>
  <c r="C383" i="15"/>
  <c r="C49" i="15"/>
  <c r="E49" i="15"/>
  <c r="D59" i="15"/>
  <c r="B72" i="15"/>
  <c r="D72" i="15"/>
  <c r="C82" i="15"/>
  <c r="C95" i="15"/>
  <c r="E95" i="15"/>
  <c r="C118" i="15"/>
  <c r="E118" i="15"/>
  <c r="C141" i="15"/>
  <c r="E141" i="15"/>
  <c r="C164" i="15"/>
  <c r="E164" i="15"/>
  <c r="D174" i="15"/>
  <c r="B187" i="15"/>
  <c r="D187" i="15"/>
  <c r="C371" i="15"/>
  <c r="D371" i="15"/>
  <c r="D387" i="15"/>
  <c r="C391" i="15"/>
  <c r="D391" i="15"/>
  <c r="C395" i="15"/>
  <c r="D395" i="15"/>
  <c r="C399" i="15"/>
  <c r="D399" i="15"/>
  <c r="C403" i="15"/>
  <c r="D403" i="15"/>
  <c r="E383" i="15"/>
  <c r="E404" i="15" s="1"/>
  <c r="B118" i="15"/>
  <c r="D118" i="15"/>
  <c r="B141" i="15"/>
  <c r="D141" i="15"/>
  <c r="B164" i="15"/>
  <c r="D164" i="15"/>
  <c r="B256" i="15"/>
  <c r="D256" i="15"/>
  <c r="B383" i="15"/>
  <c r="B34" i="15"/>
  <c r="D383" i="15"/>
  <c r="D36" i="15"/>
  <c r="D34" i="15"/>
  <c r="C59" i="15"/>
  <c r="C57" i="15"/>
  <c r="C60" i="15" s="1"/>
  <c r="E59" i="15"/>
  <c r="E57" i="15"/>
  <c r="D82" i="15"/>
  <c r="D80" i="15"/>
  <c r="C174" i="15"/>
  <c r="C172" i="15"/>
  <c r="C175" i="15" s="1"/>
  <c r="E174" i="15"/>
  <c r="E172" i="15"/>
  <c r="D243" i="15"/>
  <c r="C292" i="15"/>
  <c r="C243" i="15"/>
  <c r="C241" i="15"/>
  <c r="C244" i="15" s="1"/>
  <c r="E243" i="15"/>
  <c r="E241" i="15"/>
  <c r="D292" i="15"/>
  <c r="D290" i="15"/>
  <c r="D315" i="15"/>
  <c r="D313" i="15"/>
  <c r="D342" i="15"/>
  <c r="D340" i="15"/>
  <c r="B404" i="15"/>
  <c r="C34" i="15"/>
  <c r="E34" i="15"/>
  <c r="C36" i="15"/>
  <c r="E36" i="15"/>
  <c r="B49" i="15"/>
  <c r="D49" i="15"/>
  <c r="D57" i="15"/>
  <c r="D60" i="15" s="1"/>
  <c r="C72" i="15"/>
  <c r="E72" i="15"/>
  <c r="C80" i="15"/>
  <c r="C83" i="15" s="1"/>
  <c r="E80" i="15"/>
  <c r="E83" i="15" s="1"/>
  <c r="B95" i="15"/>
  <c r="D95" i="15"/>
  <c r="D172" i="15"/>
  <c r="D175" i="15" s="1"/>
  <c r="C187" i="15"/>
  <c r="E187" i="15"/>
  <c r="D221" i="15"/>
  <c r="D241" i="15"/>
  <c r="D244" i="15" s="1"/>
  <c r="C256" i="15"/>
  <c r="E256" i="15"/>
  <c r="C290" i="15"/>
  <c r="C293" i="15" s="1"/>
  <c r="E290" i="15"/>
  <c r="E293" i="15" s="1"/>
  <c r="C313" i="15"/>
  <c r="C316" i="15" s="1"/>
  <c r="E313" i="15"/>
  <c r="E316" i="15" s="1"/>
  <c r="C340" i="15"/>
  <c r="C343" i="15" s="1"/>
  <c r="E340" i="15"/>
  <c r="E343" i="15" s="1"/>
  <c r="E371" i="15"/>
  <c r="C387" i="15"/>
  <c r="E387" i="15"/>
  <c r="D389" i="15"/>
  <c r="E391" i="15"/>
  <c r="D393" i="15"/>
  <c r="E395" i="15"/>
  <c r="D397" i="15"/>
  <c r="E399" i="15"/>
  <c r="D401" i="15"/>
  <c r="E403" i="15"/>
  <c r="C404" i="15"/>
  <c r="D384" i="15"/>
  <c r="D385" i="15" s="1"/>
  <c r="D33" i="14"/>
  <c r="D95" i="14"/>
  <c r="C134" i="14"/>
  <c r="D162" i="14"/>
  <c r="C204" i="14"/>
  <c r="C313" i="14"/>
  <c r="C326" i="14"/>
  <c r="E326" i="14"/>
  <c r="D327" i="14"/>
  <c r="C329" i="14"/>
  <c r="D331" i="14"/>
  <c r="C333" i="14"/>
  <c r="D335" i="14"/>
  <c r="C337" i="14"/>
  <c r="D339" i="14"/>
  <c r="D343" i="14"/>
  <c r="C345" i="14"/>
  <c r="D309" i="13"/>
  <c r="E309" i="13"/>
  <c r="B308" i="13"/>
  <c r="C309" i="13" s="1"/>
  <c r="B63" i="13"/>
  <c r="E78" i="13"/>
  <c r="D118" i="13"/>
  <c r="C38" i="13"/>
  <c r="C63" i="13"/>
  <c r="E63" i="13"/>
  <c r="D158" i="13"/>
  <c r="C201" i="13"/>
  <c r="D222" i="13"/>
  <c r="C251" i="13"/>
  <c r="D296" i="13"/>
  <c r="D325" i="13"/>
  <c r="C327" i="13"/>
  <c r="D63" i="13"/>
  <c r="E485" i="12"/>
  <c r="D485" i="12"/>
  <c r="C485" i="12"/>
  <c r="B485" i="12"/>
  <c r="E483" i="12"/>
  <c r="D483" i="12"/>
  <c r="C483" i="12"/>
  <c r="B483" i="12"/>
  <c r="E473" i="12"/>
  <c r="D473" i="12"/>
  <c r="C473" i="12"/>
  <c r="B473" i="12"/>
  <c r="E471" i="12"/>
  <c r="D471" i="12"/>
  <c r="C471" i="12"/>
  <c r="B471" i="12"/>
  <c r="E469" i="12"/>
  <c r="D469" i="12"/>
  <c r="C469" i="12"/>
  <c r="B469" i="12"/>
  <c r="E467" i="12"/>
  <c r="D467" i="12"/>
  <c r="C467" i="12"/>
  <c r="B467" i="12"/>
  <c r="E460" i="12"/>
  <c r="B460" i="12"/>
  <c r="E453" i="12"/>
  <c r="D453" i="12"/>
  <c r="C453" i="12"/>
  <c r="E452" i="12"/>
  <c r="D452" i="12"/>
  <c r="C452" i="12"/>
  <c r="E451" i="12"/>
  <c r="D451" i="12"/>
  <c r="C451" i="12"/>
  <c r="B451" i="12"/>
  <c r="E431" i="12"/>
  <c r="E435" i="12" s="1"/>
  <c r="D431" i="12"/>
  <c r="D435" i="12" s="1"/>
  <c r="C431" i="12"/>
  <c r="C435" i="12" s="1"/>
  <c r="B431" i="12"/>
  <c r="B435" i="12" s="1"/>
  <c r="E405" i="12"/>
  <c r="D405" i="12"/>
  <c r="C405" i="12"/>
  <c r="E404" i="12"/>
  <c r="D404" i="12"/>
  <c r="C404" i="12"/>
  <c r="E403" i="12"/>
  <c r="D403" i="12"/>
  <c r="C403" i="12"/>
  <c r="B403" i="12"/>
  <c r="E391" i="12"/>
  <c r="D391" i="12"/>
  <c r="C391" i="12"/>
  <c r="B391" i="12"/>
  <c r="E384" i="12"/>
  <c r="D384" i="12"/>
  <c r="C384" i="12"/>
  <c r="E383" i="12"/>
  <c r="D383" i="12"/>
  <c r="C383" i="12"/>
  <c r="E382" i="12"/>
  <c r="D382" i="12"/>
  <c r="C382" i="12"/>
  <c r="B382" i="12"/>
  <c r="E367" i="12"/>
  <c r="C367" i="12"/>
  <c r="B367" i="12"/>
  <c r="E360" i="12"/>
  <c r="D360" i="12"/>
  <c r="C360" i="12"/>
  <c r="E359" i="12"/>
  <c r="D359" i="12"/>
  <c r="C359" i="12"/>
  <c r="E358" i="12"/>
  <c r="D358" i="12"/>
  <c r="C358" i="12"/>
  <c r="B358" i="12"/>
  <c r="E343" i="12"/>
  <c r="D343" i="12"/>
  <c r="C343" i="12"/>
  <c r="B343" i="12"/>
  <c r="E314" i="12"/>
  <c r="D314" i="12"/>
  <c r="C314" i="12"/>
  <c r="E312" i="12"/>
  <c r="D312" i="12"/>
  <c r="C312" i="12"/>
  <c r="B312" i="12"/>
  <c r="B313" i="12" s="1"/>
  <c r="E291" i="12"/>
  <c r="D291" i="12"/>
  <c r="C291" i="12"/>
  <c r="B291" i="12"/>
  <c r="E284" i="12"/>
  <c r="D284" i="12"/>
  <c r="C284" i="12"/>
  <c r="E283" i="12"/>
  <c r="D283" i="12"/>
  <c r="C283" i="12"/>
  <c r="E282" i="12"/>
  <c r="D282" i="12"/>
  <c r="C282" i="12"/>
  <c r="B282" i="12"/>
  <c r="E267" i="12"/>
  <c r="D267" i="12"/>
  <c r="C267" i="12"/>
  <c r="B267" i="12"/>
  <c r="E260" i="12"/>
  <c r="D260" i="12"/>
  <c r="C260" i="12"/>
  <c r="E259" i="12"/>
  <c r="D259" i="12"/>
  <c r="C259" i="12"/>
  <c r="E258" i="12"/>
  <c r="D258" i="12"/>
  <c r="C258" i="12"/>
  <c r="B258" i="12"/>
  <c r="E243" i="12"/>
  <c r="D243" i="12"/>
  <c r="C243" i="12"/>
  <c r="B243" i="12"/>
  <c r="E216" i="12"/>
  <c r="D216" i="12"/>
  <c r="C216" i="12"/>
  <c r="E214" i="12"/>
  <c r="D214" i="12"/>
  <c r="C214" i="12"/>
  <c r="B214" i="12"/>
  <c r="B215" i="12" s="1"/>
  <c r="E203" i="12"/>
  <c r="D203" i="12"/>
  <c r="C203" i="12"/>
  <c r="B203" i="12"/>
  <c r="E196" i="12"/>
  <c r="D196" i="12"/>
  <c r="C196" i="12"/>
  <c r="E195" i="12"/>
  <c r="D195" i="12"/>
  <c r="C195" i="12"/>
  <c r="E194" i="12"/>
  <c r="D194" i="12"/>
  <c r="C194" i="12"/>
  <c r="B194" i="12"/>
  <c r="E179" i="12"/>
  <c r="D179" i="12"/>
  <c r="C179" i="12"/>
  <c r="B179" i="12"/>
  <c r="E172" i="12"/>
  <c r="D172" i="12"/>
  <c r="C172" i="12"/>
  <c r="E171" i="12"/>
  <c r="D171" i="12"/>
  <c r="C171" i="12"/>
  <c r="E170" i="12"/>
  <c r="D170" i="12"/>
  <c r="C170" i="12"/>
  <c r="B170" i="12"/>
  <c r="E155" i="12"/>
  <c r="D155" i="12"/>
  <c r="C155" i="12"/>
  <c r="B155" i="12"/>
  <c r="E126" i="12"/>
  <c r="D126" i="12"/>
  <c r="C126" i="12"/>
  <c r="E124" i="12"/>
  <c r="D124" i="12"/>
  <c r="C124" i="12"/>
  <c r="B124" i="12"/>
  <c r="E113" i="12"/>
  <c r="D113" i="12"/>
  <c r="C113" i="12"/>
  <c r="B113" i="12"/>
  <c r="E106" i="12"/>
  <c r="D106" i="12"/>
  <c r="C106" i="12"/>
  <c r="E105" i="12"/>
  <c r="D105" i="12"/>
  <c r="C105" i="12"/>
  <c r="E104" i="12"/>
  <c r="D104" i="12"/>
  <c r="C104" i="12"/>
  <c r="B104" i="12"/>
  <c r="E89" i="12"/>
  <c r="D89" i="12"/>
  <c r="C89" i="12"/>
  <c r="B89" i="12"/>
  <c r="E82" i="12"/>
  <c r="D82" i="12"/>
  <c r="C82" i="12"/>
  <c r="E81" i="12"/>
  <c r="D81" i="12"/>
  <c r="C81" i="12"/>
  <c r="E80" i="12"/>
  <c r="D80" i="12"/>
  <c r="C80" i="12"/>
  <c r="B80" i="12"/>
  <c r="E65" i="12"/>
  <c r="E69" i="12" s="1"/>
  <c r="D65" i="12"/>
  <c r="D69" i="12" s="1"/>
  <c r="C65" i="12"/>
  <c r="C69" i="12" s="1"/>
  <c r="B65" i="12"/>
  <c r="B69" i="12" s="1"/>
  <c r="E37" i="12"/>
  <c r="D37" i="12"/>
  <c r="C37" i="12"/>
  <c r="E36" i="12"/>
  <c r="D36" i="12"/>
  <c r="C36" i="12"/>
  <c r="E35" i="12"/>
  <c r="D35" i="12"/>
  <c r="C35" i="12"/>
  <c r="B35" i="12"/>
  <c r="C37" i="15" l="1"/>
  <c r="B466" i="12"/>
  <c r="D466" i="12"/>
  <c r="C38" i="12"/>
  <c r="E38" i="12"/>
  <c r="C83" i="12"/>
  <c r="E83" i="12"/>
  <c r="C107" i="12"/>
  <c r="E107" i="12"/>
  <c r="C466" i="12"/>
  <c r="E466" i="12"/>
  <c r="B159" i="12"/>
  <c r="D159" i="12"/>
  <c r="D173" i="12"/>
  <c r="D197" i="12"/>
  <c r="D217" i="12"/>
  <c r="C247" i="12"/>
  <c r="E247" i="12"/>
  <c r="C261" i="12"/>
  <c r="E261" i="12"/>
  <c r="C285" i="12"/>
  <c r="E285" i="12"/>
  <c r="C315" i="12"/>
  <c r="E315" i="12"/>
  <c r="B347" i="12"/>
  <c r="D347" i="12"/>
  <c r="D361" i="12"/>
  <c r="C385" i="12"/>
  <c r="E385" i="12"/>
  <c r="C406" i="12"/>
  <c r="E406" i="12"/>
  <c r="C454" i="12"/>
  <c r="E454" i="12"/>
  <c r="C468" i="12"/>
  <c r="E468" i="12"/>
  <c r="C470" i="12"/>
  <c r="E470" i="12"/>
  <c r="C472" i="12"/>
  <c r="E472" i="12"/>
  <c r="C474" i="12"/>
  <c r="E474" i="12"/>
  <c r="C484" i="12"/>
  <c r="E484" i="12"/>
  <c r="C486" i="12"/>
  <c r="E486" i="12"/>
  <c r="D38" i="12"/>
  <c r="D83" i="12"/>
  <c r="D107" i="12"/>
  <c r="C159" i="12"/>
  <c r="E159" i="12"/>
  <c r="C173" i="12"/>
  <c r="E173" i="12"/>
  <c r="C197" i="12"/>
  <c r="E197" i="12"/>
  <c r="C217" i="12"/>
  <c r="E217" i="12"/>
  <c r="B247" i="12"/>
  <c r="D247" i="12"/>
  <c r="D261" i="12"/>
  <c r="D285" i="12"/>
  <c r="D315" i="12"/>
  <c r="C347" i="12"/>
  <c r="E347" i="12"/>
  <c r="C361" i="12"/>
  <c r="E361" i="12"/>
  <c r="D385" i="12"/>
  <c r="D406" i="12"/>
  <c r="D454" i="12"/>
  <c r="D470" i="12"/>
  <c r="D472" i="12"/>
  <c r="D474" i="12"/>
  <c r="D484" i="12"/>
  <c r="D486" i="12"/>
  <c r="E37" i="15"/>
  <c r="E175" i="15"/>
  <c r="D83" i="15"/>
  <c r="E60" i="15"/>
  <c r="D37" i="15"/>
  <c r="D404" i="15"/>
  <c r="D343" i="15"/>
  <c r="D316" i="15"/>
  <c r="D293" i="15"/>
  <c r="E244" i="15"/>
  <c r="E385" i="15"/>
  <c r="E327" i="14"/>
  <c r="E349" i="14"/>
  <c r="C327" i="14"/>
  <c r="C349" i="14"/>
  <c r="C307" i="13"/>
  <c r="C331" i="13" s="1"/>
  <c r="C67" i="13"/>
  <c r="B307" i="13"/>
  <c r="B67" i="13"/>
  <c r="D307" i="13"/>
  <c r="D331" i="13" s="1"/>
  <c r="D67" i="13"/>
  <c r="E307" i="13"/>
  <c r="E331" i="13" s="1"/>
  <c r="E67" i="13"/>
  <c r="B331" i="13"/>
  <c r="B490" i="12"/>
  <c r="D490" i="12"/>
  <c r="C125" i="12"/>
  <c r="E125" i="12"/>
  <c r="C127" i="12"/>
  <c r="E127" i="12"/>
  <c r="D215" i="12"/>
  <c r="C313" i="12"/>
  <c r="C316" i="12" s="1"/>
  <c r="E313" i="12"/>
  <c r="D468" i="12"/>
  <c r="C490" i="12"/>
  <c r="E490" i="12"/>
  <c r="B125" i="12"/>
  <c r="D125" i="12"/>
  <c r="D127" i="12"/>
  <c r="C215" i="12"/>
  <c r="C218" i="12" s="1"/>
  <c r="E215" i="12"/>
  <c r="E218" i="12" s="1"/>
  <c r="D313" i="12"/>
  <c r="D316" i="12" s="1"/>
  <c r="D128" i="12" l="1"/>
  <c r="E316" i="12"/>
  <c r="D218" i="12"/>
  <c r="C128" i="12"/>
  <c r="E128" i="12"/>
  <c r="E316" i="11" l="1"/>
  <c r="E317" i="11" s="1"/>
  <c r="D316" i="11"/>
  <c r="C316" i="11"/>
  <c r="D317" i="11" s="1"/>
  <c r="B316" i="11"/>
  <c r="E314" i="11"/>
  <c r="D314" i="11"/>
  <c r="C314" i="11"/>
  <c r="B314" i="11"/>
  <c r="E312" i="11"/>
  <c r="D312" i="11"/>
  <c r="C312" i="11"/>
  <c r="D313" i="11" s="1"/>
  <c r="B312" i="11"/>
  <c r="E310" i="11"/>
  <c r="E298" i="11" s="1"/>
  <c r="D310" i="11"/>
  <c r="C310" i="11"/>
  <c r="C298" i="11" s="1"/>
  <c r="B310" i="11"/>
  <c r="E309" i="11"/>
  <c r="D309" i="11"/>
  <c r="C309" i="11"/>
  <c r="E306" i="11"/>
  <c r="D306" i="11"/>
  <c r="C306" i="11"/>
  <c r="B306" i="11"/>
  <c r="E304" i="11"/>
  <c r="D304" i="11"/>
  <c r="C304" i="11"/>
  <c r="B304" i="11"/>
  <c r="E302" i="11"/>
  <c r="D302" i="11"/>
  <c r="C302" i="11"/>
  <c r="B302" i="11"/>
  <c r="E300" i="11"/>
  <c r="D300" i="11"/>
  <c r="D298" i="11" s="1"/>
  <c r="C300" i="11"/>
  <c r="B300" i="11"/>
  <c r="B298" i="11" s="1"/>
  <c r="E292" i="11"/>
  <c r="D292" i="11"/>
  <c r="C292" i="11"/>
  <c r="B292" i="11"/>
  <c r="E285" i="11"/>
  <c r="D285" i="11"/>
  <c r="C285" i="11"/>
  <c r="E284" i="11"/>
  <c r="D284" i="11"/>
  <c r="C284" i="11"/>
  <c r="E283" i="11"/>
  <c r="D283" i="11"/>
  <c r="C283" i="11"/>
  <c r="B283" i="11"/>
  <c r="E268" i="11"/>
  <c r="E272" i="11" s="1"/>
  <c r="D268" i="11"/>
  <c r="D272" i="11" s="1"/>
  <c r="C268" i="11"/>
  <c r="C272" i="11" s="1"/>
  <c r="B268" i="11"/>
  <c r="B272" i="11" s="1"/>
  <c r="E240" i="11"/>
  <c r="D240" i="11"/>
  <c r="C240" i="11"/>
  <c r="E239" i="11"/>
  <c r="D239" i="11"/>
  <c r="C239" i="11"/>
  <c r="E238" i="11"/>
  <c r="D238" i="11"/>
  <c r="C238" i="11"/>
  <c r="B238" i="11"/>
  <c r="E226" i="11"/>
  <c r="E230" i="11" s="1"/>
  <c r="D226" i="11"/>
  <c r="D230" i="11" s="1"/>
  <c r="C226" i="11"/>
  <c r="C230" i="11" s="1"/>
  <c r="B226" i="11"/>
  <c r="B230" i="11" s="1"/>
  <c r="E198" i="11"/>
  <c r="D198" i="11"/>
  <c r="C198" i="11"/>
  <c r="E197" i="11"/>
  <c r="D197" i="11"/>
  <c r="C197" i="11"/>
  <c r="E196" i="11"/>
  <c r="D196" i="11"/>
  <c r="C196" i="11"/>
  <c r="B196" i="11"/>
  <c r="E178" i="11"/>
  <c r="D178" i="11"/>
  <c r="C178" i="11"/>
  <c r="B178" i="11"/>
  <c r="E171" i="11"/>
  <c r="D171" i="11"/>
  <c r="C171" i="11"/>
  <c r="E170" i="11"/>
  <c r="D170" i="11"/>
  <c r="C170" i="11"/>
  <c r="E169" i="11"/>
  <c r="D169" i="11"/>
  <c r="C169" i="11"/>
  <c r="B169" i="11"/>
  <c r="E157" i="11"/>
  <c r="C157" i="11"/>
  <c r="B157" i="11"/>
  <c r="E150" i="11"/>
  <c r="D150" i="11"/>
  <c r="C150" i="11"/>
  <c r="E149" i="11"/>
  <c r="D149" i="11"/>
  <c r="C149" i="11"/>
  <c r="E148" i="11"/>
  <c r="D148" i="11"/>
  <c r="C148" i="11"/>
  <c r="B148" i="11"/>
  <c r="E136" i="11"/>
  <c r="D136" i="11"/>
  <c r="C136" i="11"/>
  <c r="B136" i="11"/>
  <c r="E129" i="11"/>
  <c r="D129" i="11"/>
  <c r="C129" i="11"/>
  <c r="E128" i="11"/>
  <c r="D128" i="11"/>
  <c r="C128" i="11"/>
  <c r="E127" i="11"/>
  <c r="D127" i="11"/>
  <c r="C127" i="11"/>
  <c r="B127" i="11"/>
  <c r="E112" i="11"/>
  <c r="E116" i="11" s="1"/>
  <c r="D112" i="11"/>
  <c r="D116" i="11" s="1"/>
  <c r="C112" i="11"/>
  <c r="C116" i="11" s="1"/>
  <c r="B112" i="11"/>
  <c r="B116" i="11" s="1"/>
  <c r="E86" i="11"/>
  <c r="D86" i="11"/>
  <c r="C86" i="11"/>
  <c r="E85" i="11"/>
  <c r="D85" i="11"/>
  <c r="C85" i="11"/>
  <c r="E84" i="11"/>
  <c r="D84" i="11"/>
  <c r="C84" i="11"/>
  <c r="B84" i="11"/>
  <c r="E75" i="11"/>
  <c r="E76" i="11" s="1"/>
  <c r="D75" i="11"/>
  <c r="D76" i="11" s="1"/>
  <c r="C75" i="11"/>
  <c r="C76" i="11" s="1"/>
  <c r="B75" i="11"/>
  <c r="B76" i="11" s="1"/>
  <c r="E63" i="11"/>
  <c r="D63" i="11"/>
  <c r="C63" i="11"/>
  <c r="E62" i="11"/>
  <c r="D62" i="11"/>
  <c r="C62" i="11"/>
  <c r="E61" i="11"/>
  <c r="D61" i="11"/>
  <c r="C61" i="11"/>
  <c r="B61" i="11"/>
  <c r="E52" i="11"/>
  <c r="E297" i="11" s="1"/>
  <c r="D52" i="11"/>
  <c r="D297" i="11" s="1"/>
  <c r="C52" i="11"/>
  <c r="C297" i="11" s="1"/>
  <c r="B52" i="11"/>
  <c r="B297" i="11" s="1"/>
  <c r="E40" i="11"/>
  <c r="D40" i="11"/>
  <c r="C40" i="11"/>
  <c r="E39" i="11"/>
  <c r="D39" i="11"/>
  <c r="C39" i="11"/>
  <c r="E38" i="11"/>
  <c r="D38" i="11"/>
  <c r="C38" i="11"/>
  <c r="B38" i="11"/>
  <c r="C41" i="11" l="1"/>
  <c r="E41" i="11"/>
  <c r="C64" i="11"/>
  <c r="E64" i="11"/>
  <c r="C87" i="11"/>
  <c r="E87" i="11"/>
  <c r="C130" i="11"/>
  <c r="E130" i="11"/>
  <c r="C151" i="11"/>
  <c r="E151" i="11"/>
  <c r="D172" i="11"/>
  <c r="C299" i="11"/>
  <c r="E299" i="11"/>
  <c r="C199" i="11"/>
  <c r="E199" i="11"/>
  <c r="C241" i="11"/>
  <c r="E241" i="11"/>
  <c r="C286" i="11"/>
  <c r="E286" i="11"/>
  <c r="D301" i="11"/>
  <c r="E301" i="11"/>
  <c r="C303" i="11"/>
  <c r="E303" i="11"/>
  <c r="D305" i="11"/>
  <c r="E305" i="11"/>
  <c r="E307" i="11"/>
  <c r="C311" i="11"/>
  <c r="C315" i="11"/>
  <c r="C307" i="11"/>
  <c r="E311" i="11"/>
  <c r="E315" i="11"/>
  <c r="D41" i="11"/>
  <c r="D64" i="11"/>
  <c r="D87" i="11"/>
  <c r="D130" i="11"/>
  <c r="D151" i="11"/>
  <c r="C172" i="11"/>
  <c r="E172" i="11"/>
  <c r="D199" i="11"/>
  <c r="D241" i="11"/>
  <c r="D286" i="11"/>
  <c r="D303" i="11"/>
  <c r="D307" i="11"/>
  <c r="E313" i="11"/>
  <c r="B318" i="11"/>
  <c r="D318" i="11"/>
  <c r="C53" i="11"/>
  <c r="E53" i="11"/>
  <c r="D299" i="11"/>
  <c r="C301" i="11"/>
  <c r="C305" i="11"/>
  <c r="D311" i="11"/>
  <c r="C313" i="11"/>
  <c r="D315" i="11"/>
  <c r="C317" i="11"/>
  <c r="C318" i="11"/>
  <c r="E318" i="11"/>
  <c r="B53" i="11"/>
  <c r="D53" i="11"/>
</calcChain>
</file>

<file path=xl/comments1.xml><?xml version="1.0" encoding="utf-8"?>
<comments xmlns="http://schemas.openxmlformats.org/spreadsheetml/2006/main">
  <authors>
    <author>festim.shytaj</author>
  </authors>
  <commentList>
    <comment ref="C321" authorId="0">
      <text>
        <r>
          <rPr>
            <b/>
            <sz val="9"/>
            <color indexed="81"/>
            <rFont val="Tahoma"/>
            <charset val="1"/>
          </rPr>
          <t>festim.shytaj:</t>
        </r>
        <r>
          <rPr>
            <sz val="9"/>
            <color indexed="81"/>
            <rFont val="Tahoma"/>
            <charset val="1"/>
          </rPr>
          <t xml:space="preserve">
BERZH bëhet financimi i brendshëm 649140 mijë lekë 3620 mijë IPESA
Të huaj 18084 IPESA dhe 137150 AZDO</t>
        </r>
      </text>
    </comment>
    <comment ref="C348" authorId="0">
      <text>
        <r>
          <rPr>
            <b/>
            <sz val="9"/>
            <color indexed="81"/>
            <rFont val="Tahoma"/>
            <charset val="1"/>
          </rPr>
          <t>festim.shytaj:</t>
        </r>
        <r>
          <rPr>
            <sz val="9"/>
            <color indexed="81"/>
            <rFont val="Tahoma"/>
            <charset val="1"/>
          </rPr>
          <t xml:space="preserve">
410000 mijë lekë kosto lokale + 1310448 mijë lekë financim i huaj</t>
        </r>
      </text>
    </comment>
  </commentList>
</comments>
</file>

<file path=xl/sharedStrings.xml><?xml version="1.0" encoding="utf-8"?>
<sst xmlns="http://schemas.openxmlformats.org/spreadsheetml/2006/main" count="3977" uniqueCount="682">
  <si>
    <t>Kodi i Programit</t>
  </si>
  <si>
    <t>Buxheti</t>
  </si>
  <si>
    <t>Përshkrimi i Programit</t>
  </si>
  <si>
    <t>Programet Buxhetore</t>
  </si>
  <si>
    <t>Emërtimi i Njësisë së Qeverisjes Qendrore</t>
  </si>
  <si>
    <t>Kodi i Njësisë së Qeverisjes Qendrore</t>
  </si>
  <si>
    <t>Misioni I Njësisë së Qeverisjes Qendrore</t>
  </si>
  <si>
    <t>Kodi I Programit</t>
  </si>
  <si>
    <t>FORMATI 1: MISIONI I NJËSISË SË QEVERISJES QENDRORE</t>
  </si>
  <si>
    <t>05</t>
  </si>
  <si>
    <t>04220</t>
  </si>
  <si>
    <t>04230</t>
  </si>
  <si>
    <t>04240</t>
  </si>
  <si>
    <t>04250</t>
  </si>
  <si>
    <t>04860</t>
  </si>
  <si>
    <t>05470</t>
  </si>
  <si>
    <t>05640</t>
  </si>
  <si>
    <t>01110</t>
  </si>
  <si>
    <t>Siguria Ushqimore dhe Mbrojtja e Konsumatorit</t>
  </si>
  <si>
    <t>Infrastruktura e Kullimit dhe Ujitjes</t>
  </si>
  <si>
    <t>Zhvillimi Rural</t>
  </si>
  <si>
    <t>Planifikim Menaxhim Administrimi</t>
  </si>
  <si>
    <t>Mbështetje për Peshkimin</t>
  </si>
  <si>
    <t>Këshillimi dhe Invformacioni Bujqësor</t>
  </si>
  <si>
    <t>Menaxhimi i Qëndrueshëm i Tokës Bujqësore</t>
  </si>
  <si>
    <t>Administrimi i Ujërave</t>
  </si>
  <si>
    <t xml:space="preserve">Ky program fokusohet në rritjen e aftësisë konkurruese të bujqësisë, përmirësimin e standardeve si dhe garantimin e sigurisë ushqimore, në sektorët e perimeve, vreshtarisë, frutikulturës, blegtorisë, peshkimit dhe akuakulturës; në rritjen e standarteve përmes investime të teknologjive të reja në proçesin e prodhimit dhe marketingut; diversifikimit të prodhimit si dhe rritjes së punësimit dhe të ardhurave të zonave rurale. Përmbajtja e programit buron nga Ligji për Bujqësinë, si dhe prioritetet zhvilluese të parashikuara në Strategjinë Ndërsektoriale për Zhvillimin Rural dhe Bujqësor. </t>
  </si>
  <si>
    <t xml:space="preserve">Politikat që do të ndiqen në kuadër të këtij programi janë në përputhje me Politikën e Përbashkët të Peshkimit të BE dhe të Strategjisë Kombëtare të Peshkimit me fokus zhvillimin e qëndrueshëm të sektorit të peshkimit dhe akuakultures, shfrytëzimin e përgjegjshëm të burimeve peshkore  dhe kapaciteteve të flotes së peshkimit për arritjen e një ekuilibri të qëndrueshëm midis tyre, përcaktimin e rregullave për menaxhimin dhe bashkëmenaxhimin e sektorit të peshkimit dhe te porteve dhe qendrave të peshkimit edhe në kuadër të politikës së tregut,  nxitjen dhe përkrahjen e kërkimit shkencor  dhe grumbullimit të të dhënave në peshkim, zbatimin e një politike strukturore dhe ngritjen e një sistemi kontrolli dhe inspektimi për peshkimin në det, në tokë dhe në të gjithë zinxhirin e tregut. </t>
  </si>
  <si>
    <t>Garantimi i sigurisë ushqimore, shëndetit dhe mirëqenies së kafshëve, dhe shëndetit të bimëve përmes adoptimit të standardeve përkatëse të BE-së në kuadrin normativ vendas, zhvillimit të kapaciteteve administrative dhe infrastruktures fizike të nevojshme për zbatimin e këtij kuadri normativ si dhe forcimit te kontrollit zyrtar si elementë i rëndësishëm i sistemit te sigurisë ushqimore, per te garantuar jeten dhe shendetin e konsumatorit, shëndetin dhe mirqënien e kafshëve dhe shëndetin e bimëve, si dhe lehtësimi i rritjes së eksportit.</t>
  </si>
  <si>
    <t>Ky program përfshin realizimin e politikave të MBZHR-së, për zhvillimin e bujqësisë, duke asistuar fermerët me metoda dhe materiale të reja (inpute) për bujqësinë; paketa/karta teknologjike (elementë të përmirësura) për kultura bujqësore dhe blegtorale, hallka të larta të disa lloje farërash e fidanësh të çertifikuara; trajnimin e specialistëve të bujqësisë; publikime dhe mjete të tjera të komunikimit masiv; promovimin e bashkëpunimit bujqësor, promovimin dhe mbështetjen e barazisë gjinore.</t>
  </si>
  <si>
    <t>Përmirësimi i politikave kombëtare për ujitjen, kullimin dhe mbrojtjen nga përmbytja në përshtatje me ndryshimet klimaterike, duke kordinuar ndërtimin, rehabilitimin dhe mirëmbajtjen e sistemit të ujitjes, kullimit dhe mbrojtjes nga përmbytja si dhe reformimin e menaxhimit të ketyre sistemeve,  nëpërmjet transferimit të një pjese të përgjegjësive të ujitjes dhe kullimit nga Ministria e Bujqësisë dhe Zhvillimit Rural (MBZHR) tek  Bashkitë/ Organizatat e Përdoruesve të Ujit, për të siguruar qëndrueshmërinë e këtyre sistemeve, reduktimin e presionit në financat publike, rritjen e përgjegjësise dhe përmirësimit të kthimit të kostove, me ndikim  në rritjen e produktivitetit bujqësor kombëtar.</t>
  </si>
  <si>
    <t>Krijimi i një sistemi modern  informacioni mbi token  bujqësore si një instrument efektiv në realizimin e politikës për një administrim të qëndrueshëm të tokës bujqësore, përdorimit, mbrojtjes, konsolidimit dhe zhvillimit e tregut të saj.</t>
  </si>
  <si>
    <t>Përmirësimi i strukturës funksionale për një menaxhim sa më efektiv të burimeve njerëzore, krijimi i një stafi permanent dhe sa më të qëndrueshëm, si dhe aplikimi i proceseve transparente të konkurimit në përputhje me parimet e barazisë gjinore, motivimi për ngritjen në detyrë sipas rezultateve të punës, rritja e luftës kundër korrupsionit si- një element shumë i rëndësishëm për ecjen përpara në përputhje me standartet e BE-së.</t>
  </si>
  <si>
    <t>MINISTRIA E BUJQËSISË DHE ZHVILLIMIT RURAL</t>
  </si>
  <si>
    <t>PLANIFIKIM MENAXHIM ADMINISTRIMI</t>
  </si>
  <si>
    <t>SIGURIA USHQIMORE DHE MBROJTJA E KONSUMATORIT</t>
  </si>
  <si>
    <t xml:space="preserve">Zbatimi i  programit të qeverisë në fushën e bujqësisë dhe zhvillimit rural, i ndërthurur me sektorë të tjerë si turizmi, infrastruktura dhe shërbimet,  për nxitjen e prodhimit bujqësor dhe blegtoral, nëpërmjet uljes së kostos dhe rritjes së konkurueshmërisë, menaxhimit të qëndrueshëm të tokës dhe të ujitjes, kullimit e mbrojtjes nga përmbytja,  përmirësimin e sigurisë ushqimore në funksion të mbrojtjes së konsumatorit. 
</t>
  </si>
  <si>
    <t>Programi i Administrimit te Ujerave mbeshtet administrimin e burimeve ujore si nje nga burimet natyrore me te rendesishem dhe te domosdoshem per jeten dhe zhvillimin social-ekonomik te vendit, per nje zhvillim te qendrueshem te rezervave ujore, per te kufizuar ndotjen e ujerave nentokesore dhe siperfaqsore nga aktivitet e veprimtarive industriale, bujqesore dhe aktiviteteve te popullsise ne zonat rurale dhe urbane, qe shkaktojne demtim te ekosistemeve ujore, si dhe te lumenjve nga shfrytezimi pa kriter i tyre. Duke ditur qe ndryshimet klimatike perbejne nje kercenim urgjent dhe potecialisht urgjent ndaj planetit, nevojitet nje adaptim i sistemeve ekonomike e politike qe konsistojne ne ruajtjen e sasise dhe cilesise se burimeve ujore, gjithashtu nje sistem qe mbeshtet  bashkepunimin ne nivel nderkombetar per administrimin e rezervave ujore, qe shtrihet ne kufijte midis vendeve.</t>
  </si>
  <si>
    <t xml:space="preserve">FORMAT 2.1 : FORMATI STANDARD I PËRGATITJES SË KËRKESAVE BUXHETORE PBA 2019-2021 </t>
  </si>
  <si>
    <t>Politikat Ekzistuese në Përputhje me Tavanet Indikative Buxhetore</t>
  </si>
  <si>
    <t>Emërtimi i Programit Buxhetor</t>
  </si>
  <si>
    <t>Programi Buxhetor Afatmesëm</t>
  </si>
  <si>
    <t>2019-2021</t>
  </si>
  <si>
    <t>Përmirësimi i strukturës funksionale për një menaxhim sa më efektiv të burimeve njerëzore, krijimi i një stafi permanent dhe sa më të qëndrueshëm, si dhe aplikimi i proçeseve transparente të konkurimit në përputhje me parimet e barazisë gjinore, motivimi për ngritjen në detyrë sipas rezultateve të punës, rritja e luftës kundër korrupsionit si- një element shumë i rëndësishëm për ecjen përpara në perputhje me standartet e BE-së.</t>
  </si>
  <si>
    <t>Qëllimet e Politikës së Programit</t>
  </si>
  <si>
    <t xml:space="preserve">Rritja, forcimi dhe zhvillimi i kapaciteteve menaxhuese për një planifikim, menaxhim dhe administrim të politikave dhe strategjive në fushën e bujqësisë dhe zhvillimit rural, në përputhje me legjislacionin në fuqi dhe parimet e barazisë gjinore dhe mosdikriminimit. </t>
  </si>
  <si>
    <t>Treguesit e Performancës në nivel Qëllimi*</t>
  </si>
  <si>
    <t>Parashikimi</t>
  </si>
  <si>
    <t>Politika dhe/ose strategji sektoriale te miratuara në përputhje me parimet e barazisë gjinore dhe mosdiskriminimit</t>
  </si>
  <si>
    <t>trend rritës</t>
  </si>
  <si>
    <t>Numri i programeve buxhetore qe përfshijnë elementë gjinorë</t>
  </si>
  <si>
    <t>Personel gra të promovuara në nivele drejtuese</t>
  </si>
  <si>
    <t xml:space="preserve">Politika të reja për bujqësinë dhe zhvillimin rural </t>
  </si>
  <si>
    <t>Objektivi 1 i Politikës së Programit</t>
  </si>
  <si>
    <t>Proceset e rekrutimit të punonjësve të rinj dhe rritjes në detyrë, respektojnë parimin e barazisë gjinore dhe mosdiskriminimit.</t>
  </si>
  <si>
    <t>Treguesit e Performancës për Objektivin 1</t>
  </si>
  <si>
    <t>Personel burra të rekrutuar rishtazi (%)</t>
  </si>
  <si>
    <t>Personel gra të rekrutuara rishtazi (%)</t>
  </si>
  <si>
    <t>Personel burra të trajnuar (%)</t>
  </si>
  <si>
    <t>Personel gra të trajnuara (%)</t>
  </si>
  <si>
    <t>Raste diskriminimi të trajtuara (%)</t>
  </si>
  <si>
    <t>Numri i tualeteve në institucion për burra</t>
  </si>
  <si>
    <t>Vlera e Synuar</t>
  </si>
  <si>
    <t>Numri i tualeteve në institucion për gra</t>
  </si>
  <si>
    <t>Numri i tualeteve në institucion për persona me aftësi ndryshe</t>
  </si>
  <si>
    <t>Produktet për Objektivin 1</t>
  </si>
  <si>
    <t>Shpenzimet Korrente</t>
  </si>
  <si>
    <t>Produkti 1</t>
  </si>
  <si>
    <t>Kapacitetete menaxhuese dhe implementuese ne Institucion  dhe mirefunksionale per hartimin dhe monitorimin e politikave</t>
  </si>
  <si>
    <t>Përshkrimi i Produktit:</t>
  </si>
  <si>
    <t>Nepermjet kryerjes se pagesave mujore per punen e ngarkuar te kryen sa me mire detyrat e ngarkuara</t>
  </si>
  <si>
    <t>Njësia Matëse</t>
  </si>
  <si>
    <t>numër</t>
  </si>
  <si>
    <t>Sasia</t>
  </si>
  <si>
    <t>Kosto totale (në mijë lekë)</t>
  </si>
  <si>
    <t>Kosto për njësi (në mijë lekë)</t>
  </si>
  <si>
    <t xml:space="preserve">Ndryshimi në % i Sasisë  </t>
  </si>
  <si>
    <t>…</t>
  </si>
  <si>
    <t xml:space="preserve">Ndryshimi në % i kostos totale  </t>
  </si>
  <si>
    <t>Ndryshimi në % i kostos për njësi</t>
  </si>
  <si>
    <r>
      <t xml:space="preserve">Detajimi i Kostos Totale të </t>
    </r>
    <r>
      <rPr>
        <b/>
        <sz val="8"/>
        <color rgb="FFFF0000"/>
        <rFont val="Garamond"/>
        <family val="1"/>
      </rPr>
      <t>Produktit 1</t>
    </r>
    <r>
      <rPr>
        <b/>
        <sz val="8"/>
        <color theme="1"/>
        <rFont val="Garamond"/>
        <family val="1"/>
      </rPr>
      <t xml:space="preserve"> sipas Artikujve Ekonomikë</t>
    </r>
  </si>
  <si>
    <t xml:space="preserve">600. Pagat </t>
  </si>
  <si>
    <t>601. Sigurimet Shoqërore dhe Shendetësore</t>
  </si>
  <si>
    <t xml:space="preserve">602. Mallrat dhe shërbimet </t>
  </si>
  <si>
    <t xml:space="preserve">603. Subvencionet </t>
  </si>
  <si>
    <t>604. Transferta të brendshme</t>
  </si>
  <si>
    <t>605. Transferta të jashtme</t>
  </si>
  <si>
    <t xml:space="preserve">606. Transferta për familjet dhe individët </t>
  </si>
  <si>
    <t>Kosto totale e produktit 1</t>
  </si>
  <si>
    <t>Kontroll</t>
  </si>
  <si>
    <t>Produkti 2</t>
  </si>
  <si>
    <t>Personel i rekrutuar</t>
  </si>
  <si>
    <t>Numri i përsonelit të rekrutuar rishtazi, pas zhvillimit të procedurave të rekrutimit nga DAP dhe MBZHR.</t>
  </si>
  <si>
    <r>
      <t xml:space="preserve">Detajimi i Kostos Totale të </t>
    </r>
    <r>
      <rPr>
        <b/>
        <sz val="8"/>
        <color rgb="FFFF0000"/>
        <rFont val="Garamond"/>
        <family val="1"/>
      </rPr>
      <t>Produktit 2</t>
    </r>
    <r>
      <rPr>
        <b/>
        <sz val="8"/>
        <color theme="1"/>
        <rFont val="Garamond"/>
        <family val="1"/>
      </rPr>
      <t xml:space="preserve"> sipas Artikujve Ekonomikë</t>
    </r>
  </si>
  <si>
    <t>Kosto totale e produktit 2</t>
  </si>
  <si>
    <t>Produkti 3</t>
  </si>
  <si>
    <t>Personel i trajnuar</t>
  </si>
  <si>
    <t>Aftesi ne rritje te stafit permes trinimeve te ndryshme e nevojshme</t>
  </si>
  <si>
    <t>Numri i personelit të trajnuar</t>
  </si>
  <si>
    <r>
      <t>Detajimi i Kostos Totale të</t>
    </r>
    <r>
      <rPr>
        <b/>
        <sz val="8"/>
        <color rgb="FFFF0000"/>
        <rFont val="Garamond"/>
        <family val="1"/>
      </rPr>
      <t xml:space="preserve"> Produktit 3 </t>
    </r>
    <r>
      <rPr>
        <b/>
        <sz val="8"/>
        <color theme="1"/>
        <rFont val="Garamond"/>
        <family val="1"/>
      </rPr>
      <t>sipas Artikujve Ekonomikë</t>
    </r>
  </si>
  <si>
    <t>Ndryshimi në % i Pagave si pasojë e ndryshimit të kostos së produktit</t>
  </si>
  <si>
    <t>Ndryshimi në % i Pagave si pasojë e ndryshimit të sasisë së produktit</t>
  </si>
  <si>
    <t>Ndryshimi në % i Sigurimeve Shoqerore dhe Shendetësore si pasojë e ndryshimit të kostos së produktit</t>
  </si>
  <si>
    <t>Ndryshimi në % i Sigurimeve Shoqërore dhe Shendetësore si pasojë e ndryshimit të sasisë së produktit</t>
  </si>
  <si>
    <t>Ndryshimi në % i Mallrave dhe Shërbimeve si pasojë e ndryshimit të kostos së produktit</t>
  </si>
  <si>
    <t>Ndryshimi në % i Mallrave dhe Shërbimeve si pasojë e ndryshimit të sasisë së produktit</t>
  </si>
  <si>
    <t>Ndryshimi në % i Subvencioneve si pasojë e ndryshimit të kostos së produktit</t>
  </si>
  <si>
    <t>Ndryshimi në % i Subvencioneve si pasojë e ndryshimit të sasisë së produktit</t>
  </si>
  <si>
    <t>Ndryshimi në % i Transfertave të brendshme si pasojë e ndryshimit të kostos së produktit</t>
  </si>
  <si>
    <t>Ndryshimi në % i Transfertave të brendshme si pasojë e ndryshimit të sasisë së produktit</t>
  </si>
  <si>
    <t>Ndryshimi në % i Transfertave të jashtme si pasojë e ndryshimit të kostos së produktit</t>
  </si>
  <si>
    <t>Ndryshimi në % i Transfertave të jashtme si pasojë e ndryshimit të sasisë së produktit</t>
  </si>
  <si>
    <t>Ndryshimi në % i Transfertave për familjet dhe individët si pasojë e ndryshimit të kostos së produktit</t>
  </si>
  <si>
    <t>Ndryshimi në % i Transfertave për familjet dhe individët si pasojë e ndryshimit të sasisë së produktit</t>
  </si>
  <si>
    <t>Kosto totale e produktit 3</t>
  </si>
  <si>
    <t>Shënim: Shpjegoni supozimet dhe llogaritjet për Produktin 3</t>
  </si>
  <si>
    <t>Si baze për përcaktimin e kostos për vitet pasardhëse është përdorur metoda ne kosto për njësi të produktit egzistues.</t>
  </si>
  <si>
    <t>Shpenzimet Kapitale***</t>
  </si>
  <si>
    <t>Kategoria 1: Shpenzimet Administrative Kapitale</t>
  </si>
  <si>
    <t>M050437</t>
  </si>
  <si>
    <t>Blerje paisje elektronike per rrjetin e MBZHR</t>
  </si>
  <si>
    <t>numër pajisjesh</t>
  </si>
  <si>
    <t xml:space="preserve">230. Aktive të patrupëzuara </t>
  </si>
  <si>
    <t xml:space="preserve">231. Aktive të trupëzuara </t>
  </si>
  <si>
    <t xml:space="preserve">Shënim: Shpjegoni supozimet dhe llogaritjet për Produktin 1 </t>
  </si>
  <si>
    <t>M050968</t>
  </si>
  <si>
    <t>Blerje paisje dhe orendi  per zyrat MBZHR</t>
  </si>
  <si>
    <t xml:space="preserve">Produkti 2 </t>
  </si>
  <si>
    <t>Shënim: Shpjegoni supozimet dhe llogaritjet për Produktin 2</t>
  </si>
  <si>
    <t>Kodi i Projektit të Investimeve</t>
  </si>
  <si>
    <t>Rikonstriksion ambjentesh</t>
  </si>
  <si>
    <t>Rikonstruksion ambjentesh dhe përshtatje të tyre, për personat me aftësi ndryshe</t>
  </si>
  <si>
    <t xml:space="preserve">numër </t>
  </si>
  <si>
    <r>
      <t xml:space="preserve">Detajimi i Kostos Totale të </t>
    </r>
    <r>
      <rPr>
        <b/>
        <sz val="8"/>
        <color rgb="FFFF0000"/>
        <rFont val="Garamond"/>
        <family val="1"/>
      </rPr>
      <t>Produktit 3</t>
    </r>
    <r>
      <rPr>
        <b/>
        <sz val="8"/>
        <color theme="1"/>
        <rFont val="Garamond"/>
        <family val="1"/>
      </rPr>
      <t xml:space="preserve"> sipas Artikujve Ekonomikë</t>
    </r>
  </si>
  <si>
    <t>Objektivi 2 i Politikës së Programit</t>
  </si>
  <si>
    <t>Përafrimi i standardeve, me qëllim menaxhimin sa më të mirë të stafit dhe punës së tyre, në zbatim të parimeve të barazisë gjinore dhe mosdiskriminimit.</t>
  </si>
  <si>
    <t>Treguesit e Performancës për Objektivin 2</t>
  </si>
  <si>
    <t>Numri i akteve ligjore të pwrafruar</t>
  </si>
  <si>
    <t>Produktet për Objektivin 2</t>
  </si>
  <si>
    <t xml:space="preserve">Shpenzimet Korrente </t>
  </si>
  <si>
    <t>Detyrime vjetore financiare per pjesemarrjen e Shqiperise ne organizmat nderkombetare.</t>
  </si>
  <si>
    <t>Nepermjet pagesave  vjetor sigurohet pjesemarrja e Shqiperise ne keto organizata.</t>
  </si>
  <si>
    <t>numër kuotash</t>
  </si>
  <si>
    <r>
      <t xml:space="preserve">Detajimi i Kostos Totale të </t>
    </r>
    <r>
      <rPr>
        <b/>
        <sz val="8"/>
        <color rgb="FFFF0000"/>
        <rFont val="Garamond"/>
        <family val="1"/>
      </rPr>
      <t xml:space="preserve">Produktit 1 </t>
    </r>
    <r>
      <rPr>
        <b/>
        <sz val="8"/>
        <color theme="1"/>
        <rFont val="Garamond"/>
        <family val="1"/>
      </rPr>
      <t>sipas Artikujve Ekonomikë</t>
    </r>
  </si>
  <si>
    <t>Kosto totale e produktit sipas artikujve ekonomikë</t>
  </si>
  <si>
    <t>Raporti vjetor për antikorrupsionin i pergaitur</t>
  </si>
  <si>
    <t>Nepermjet raportit vjetor te pergatitur nga personat e ngarkuar per ndjekjen e strategjise ndersektoriale  kurder korrupsionit per periudhen 2015-2020 Kostimi i aktiviteteve te njesise</t>
  </si>
  <si>
    <t>numër raporti</t>
  </si>
  <si>
    <t>Shpenzimet Kapitale</t>
  </si>
  <si>
    <t>Kategoria 2: Shpenzimet për projekte investimesh</t>
  </si>
  <si>
    <t>GM05058</t>
  </si>
  <si>
    <t>Plan i menaxhimit të baseneve Mat e Vjose</t>
  </si>
  <si>
    <t>Totali i shpenzimeve të Programit sipas produkteve*****</t>
  </si>
  <si>
    <t>Totali i shpenzimeve të Programit sipas artikujve*****</t>
  </si>
  <si>
    <t>Ndryshimi në % i totalit të shpenzimeve të Programit</t>
  </si>
  <si>
    <t>Ndryshimi në % i Pagave</t>
  </si>
  <si>
    <t>Ndryshimi në % i Sigurimeve Shoqërore dhe Shëndetësore</t>
  </si>
  <si>
    <t>Ndryshimi në % i Mallrave dhe Shërbimeve</t>
  </si>
  <si>
    <t>Ndryshimi në % i Subvencioneve</t>
  </si>
  <si>
    <t>Ndryshimi në % i Transfertave të brendshme</t>
  </si>
  <si>
    <t>Ndryshimi në % i Transfertave të jashtme</t>
  </si>
  <si>
    <t>Ndryshimi në % i Transfertave për familjet dhe individët</t>
  </si>
  <si>
    <t>230. Aktivet e patrupëzuara</t>
  </si>
  <si>
    <t>Ndryshimi në % i Aktiveve të Patrupëzuara</t>
  </si>
  <si>
    <t>231. Aktivet e trupëzuara</t>
  </si>
  <si>
    <t>Ndryshimi në % i Aktiveve të Trupëzuara</t>
  </si>
  <si>
    <t>Numri i Punonjësve Organik të Programit Buxhetor</t>
  </si>
  <si>
    <t>Numri i Punonjësve me Kontratë të Programit Buxhetor</t>
  </si>
  <si>
    <t xml:space="preserve">FORMAT 2: FORMATI STANDARD I PËRGATITJES SË KËRKESAVE BUXHETORE PBA 2019-2021 </t>
  </si>
  <si>
    <t>Politikat Ekzistuese</t>
  </si>
  <si>
    <t>Garantimi i sigurisë ushqimore, shëndetit dhe mirëqenies së kafshëve, dhe shëndetit të bimëve përmes adoptimit të standardeve përkatëse të BE në kuadrin normativ vendas, zhvillimit të kapaciteteve administrative dhe infrastrukturës fizike të nevojshme për zbatimin e këtij kuadri normativ si dhe forcimit të kontrollit zyrtar si element i rëndësishëm i sistemit të sigurisë ushqimore, për të garantuar jetën dhe shëndetin e konsumatorit, shëndetin dhe mirëqënien e kafshëve dhe shëndetin e bimëve, si dhe lehtësimi i rritjes së eksportit.</t>
  </si>
  <si>
    <r>
      <t xml:space="preserve"> </t>
    </r>
    <r>
      <rPr>
        <sz val="10"/>
        <rFont val="Garamond"/>
        <family val="1"/>
      </rPr>
      <t xml:space="preserve">Fuqizimi i sistemit të kontrollit dhe inspektimit, duke përfshirë të gjithë zinxhirin ushqimor nga ferma në tavolinë. </t>
    </r>
  </si>
  <si>
    <t>Treguesit e Performancës në nivel Qëllimi</t>
  </si>
  <si>
    <t>Numri i jokonformiteteve të konstatuara</t>
  </si>
  <si>
    <t>trend zbritës</t>
  </si>
  <si>
    <t>Numri i operatorëve që aplikojnë sistemin HACCAP</t>
  </si>
  <si>
    <t>Numri i rasteve të sëmundshmërisë së njerëzve nga kafshët</t>
  </si>
  <si>
    <t>Rritja e munrit të certifikatave të unifikuara për eksport</t>
  </si>
  <si>
    <t>Kontrolli dhe monitorimi i sëmundjeve infektive dhe zoonotike në kafshët e gjalla (ISUV dhe Agjencitë Rajonale të Shërbimit Veterinar dhe mbrojtjes së Bimëve)</t>
  </si>
  <si>
    <t>Kafshë të prekura nga Bruceloza</t>
  </si>
  <si>
    <t>Kafshë të prekura nga plasja</t>
  </si>
  <si>
    <t>Kafshë të prekura nga turbekulozi</t>
  </si>
  <si>
    <t>Kafshë të prekura nga LSD</t>
  </si>
  <si>
    <t>Kafshë të vaksinuara dhe të gjurmuara</t>
  </si>
  <si>
    <t>Vaksinimi  është një proces në zbatim të strategjisë së miratuar dhe kryhet me vaksinë të blerë që mbulohet nga buxheti i MBZHR (Agjencitë Rajonale të Shërbimit Veterinar dhe mbrojtjes së Bimëve).</t>
  </si>
  <si>
    <t>Numër vaksinash</t>
  </si>
  <si>
    <t>INFLACIONI</t>
  </si>
  <si>
    <t xml:space="preserve">Shënim: Shpjegoni supozimet dhe llogaritjet për Produktin 2 (Metoda 2) </t>
  </si>
  <si>
    <t>Përllogaritje e kostove sipas metotës 2 të produkteve</t>
  </si>
  <si>
    <t>Emërtimi i Projektit të Investimeve</t>
  </si>
  <si>
    <t xml:space="preserve">Produkti 1 </t>
  </si>
  <si>
    <t>GM05036</t>
  </si>
  <si>
    <t>Përmirësimi i mbrojtjes së konsumatorit, për luftimin e sëmundjeve zoonotike, faza II (Projekti PAZA)</t>
  </si>
  <si>
    <t>Kafshë të vaksinuara</t>
  </si>
  <si>
    <t>Vaksinimi  është një proces në zbatim të strategjisë së miratuar dhe kryhet me vaksina të blera. Procesi mbulohet nga grandi i donatorit BE dhe bashkëfinancimi i Qeverisë Shqiptare nëpërmjet buxhetit të MBZHR si TVSH dhe kosto lokale. (vaksinimi realizohet nga Agjencitë Rajonale të Shërbimit Veterinar dhe mbrojtjes së Bimëve)</t>
  </si>
  <si>
    <t>Projekt i BE IPA 2012 për sëmundjet zoonotike (projekti PAZA).</t>
  </si>
  <si>
    <t xml:space="preserve">Projekti PAZA është  shtyrë deri në muajin Qershor 2019, sipas marrëveshjes me Delagacionin e BE (EUD). </t>
  </si>
  <si>
    <t>Përmirësimi i mbrojtjes së konsumatorit, për luftimin e sëmundjeve zoonotike, faza II (projekti PAZA)</t>
  </si>
  <si>
    <t>Kontrolli i sëmundjeve infektive dhe zoonotike në kafshet e gjalla</t>
  </si>
  <si>
    <t>Kafshë të shëndetshme dhe të kontrolluara</t>
  </si>
  <si>
    <t>Zbaton politikat e shëndetit dhe mirëqenies së kafshëve të gjalla, si dhe programet e parandalimit, kontrollit, eliminimit deri në çrrënjosjen e sëmundjeve infektive në kafshë, sipas përcaktimeve të legjislacionit veterinar (realizohet nga Agjencitë Rajonale të Shërbimit Veterinar dhe mbrojtjes së Bimëve)</t>
  </si>
  <si>
    <t>Numër gjurmimesh</t>
  </si>
  <si>
    <r>
      <t xml:space="preserve">Detajimi i Kostos Totale të </t>
    </r>
    <r>
      <rPr>
        <b/>
        <sz val="8"/>
        <color rgb="FFFF0000"/>
        <rFont val="Garamond"/>
        <family val="1"/>
      </rPr>
      <t xml:space="preserve">Produktit 2 </t>
    </r>
    <r>
      <rPr>
        <b/>
        <sz val="8"/>
        <color theme="1"/>
        <rFont val="Garamond"/>
        <family val="1"/>
      </rPr>
      <t>sipas Artikujve Ekonomikë</t>
    </r>
  </si>
  <si>
    <t>Bere perllogaritjet e kostove sipas metodes 2 te produkteve</t>
  </si>
  <si>
    <t>KODI</t>
  </si>
  <si>
    <t>Blerja e pajisjeve kompjuterike për Agjencitë Rajonale të Shërbimit Veterinar dhe mbrojtjes së Bimëve</t>
  </si>
  <si>
    <t>Plotesimi i nevojave të shërbimit këshillimor nëpër Agjencitë Rajonale të Shërbimit Veterinar dhe mbrojtjes së Bimëve në funksion të skemave mbështetëse</t>
  </si>
  <si>
    <t>Pajisje kompjuterike</t>
  </si>
  <si>
    <t>Bazuar në specifikimet teknike e referencës të ofruara nga AKSHI.</t>
  </si>
  <si>
    <t>Blerje pajisjesh kompjuterike për Agjencitë Rajonale të Shërbimit Veterinar dhe Mbrojtjes së Bimëve</t>
  </si>
  <si>
    <t>Projekjt i BE IPA 2013 për Pajisje  laboratorike</t>
  </si>
  <si>
    <t>Analiza të kryera  në kuadër të monitorimit të mbetjeve në kafshët e gjalla dhe molusqet bivale (realizuar nga ISUV)</t>
  </si>
  <si>
    <t>Për të rritur mundësinë e eksportit të produkteve shtazore dhe të kafshëve të gjalla, në vendet e BE, hartohen programe kombëtare të monitorimit të mbetjeve, si një detyrim përballë vendeve të BE. Këto programe mbështeten nga buxheti i MBZHR.</t>
  </si>
  <si>
    <t>Numër analizash të kryera nga ISUV</t>
  </si>
  <si>
    <t xml:space="preserve">Shënim: Shpjegoni supozimet dhe llogaritjet për Produktin X (Metoda 2) </t>
  </si>
  <si>
    <t>Përllogaritjet e kostove sipas metodës 2 të produkteve.</t>
  </si>
  <si>
    <t>Analiza të kryera  në kuadër të monitorimit të mbetjeve në kafshët e gjalla, produktet me origjinë shtazore dhe molusqet bivale (realizuar nga ISUV)</t>
  </si>
  <si>
    <t>Për të rritur mundësinë e eksportit të produkteve shtazore dhe kafshëve të gjalla, në vendet e BE, hartohen programe kombëtare të monitorimit të mbetjeve, si një detyrim përballë vendeve të BE dhe më gjerë. Këto programe mbështeten nga buxheti i MBZHR.</t>
  </si>
  <si>
    <t>Rikonstruksioni i godinave duke përmirësuar ambjentet e punës (ISUV).</t>
  </si>
  <si>
    <t>Bazuar në projektin e mëparshëm për rikonstruktim të ISUV, të përfunduar në vitin 2017, për rikonstruksionin e ambienteve, laboratore e ambiente pune, është vlerësuar kosto e rikonstruksionit në 80 milionë lekë.</t>
  </si>
  <si>
    <t>Rikonstruksion i ambjenteve të ISUV</t>
  </si>
  <si>
    <t>GM05037</t>
  </si>
  <si>
    <t>Forcimi i laboratorëve të sigurisë ushqimore në Shqipëri (ISUV dhe Drejtoritë Rajonale të AKU)</t>
  </si>
  <si>
    <t>Analiza të kryera në kuadër të monitorimit të mbetjeve në kafshët e gjalla, sëmundjet e kafshëve dhe molusqet bivale (realizuar nga ISUV)</t>
  </si>
  <si>
    <t>Për të realizuar mundësinë e eksportit të produkteve shtazore dhe të kafshëve të gjalla, në vendet e BE, hartohen programe kombëtare të monitorimit të mbetjeve, si një detyrim përballë vendeve të BE. Këto programe mbështeten nga buxheti i MBZHR.</t>
  </si>
  <si>
    <t>Projekjt i BE - IPA 2013 për Pajisje  laboratorike (ISUV dhe Drejtoritë Rajonale të AKU)</t>
  </si>
  <si>
    <t>Projekti parashikohet të përfundojë në vitin 2019. Janë prokuruar pajisjet per Lotet 1, 3 dhe 4 të cilat  do të instalohen tek pvrfituesit përfundimarë: ISUV, dhe DR të AKU</t>
  </si>
  <si>
    <t>Forcimi i laboratorëve të sigurisë ushqimore në Shqipëri</t>
  </si>
  <si>
    <t>Forcimi i kontrollit të ushqimit, rritja e garancinë së konsumatorit për cilësinë, sigurinë dhe standartin.</t>
  </si>
  <si>
    <t>Numër gjobash të vendosura nga inspektimet në terren</t>
  </si>
  <si>
    <t>Numër biznesesh të mbyllura për mosplotesimin e kushteve të sigurisë ushqimore</t>
  </si>
  <si>
    <t>Numri i rasteve të produkteve ushqimore të hequra nga tregu</t>
  </si>
  <si>
    <t>Numri i ngarkesave të kthyera në PIK</t>
  </si>
  <si>
    <t>Inspektimi dhe menaxhimi i riskut në fushën e sigurisë ushqimore (AKU)</t>
  </si>
  <si>
    <t>AKU zgjeron gjithnjë e më shumë aktivitet e saj. Në punën e tij si institucion totalisht buxhetor ka nevojë për shpenzime nga buxheti i shtetit.</t>
  </si>
  <si>
    <t>Numër inspektimesh</t>
  </si>
  <si>
    <t>M051219 &amp; M051488</t>
  </si>
  <si>
    <t>Permiresimi i kushteve te punes per inspektoret e AKU</t>
  </si>
  <si>
    <t>Automjete të transportit dhe automjete frigoriferike të blera</t>
  </si>
  <si>
    <t>Blerja e automjeteve të transportit dhe automjeteve frigoriferike</t>
  </si>
  <si>
    <t>Bazuar në projektin e përfunduar në vitin 2017</t>
  </si>
  <si>
    <t>Përmiresimi i kushteve të punës për inspektorët e AKU</t>
  </si>
  <si>
    <t>Projekjt i BE - IPA 2013 për Pajisje laboratorike</t>
  </si>
  <si>
    <r>
      <rPr>
        <b/>
        <sz val="8"/>
        <color rgb="FFFF0000"/>
        <rFont val="Garamond"/>
        <family val="1"/>
      </rPr>
      <t>Produkti 2</t>
    </r>
    <r>
      <rPr>
        <sz val="8"/>
        <color theme="1"/>
        <rFont val="Garamond"/>
        <family val="1"/>
      </rPr>
      <t xml:space="preserve"> </t>
    </r>
  </si>
  <si>
    <t>Kontrolli dhe mbrojtja nga parazitët në fushën e bujqësisë (realizohet nga Agjensitë Rajonale të Shërbimit veterinar dhe të Mbrojtjes të Bimëve).</t>
  </si>
  <si>
    <t>Mbrojtja e bimëve të kultivuara apo spontane nga parazitët, në ambjentet e mbrojtura dhe në fushë të hapur. Kontrolli i të cilave parashikohet të mbështetet me buxhetin e MBZHR.</t>
  </si>
  <si>
    <t>Sipërfaqe në ha e trajtuar</t>
  </si>
  <si>
    <t>Sasia e produktit të përdorur dhe lloji i infeksionit</t>
  </si>
  <si>
    <t>Objektivi 3 i Politikës së Programit</t>
  </si>
  <si>
    <t>Përafrimi i legjislacionit me atë të Bashkimit Europian.</t>
  </si>
  <si>
    <t>nr standardesh të BE të përafruara</t>
  </si>
  <si>
    <t>Produktet për Objektivin 3</t>
  </si>
  <si>
    <t>GM05054</t>
  </si>
  <si>
    <t>Dokumenti Sektorial për Sigurinë Ushqimore dhe Veterinarinë (IPA II) nga ISUV dhe Drejtoritë Rajonale të AKU</t>
  </si>
  <si>
    <t>Akte ligjore, nënligjore si dhe strategji të përafruara dhe të miratuara</t>
  </si>
  <si>
    <t>Përafrimi i standardeve aktuale me ato të BE, të sigurisë së produkteve ushqimore, të shëndetit dhe mirëqenies së kafshëve, të mbrojtjes së bimëve, me qëllim zbatimin e legjislacionit.</t>
  </si>
  <si>
    <t>Numër dokumenti</t>
  </si>
  <si>
    <t>Dokumenti i veprimit është në proces të ndarjes së modaliteteve si edhe procedurave që do të ndiqen nga EUD-ja. Priten orjentime të tjera nga EUD. Parashikohet të përfundojë në vitin 2021</t>
  </si>
  <si>
    <r>
      <t xml:space="preserve">Shënim: </t>
    </r>
    <r>
      <rPr>
        <i/>
        <sz val="8"/>
        <color theme="1"/>
        <rFont val="Garamond"/>
        <family val="1"/>
      </rPr>
      <t>Shpjegoni supozimet dhe llogaritjet (Metoda 1)</t>
    </r>
  </si>
  <si>
    <t>MBËSHTETJE PËR PESHKIMIN</t>
  </si>
  <si>
    <t>Menaxhimi i peshkimit dhe akuakultures duke mbështetur  sektorin me politika strukturore për tregjet, politikat tregtare dhe politikat ndërkombëtare (EU, ICCAT, GFCM) , me qëllim  zhvillimin e aktivitetit të peshkimit në përputhje me standardet e BE duke garantuar konkurueshmërinë, mbrojtjen e resurseve.</t>
  </si>
  <si>
    <t>Nr standartesh ndërkombëtare te perafruar (EU, ICCAT, GFCM)</t>
  </si>
  <si>
    <t>3 rregullore</t>
  </si>
  <si>
    <t>Niveli i eksporteve të  peshkut të freskët, ne ton (03)</t>
  </si>
  <si>
    <t>Niveli i eksporteve të  peshkut të përpunuar, në ton (16)</t>
  </si>
  <si>
    <t>Numër politikash strukturore të miratuara për peshkimin dhe akuakulturën</t>
  </si>
  <si>
    <t>Hartimi i politikave për peshkimin dhe akuakulturën, në menaxhimin e resurseve peshkore.</t>
  </si>
  <si>
    <t>Numer politikash strukturore të miratuara për peshkimin dhe akuakulturën</t>
  </si>
  <si>
    <t>Bregdet i menaxhuar dhe grupe peshkimi të ngritura për peshkimin artizanal. Shoqata dhe organizata peshkimi të krijuara (Nr sanalle të mirëmenaxhura)</t>
  </si>
  <si>
    <t>Vlera Bazë</t>
  </si>
  <si>
    <t>Inspektime dhe kontrolle nr shkeljesh të verejtura, gjoba</t>
  </si>
  <si>
    <t>Sasia e prodhimit te molusqeve (ne ton)</t>
  </si>
  <si>
    <t>Numëri i rasateve për ripopullim</t>
  </si>
  <si>
    <t xml:space="preserve">Shpenzimet Korrente* </t>
  </si>
  <si>
    <t xml:space="preserve">Infrastrukturë portuale e mirëmenaxhuar </t>
  </si>
  <si>
    <t>Ky produkt ka për qëllim menaxhimin e porteve të peshkimit Shengjin, Vlorë, Sarande e Durres dhe tre ekonomitë e rasateve Zvezde Lin e Butrint duke Rritja e produktivitetit te resurseve nepermjet menaxhimit te programeve te ripopullimit me rasate.</t>
  </si>
  <si>
    <t>Numer portesh dhe ekonomi</t>
  </si>
  <si>
    <r>
      <t xml:space="preserve">Detajimi i Kostos Totale të </t>
    </r>
    <r>
      <rPr>
        <b/>
        <sz val="8"/>
        <color indexed="10"/>
        <rFont val="Garamond"/>
        <family val="1"/>
      </rPr>
      <t>Produktit 1</t>
    </r>
    <r>
      <rPr>
        <b/>
        <sz val="8"/>
        <color indexed="8"/>
        <rFont val="Garamond"/>
        <family val="1"/>
      </rPr>
      <t xml:space="preserve"> sipas Artikujve Ekonomikë</t>
    </r>
  </si>
  <si>
    <r>
      <t>Ndryshimi në % i Pagave si pasojë e ndryshimit të sasisë së produktit</t>
    </r>
    <r>
      <rPr>
        <b/>
        <i/>
        <sz val="9"/>
        <color indexed="10"/>
        <rFont val="Garamond"/>
        <family val="1"/>
      </rPr>
      <t>**</t>
    </r>
  </si>
  <si>
    <r>
      <t>Ndryshimi në % i Sigurimeve Shoqërore dhe Shendetësore si pasojë e ndryshimit të sasisë së produktit</t>
    </r>
    <r>
      <rPr>
        <b/>
        <i/>
        <sz val="9"/>
        <color indexed="10"/>
        <rFont val="Garamond"/>
        <family val="1"/>
      </rPr>
      <t>**</t>
    </r>
  </si>
  <si>
    <r>
      <t>Ndryshimi në % i Mallrave dhe Shërbimeve si pasojë e ndryshimit të sasisë së produktit</t>
    </r>
    <r>
      <rPr>
        <b/>
        <i/>
        <sz val="9"/>
        <color indexed="10"/>
        <rFont val="Garamond"/>
        <family val="1"/>
      </rPr>
      <t>**</t>
    </r>
  </si>
  <si>
    <t>inflacioni</t>
  </si>
  <si>
    <r>
      <t>Ndryshimi në % i Subvencioneve si pasojë e ndryshimit të sasisë së produktit</t>
    </r>
    <r>
      <rPr>
        <b/>
        <i/>
        <sz val="9"/>
        <color indexed="10"/>
        <rFont val="Garamond"/>
        <family val="1"/>
      </rPr>
      <t>**</t>
    </r>
  </si>
  <si>
    <r>
      <t>Ndryshimi në % i Transfertave të brendshme si pasojë e ndryshimit të sasisë së produktit</t>
    </r>
    <r>
      <rPr>
        <b/>
        <i/>
        <sz val="9"/>
        <color indexed="10"/>
        <rFont val="Garamond"/>
        <family val="1"/>
      </rPr>
      <t>**</t>
    </r>
  </si>
  <si>
    <r>
      <t>Ndryshimi në % i Transfertave të jashtme si pasojë e ndryshimit të sasisë së produktit</t>
    </r>
    <r>
      <rPr>
        <b/>
        <i/>
        <sz val="9"/>
        <color indexed="10"/>
        <rFont val="Garamond"/>
        <family val="1"/>
      </rPr>
      <t>**</t>
    </r>
  </si>
  <si>
    <r>
      <t>Ndryshimi në % i Transfertave për familjet dhe individët si pasojë e ndryshimit të sasisë së produktit</t>
    </r>
    <r>
      <rPr>
        <b/>
        <i/>
        <sz val="9"/>
        <color indexed="10"/>
        <rFont val="Garamond"/>
        <family val="1"/>
      </rPr>
      <t>**</t>
    </r>
  </si>
  <si>
    <r>
      <t>Shënim: Shpjegoni supozimet dhe llogaritjet për Produktin 1 (Metoda 2)</t>
    </r>
    <r>
      <rPr>
        <b/>
        <sz val="8"/>
        <color indexed="10"/>
        <rFont val="Garamond"/>
        <family val="1"/>
      </rPr>
      <t>***</t>
    </r>
  </si>
  <si>
    <t xml:space="preserve">Kontrollet e inspektoriatit te peshkimit ne subjektet e peshkimit </t>
  </si>
  <si>
    <t>Kontrolle per qellim garantimin e zbatimit te politikave nepermjet inspektimit e kontrolleve te subjekteve te peshkimit te licensuara dhe te palicensuara nga inspektoriati i peshkimit ne rrethe.</t>
  </si>
  <si>
    <t>Nr. kontrollesh</t>
  </si>
  <si>
    <r>
      <t>Detajimi i Kostos Totale të</t>
    </r>
    <r>
      <rPr>
        <b/>
        <sz val="8"/>
        <color indexed="10"/>
        <rFont val="Garamond"/>
        <family val="1"/>
      </rPr>
      <t xml:space="preserve"> Produktit 2 </t>
    </r>
    <r>
      <rPr>
        <b/>
        <sz val="8"/>
        <color indexed="8"/>
        <rFont val="Garamond"/>
        <family val="1"/>
      </rPr>
      <t>sipas Artikujve Ekonomikë</t>
    </r>
  </si>
  <si>
    <t xml:space="preserve">Produkti 3 </t>
  </si>
  <si>
    <t>Sistemi i vrojtim monitorimit e survejimit ne anijet e peshkimit te instaluara, funksionale</t>
  </si>
  <si>
    <t>Mirembajtja e sistemeve te anijet  dhe e sistemit te vrojtim monitorimit e survejimit VMS, nëpërmjet QNOD</t>
  </si>
  <si>
    <t>sistem</t>
  </si>
  <si>
    <r>
      <t>Detajimi i Kostos Totale të</t>
    </r>
    <r>
      <rPr>
        <b/>
        <sz val="8"/>
        <color indexed="10"/>
        <rFont val="Garamond"/>
        <family val="1"/>
      </rPr>
      <t xml:space="preserve"> Produktit 3 </t>
    </r>
    <r>
      <rPr>
        <b/>
        <sz val="8"/>
        <color indexed="8"/>
        <rFont val="Garamond"/>
        <family val="1"/>
      </rPr>
      <t>sipas Artikujve Ekonomikë</t>
    </r>
  </si>
  <si>
    <t>ne 2018 sistemi VMS blihet i ri</t>
  </si>
  <si>
    <t>mirembajtje</t>
  </si>
  <si>
    <t>Produkti 4</t>
  </si>
  <si>
    <t>Mbeshtetje , monitorim i akuakultures dhe i molusqeve</t>
  </si>
  <si>
    <t>Produkti synon nje monitorim sa me te sakte te aktiviteteve lidhur me peshkimin, akuakultnren dhe molusqet.</t>
  </si>
  <si>
    <t>numer raportesh</t>
  </si>
  <si>
    <r>
      <t>Detajimi i Kostos Totale të</t>
    </r>
    <r>
      <rPr>
        <b/>
        <sz val="8"/>
        <color indexed="10"/>
        <rFont val="Garamond"/>
        <family val="1"/>
      </rPr>
      <t xml:space="preserve"> Produktit 4 </t>
    </r>
    <r>
      <rPr>
        <b/>
        <sz val="8"/>
        <color indexed="8"/>
        <rFont val="Garamond"/>
        <family val="1"/>
      </rPr>
      <t>sipas Artikujve Ekonomikë</t>
    </r>
  </si>
  <si>
    <t>Kosto totale e produktit 4</t>
  </si>
  <si>
    <t>M051513</t>
  </si>
  <si>
    <t>Ndertimi i tregut të peshkut Shëngjin</t>
  </si>
  <si>
    <t>Markato peshku të ndërtuara</t>
  </si>
  <si>
    <t>Infrastrukture e permiresuar ne porte do te beje te mundur permiresimin e tregtimit te produkteve peshkore, si nepermjet ngritjes se markateve  te peshkimit, kontrollit me te mire te produkteve.</t>
  </si>
  <si>
    <t>Numer tregjesh</t>
  </si>
  <si>
    <t>M051510</t>
  </si>
  <si>
    <t>Ngritja e sistemit VMS(instalimi i transponderave) për anijet e peshkimit</t>
  </si>
  <si>
    <t>Ngritje e sistemit VMS</t>
  </si>
  <si>
    <t>Sistemi i ri VMS nëpërmjet instalimit të transponderave për anijet e peshkimit i blere ne 2018 me mbulim nga buxheti MBZHR</t>
  </si>
  <si>
    <t>numer sistemi</t>
  </si>
  <si>
    <r>
      <t xml:space="preserve">Detajimi i Kostos Totale të </t>
    </r>
    <r>
      <rPr>
        <b/>
        <sz val="8"/>
        <color indexed="10"/>
        <rFont val="Garamond"/>
        <family val="1"/>
      </rPr>
      <t>Produktit 2</t>
    </r>
    <r>
      <rPr>
        <b/>
        <sz val="8"/>
        <color indexed="8"/>
        <rFont val="Garamond"/>
        <family val="1"/>
      </rPr>
      <t xml:space="preserve"> sipas Artikujve Ekonomikë</t>
    </r>
  </si>
  <si>
    <t>Shënim: Shpjegoni supozimet dhe llogaritjet për Produktin X</t>
  </si>
  <si>
    <t>Bazuar n…….</t>
  </si>
  <si>
    <t>Standarte ndërkombëtare te perafruar (EU, ICCAT, GFCM)</t>
  </si>
  <si>
    <t>Nr standartesh të përafruar</t>
  </si>
  <si>
    <t>Numër Logbookeve të dorëzuar krahasuar me numrin e daljeve në peshkim</t>
  </si>
  <si>
    <t>Emërtimi i Treguesit x (shto tregues sipas rastit)</t>
  </si>
  <si>
    <t>Pjesmarrje në aktivitete e trajnime për peshkimin dhe akuakulturën</t>
  </si>
  <si>
    <t>Nëpërmjet këtij produkti, nën objektivin përafrimin dhe përshtatjen e standarteve, kryhen trajnime për stafin menaxhues dhe përfaqësues të OMP</t>
  </si>
  <si>
    <t>numër aktivitetesh</t>
  </si>
  <si>
    <r>
      <t xml:space="preserve">Detajimi i Kostos Totale të </t>
    </r>
    <r>
      <rPr>
        <b/>
        <sz val="8"/>
        <color indexed="10"/>
        <rFont val="Garamond"/>
        <family val="1"/>
      </rPr>
      <t xml:space="preserve">Produktit 1 </t>
    </r>
    <r>
      <rPr>
        <b/>
        <sz val="8"/>
        <color indexed="8"/>
        <rFont val="Garamond"/>
        <family val="1"/>
      </rPr>
      <t>sipas Artikujve Ekonomikë</t>
    </r>
  </si>
  <si>
    <t>GM05055</t>
  </si>
  <si>
    <t>Dokumenti sektorial për Peshkimin</t>
  </si>
  <si>
    <t>Pergatitja e dokumentit ssektorial per peshkimin IPA II</t>
  </si>
  <si>
    <t>numër dokumenti</t>
  </si>
  <si>
    <r>
      <t xml:space="preserve">Shënim: </t>
    </r>
    <r>
      <rPr>
        <i/>
        <sz val="8"/>
        <color indexed="8"/>
        <rFont val="Garamond"/>
        <family val="1"/>
      </rPr>
      <t>Shpjegoni supozimet dhe llogaritjet (Metoda 2)</t>
    </r>
  </si>
  <si>
    <t>Menaxhimi i infrastruktures së kullimit dhe ujitjes</t>
  </si>
  <si>
    <t>Rritja e prodhimit bujqësor nëpërmjet plotesimit të vazhdueshëm të nevojave të fermerëve për ujë, për ujitje, sigurimin e kullimit   dhe zvogëlimin e rrezikut nga përmbytjet.</t>
  </si>
  <si>
    <t>Rritja e peshës se prodhimit bujqësor ndaj PBB</t>
  </si>
  <si>
    <t>Ofrimi i shërbimeve të qëndrueshme dhe të besueshme të ujitjes, nëpërmjet rehabilitimit dhe përmirësimit/mirëmbajtjes  të sistemeve kryesore ujitëse</t>
  </si>
  <si>
    <t>Përqindja e sipërfaqes ujitëse ku fermerët kanë akses për ujë për ujitje, kundrejt sipërfaqes potencialisht të ujitshme (360 000 ha)</t>
  </si>
  <si>
    <t>Rritja vjetore e sipërfaqes ujitëse me infrastrukturë kryesore të përmirësuar/mirëmbajtur ( si proces ciklik vjetor ne ha)</t>
  </si>
  <si>
    <t xml:space="preserve">Sipërfaqe ujitëse me rrjetin kryesorë ujitës të mirëmbajtur </t>
  </si>
  <si>
    <t xml:space="preserve">Mundësohet pastrimi nga bimësia dhe depozitimi i dherave, me ekskavator, të rrjetit të kanaleve kryesorë ujitës  si dhe kryeht riparimi i veprave të artit </t>
  </si>
  <si>
    <t>ha (hektare)</t>
  </si>
  <si>
    <t>Detajimi i Kostos Totale të Produktit 1 sipas Artikujve Ekonomikë</t>
  </si>
  <si>
    <t xml:space="preserve">Si baze për përcaktimin e kostos për vitet pasardhëse është përdorur metoda nga lartë-poshtë, ose kosto për njësi të produktit egzistues.
Për investimet kostot për njësi të produktut mbajnë për referencë kostot mesatare të produktit të viteve të mëparshme, por sipas natyrës së projekteve (zgjidhjes konstruktive), që do të realizohen, kemi edhe kosto që shmangen nga ajo referente. </t>
  </si>
  <si>
    <t xml:space="preserve">Emërtimi i Projektit të Investimeve </t>
  </si>
  <si>
    <t>Projekti i Rehabilitimit të Infrastrukturës së Ujitjes</t>
  </si>
  <si>
    <t>Rehabilitimi/përmirësimi i objekteve kryesorë ujitës</t>
  </si>
  <si>
    <t>Objekte me investime të brendshme 2018</t>
  </si>
  <si>
    <t>Rehabilitimi i rezervuarit të Doftisë (ujë leshusit portat e punës + avarisë)</t>
  </si>
  <si>
    <t>Rehabilitimi Kanalit ujitës, krahu i majtë i rezervuarit Gjanç</t>
  </si>
  <si>
    <t>Magjistrali Mat - Lezhe, Spiten - Tresh</t>
  </si>
  <si>
    <t>Kanali Ujitës Rragam, Shkodër</t>
  </si>
  <si>
    <t>Studim e Projektim, Drejtoria e Ujitjes dhe Kullimit Durrës</t>
  </si>
  <si>
    <t>Studim e Projektim Drejtoria e Ujitjes dhe Kullimit Fier</t>
  </si>
  <si>
    <t>Studim e Projektim Drejtoria e Ujitjes dhe Kullimit Korçë</t>
  </si>
  <si>
    <t>Studim e Projektim Drejtoria e Ujitjes dhe Kullimit Lezhë</t>
  </si>
  <si>
    <t>Objekte me investime të brendshme 2019</t>
  </si>
  <si>
    <t>Kanali ujitës Ndroq-Çallik</t>
  </si>
  <si>
    <t>Objekte me investime të brendshme 2020</t>
  </si>
  <si>
    <t>Objekte me investime të brendshme 2021</t>
  </si>
  <si>
    <t>Sipërfaqe ujitëse me rrjetin kryesorë ujitës të përmirësuar/(rehabilitim i pjesshëm  i kanaleve kryesorë ujitës )</t>
  </si>
  <si>
    <t>Mundësohet rehabilitimi/rikonstruksioni i pjesshëm i rrjetit të kanaleve kryesorë ujitës, nëpërmjet pastrimit, veshjeve me beton, rikonstruksionit të veprave të artit etj. duke sjellë përmirësime në furnizimin me ujë të rrjetit sekondarë dhe tercial ujitës.</t>
  </si>
  <si>
    <t>ha (hektarë)</t>
  </si>
  <si>
    <t>Detajimi i Kostos Totale të Produktit 2 sipas Artikujve Ekonomikë</t>
  </si>
  <si>
    <t xml:space="preserve">Shënim: Shpjegoni supozimet dhe llogaritjet për Produktin 2 </t>
  </si>
  <si>
    <t>Projekti i Burimeve Ujore dhe Ujitjes (vazhdim deri në fund 2018)</t>
  </si>
  <si>
    <t>Dega Krutje (vetëm me gravitet - Rezervuari Thanë) </t>
  </si>
  <si>
    <t>Dega Tërbuf (vetem me gravitet - Rezervuari Thanë)</t>
  </si>
  <si>
    <t>Skema ujitëse në Rezervuarin Kurjan-Strum (vetëm me gravitet)</t>
  </si>
  <si>
    <t>Skema ujitëse në Rezervuarin Koshnicë (vetëm me gravitet)</t>
  </si>
  <si>
    <t>Skema ujitëse Divjakë</t>
  </si>
  <si>
    <t>Rehabilitimi i degëve ujitëse V1 dhe V2, të kanalit kryesorë ujitës, Krutje</t>
  </si>
  <si>
    <t>Supervizion dhe aktivitete të tjera të projektit</t>
  </si>
  <si>
    <t>Projekti i Burimeve Ujore dhe Ujitjes (financimi shtesë)</t>
  </si>
  <si>
    <t>Rehabilitimi i rrjetit ujitës me rezervuarin Tregtan 3</t>
  </si>
  <si>
    <t xml:space="preserve">Rehabilitimi i rrjetit ujitës me rezervuarin Tregtan 2  </t>
  </si>
  <si>
    <t xml:space="preserve">Rehabilitimi i rrjetit ujitës me rezervuarin Sllanica  </t>
  </si>
  <si>
    <t xml:space="preserve">Rehabilitimi i rrjetit ujitës me rezervuarin Leminoti  </t>
  </si>
  <si>
    <t xml:space="preserve">Rehabilitimi rrjetit ujitës, Dega Lushnje </t>
  </si>
  <si>
    <t xml:space="preserve">Rehabilitimi rrjetit ujitës, Dega Çukas </t>
  </si>
  <si>
    <t>Rehabilitimi i skemës ujitëse me rezervuarin Janjar (përfshi edhe Xarrën)</t>
  </si>
  <si>
    <t>Sipërfaqe ujitëse me rrjetin ujitës të rehabilituar</t>
  </si>
  <si>
    <t>Mundësohet rehabilitimi/rikonstruksioni i plotë i rrjetit të kanaleve kryesorë e dytësorë ujites si dhe i veprave të artit duke futur nën ujë sipërfaqe të pa ujitura më parë si dhe duke përmirësuar treguesit e ujitjes në pjesë të tjera të ujitura pjesërisht</t>
  </si>
  <si>
    <t>Detajimi i Kostos Totale të Produktit 3 sipas Artikujve Ekonomikë</t>
  </si>
  <si>
    <t>Ofrimi i shërbimeve të qëndrueshme dhe të besueshme të kullimit, nëpërmjet rehabilitimit dhe mirëmbajtjes ciklike të sistemeve kryesore kulluese me gravitet dhe ngritje mekanike (hidrovore)</t>
  </si>
  <si>
    <t>Përqindja e sipërfaqes kulluese, që i kryhet procesi ciklik normal i pastrimit të rrjetit kryesorë kullues (1 herë në 5-6 vjet) , kundrejt sipërfaqes potencialisht të kullueshme (280 000 ha)</t>
  </si>
  <si>
    <t>Përqindja e hidrovoreve të rehabilituara/ndërtuara/rikonstruktuar, kundrejt totalit të nevojshëm (14 hidrovorë)</t>
  </si>
  <si>
    <t xml:space="preserve">Sipërfaqe kulluese me rrjetin kryesorë kullues të pastruar </t>
  </si>
  <si>
    <t>Mundësohet pastrimi nga bimesia dhe depozitimi i dherave, me ekskavator, të rrjetit të kanaleve kryesorë si dhe kryhet riparimi i veprave të artit, për kthimin e tyre në kushtet e projektit fillestarë, duke ndikuar në mirfunksionimin e rrjetit dytesorë dhe tercial kullues, që shkarkojnë ujërat kullues në këto kanale kryesorë.</t>
  </si>
  <si>
    <t xml:space="preserve">Shënim: Shpjegoni supozimet dhe llogaritjet për Produktin 1 (Metoda 2) </t>
  </si>
  <si>
    <t xml:space="preserve">Sipërfaqe kulluese, që i mundësohet kullimi me ngritje mekanike me hidrovorë </t>
  </si>
  <si>
    <t xml:space="preserve">Mundësohet largimi i ujerave kullues për tokat ulta, që nuk kullojnë me gravitet, nëpërmjet garantimit të funksionimit të sigurtë  të 27 stacioneve të pompimit të kullimit (hidrovore), që largojnë rreth 390m3 ujë/sekondë </t>
  </si>
  <si>
    <t>Projekti i Përmirësimit teknik të hidrovoreve</t>
  </si>
  <si>
    <t>Rehabilitimi i hidrovorit të Orikumit</t>
  </si>
  <si>
    <t>Rehabilitimi hidrovorit të Çukës</t>
  </si>
  <si>
    <t>Hidrovorë të rehabilituar/rikonstruktuar</t>
  </si>
  <si>
    <t xml:space="preserve">Mundësohet rikonstruksioni i ndërtesave dhe rinovimi i paisjeve elektromekanike (lektropompa, panele elektrike të komandimit, paisje të pastrimit të zgarave etj), pasi këto hidrovore janë në përdorim mbi 30 vjet, pa ju nënshtruar rikonstruksioneve të plota. Ky proces garanton një punë të sigurt, dhe mundëson rivendosjen e kapacitetit të largimit të ujit sipas projektit fillestarë, duke përmiresuar dukshëm kullimin për rreth 3 000 ha. </t>
  </si>
  <si>
    <t xml:space="preserve">hidrovore </t>
  </si>
  <si>
    <t>Shënim: Shpjegoni supozimet dhe llogaritjet për Produktin 4</t>
  </si>
  <si>
    <t xml:space="preserve">Permiresimi i strukturave të mbrojtjes lumore dhe detare. </t>
  </si>
  <si>
    <t>Vepra të mbrojtjes nga përmbytja të rehabilituara/ndërtuara (argjinatura gjatësore dhe penele terthorë), kundrejt totalit të nevojshëm (300 km)</t>
  </si>
  <si>
    <t xml:space="preserve">Projekti i Përmirësimit të mbrojtjes nga përmbytja </t>
  </si>
  <si>
    <t>Objekte me investimet e brendshme 2018</t>
  </si>
  <si>
    <t>Mbrojtje nga lumi Vjosë, zona Mifol (krahu i majtë )</t>
  </si>
  <si>
    <t>Mbrojtje nga Lumi Seman , Suk Agacaj</t>
  </si>
  <si>
    <t xml:space="preserve">Mbrojtje nga Lumi Drinos në Bodrisht, Gjirokaster </t>
  </si>
  <si>
    <t>Mbrojtja nga lumi Drin i Zi, fshati Brezhdan</t>
  </si>
  <si>
    <t>Argjinatura Mbrojtëse nga lumi Shkumbin,  Polis-Vale</t>
  </si>
  <si>
    <t>Mbrojtje nga permbytjet nga lumi Osum Morave, Berat</t>
  </si>
  <si>
    <t>Ndërtimi i argjinaturës së krahut të majtë të lumit Shkumbin në bashkinë Cërrik dhe mbrojtje bregu</t>
  </si>
  <si>
    <t>Mbrojtje nga gërryerja e lumit Buna, Oblikë Shkodër</t>
  </si>
  <si>
    <t>Mbrojtje nga lumi Shkumbin, në Sulzotaj, Divjakë</t>
  </si>
  <si>
    <t>Studim e Projektim,  Drejtoria e Ujitjes dhe Kullimit Durrës</t>
  </si>
  <si>
    <t>Studim e Projektim, Drejtoria e Ujitjes dhe Kullimit Fier</t>
  </si>
  <si>
    <t>Studim e Projektim, Drejtoria e Ujitjes dhe Kullimit Korçë</t>
  </si>
  <si>
    <t>Studim e Projektim, Drejtoria e Ujitjes dhe Kullimit Lezhë</t>
  </si>
  <si>
    <t>Mbrojtje nga lumi i Kalasës (pjesët më problematike: zona sipër staneve, Ura Vanes, përballë Pularisë), Delvine</t>
  </si>
  <si>
    <t>Mbrojtje nga lumi Vjosë në Selenicë (zonë që rrezikon shembjen edhe të dy shtyllave të tensionit të lartë)</t>
  </si>
  <si>
    <t>Mbrojtje  nga  gërryerja  dhe  përmbytja nga  lumi  i Kseras të tokave  bujqësore të fshatit Vrisera, Gjirokastër, qendrës së banuar si dhe sistemimi i shtratit të lumit</t>
  </si>
  <si>
    <t xml:space="preserve">Mbrojtje nga lumi Vjosë në Ferras, Fier </t>
  </si>
  <si>
    <t>Pastrim i Përroit të Draçit (Faza II)</t>
  </si>
  <si>
    <t>Argjinaturë mbrojtëse, Katundi i Ri, Luzni, Dibër</t>
  </si>
  <si>
    <t>Mbrojtje nga përmbytja nga lumi Osum në Velabisht, Berat</t>
  </si>
  <si>
    <t>Thellimi i lumit Devoll 500m poshte regullatorit Maliq - Tyrbja e Goces</t>
  </si>
  <si>
    <t>Mbrojtje nga permbytjet nga lumi Osum Ura Vajgurore te Dafina</t>
  </si>
  <si>
    <t xml:space="preserve">Rehabilitimi i argjinaturës së lumit Buna, segmenti Pentar-Luarëz, Shkodër </t>
  </si>
  <si>
    <t xml:space="preserve">Argjinatura e lumit Buna, Ças, Shkodër, </t>
  </si>
  <si>
    <t>Argjinatura të rehabilituara/ndërtuara</t>
  </si>
  <si>
    <t xml:space="preserve">Mundësohet rehabilitimi/ndërtimi i trupit të argjinaturës dhe sipas rastit shoqërohet edhe me rehabilitimin/ndërtimin e peneleve tërthore, duke përdorur material rrethanorë, zhavorre, betone, gabione etj, duke rritur qëndrueshmërinë e argjinaturave dhe njëkohësisht duke i bërë më të sigurta në rast të pllotave maksimale, sipas përqindjes së sigurisë së zgjedhur në standartin për mbrojtjen e tokave bujqësore dhe mbrojtjen e zonave të banuara. </t>
  </si>
  <si>
    <t>km (kilometer)</t>
  </si>
  <si>
    <r>
      <t>Emërtimi i Projektit të Investimeve</t>
    </r>
    <r>
      <rPr>
        <sz val="8"/>
        <color indexed="10"/>
        <rFont val="Garamond"/>
        <family val="1"/>
      </rPr>
      <t xml:space="preserve"> </t>
    </r>
  </si>
  <si>
    <r>
      <t xml:space="preserve">Detajimi i Kostos Totale të </t>
    </r>
    <r>
      <rPr>
        <b/>
        <sz val="8"/>
        <color indexed="10"/>
        <rFont val="Garamond"/>
        <family val="1"/>
      </rPr>
      <t>Produktit 3</t>
    </r>
    <r>
      <rPr>
        <b/>
        <sz val="8"/>
        <color indexed="8"/>
        <rFont val="Garamond"/>
        <family val="1"/>
      </rPr>
      <t xml:space="preserve"> sipas Artikujve Ekonomikë</t>
    </r>
  </si>
  <si>
    <r>
      <rPr>
        <b/>
        <sz val="8"/>
        <color indexed="10"/>
        <rFont val="Garamond"/>
        <family val="1"/>
      </rPr>
      <t>Produkti 2</t>
    </r>
    <r>
      <rPr>
        <sz val="8"/>
        <color indexed="8"/>
        <rFont val="Garamond"/>
        <family val="1"/>
      </rPr>
      <t xml:space="preserve"> </t>
    </r>
  </si>
  <si>
    <r>
      <t xml:space="preserve">Detajimi i Kostos Totale të </t>
    </r>
    <r>
      <rPr>
        <b/>
        <sz val="8"/>
        <color indexed="10"/>
        <rFont val="Garamond"/>
        <family val="1"/>
      </rPr>
      <t>Produktit 4</t>
    </r>
    <r>
      <rPr>
        <b/>
        <sz val="8"/>
        <color indexed="8"/>
        <rFont val="Garamond"/>
        <family val="1"/>
      </rPr>
      <t xml:space="preserve"> sipas Artikujve Ekonomikë</t>
    </r>
  </si>
  <si>
    <r>
      <t xml:space="preserve">Shënim: </t>
    </r>
    <r>
      <rPr>
        <i/>
        <sz val="8"/>
        <color indexed="8"/>
        <rFont val="Garamond"/>
        <family val="1"/>
      </rPr>
      <t>Shpjegoni supozimet dhe llogaritjet (Metoda 1)</t>
    </r>
  </si>
  <si>
    <t>Zhvillimi Rural duke mbështur prodhimin bujqësor, blegtoral, agroindustrinë dhe marketingun</t>
  </si>
  <si>
    <t xml:space="preserve">Ky program fokusohet në rritjen e produktivitetit dhe aftësisë konkurruese të bujqësisë, përmirësimin e standardeve si dhe garantimin e sigurisë ushqimore, specializimin e prodhimit në sektorët e perimeve, vreshtarisë, frutikulturës dhe blegtorisë, përmirësimin e rrjetit të marketingut. Rritja e standarteve përmes investime të teknologjive të reja në proçesin e prodhimit, përpunimit dhe marketingut; diversifikimit të prodhimit si dhe rritjes së punësimit dhe të ardhurave. Përmbajtja e programit buron nga prioritetet zhvilluese të parashikuara në Strategjinë Ndërsektoriale për Zhvillimin Rural dhe Bujqësor. </t>
  </si>
  <si>
    <t>Qëllimet e politikës së Programit Buxhetor 04250 është rritja e aftësisë konkurruese të bujqësisë, përmirësimi i standardeve si dhe garantimi i sigurisë ushqimore.</t>
  </si>
  <si>
    <t>Treguesi 1. Numri i të punësuarëve në bujqësi dhe agropërpunim</t>
  </si>
  <si>
    <t>Treguesi 2. Volumi i Eksportit të produkteve bujqësore dhe të agropërpunimit, milionë lekë</t>
  </si>
  <si>
    <t xml:space="preserve">Treguesi 3. Raporti import-eksport bujqësia total </t>
  </si>
  <si>
    <t>Treguesi 4. Raportiimport-eksport  i produkteve bujqësore (bujqësi + blegtori)</t>
  </si>
  <si>
    <t>Treguesi 5. Raporti import-eksport  i produkteve të agropërpunimit</t>
  </si>
  <si>
    <t>Përmirësimi i konkurrueshmërisë së bujqësisë dhe industrisë agro-ushqimore si dhe përmirësimi i cilësisë së jetës përmes nxitjes së shumëllojshmërisë së veprimtarive ekonomike në zonat rurale</t>
  </si>
  <si>
    <t>Treguesit e Performancës për Objektivin 1**</t>
  </si>
  <si>
    <t>Numri i përfituesëve total të mbështetur nga Skemat Kombëtare</t>
  </si>
  <si>
    <t>Numri i përfitueseve (gra) të mbështetura nga Skemat Kombëtare</t>
  </si>
  <si>
    <t>Trend rritës</t>
  </si>
  <si>
    <t>Rritja e sipërfaqes së mbjellë me dru-frutor (ha)</t>
  </si>
  <si>
    <t>Rritja e sipërfaqes së mbjellë me perime në serra (ha)</t>
  </si>
  <si>
    <t>Produkti 1***</t>
  </si>
  <si>
    <t>Përfitues nga masat mbështetëse  në bujqësi</t>
  </si>
  <si>
    <t>Ka të bëjë me numrin e përfituesëve dhe fondet e transferuara në buxhetet e aplikantëve që shpallen fitues për të përfituar nga mbështetja për zhvillimin e bujqësisë</t>
  </si>
  <si>
    <t>Numër përfituesish</t>
  </si>
  <si>
    <t>Përfitues nga masat mbështetëse në blegtori</t>
  </si>
  <si>
    <t>Ka të bëjë me numrin e përfituesëve dhe fondet e transferuara në buxhetet e aplikantëve që shpallen fitues për të përfituar nga mbështetja për zhvillimin e blegtorisë</t>
  </si>
  <si>
    <r>
      <rPr>
        <b/>
        <sz val="8"/>
        <color indexed="10"/>
        <rFont val="Garamond"/>
        <family val="1"/>
      </rPr>
      <t>Produkti 3</t>
    </r>
    <r>
      <rPr>
        <sz val="8"/>
        <color indexed="8"/>
        <rFont val="Garamond"/>
        <family val="1"/>
      </rPr>
      <t xml:space="preserve"> </t>
    </r>
  </si>
  <si>
    <t>Përfitues nga masat mbështetëse të agropërpunimit</t>
  </si>
  <si>
    <t>Ka të bëjë me numrin e përfituesëve dhe fondet e transferuara në buxhetet e aplikantëve që shpallen fitues për të përfituar nga mbështetja për zhvillimin e agropërpunimit</t>
  </si>
  <si>
    <t>Përfitues nga masat mbështetëse në peshkim dhe akuakulturë</t>
  </si>
  <si>
    <t>Ka të bëjë me numrin e përfituesëve dhe fondet e transferuara në buxhetet e aplikantëve që shpallen fitues për të përfituar nga mbështetja për zhvillimin e peshkimit dhe akuakulturës</t>
  </si>
  <si>
    <t>Produkti 5</t>
  </si>
  <si>
    <t>Përfitues nga masat mbështetëse në zhvillimin rural</t>
  </si>
  <si>
    <t>Ka të bëjë me numrin e përfituesëve dhe fondet e transferuara në buxhetet e aplikantëve që shpallen fitues për të përfituar nga mbështetja për diversifikimin e zhvillimit rural</t>
  </si>
  <si>
    <r>
      <t>Detajimi i Kostos Totale të</t>
    </r>
    <r>
      <rPr>
        <b/>
        <sz val="8"/>
        <color indexed="10"/>
        <rFont val="Garamond"/>
        <family val="1"/>
      </rPr>
      <t xml:space="preserve"> Produktit 5 </t>
    </r>
    <r>
      <rPr>
        <b/>
        <sz val="8"/>
        <color indexed="8"/>
        <rFont val="Garamond"/>
        <family val="1"/>
      </rPr>
      <t>sipas Artikujve Ekonomikë</t>
    </r>
  </si>
  <si>
    <t>Kosto totale e produktit 5</t>
  </si>
  <si>
    <t>Produkti 6</t>
  </si>
  <si>
    <t>Aktivitete promovuese të produkteve shqiptare në bujqësi, blegtori dhe agropërpunim të kryera</t>
  </si>
  <si>
    <t>Mbulimi i shpenzimeve për organizimin e aktiviteteve promovuese brenda dhe jashtë Shqipërisë në mbështetje të objektivave të ministrisë për përmirësimin e infrastrukturës së marketingut dhe nxitjen e biznesit vendas.</t>
  </si>
  <si>
    <t>Numër aktivitetesh promovuese</t>
  </si>
  <si>
    <r>
      <t>Detajimi i Kostos Totale të</t>
    </r>
    <r>
      <rPr>
        <b/>
        <sz val="8"/>
        <color indexed="10"/>
        <rFont val="Garamond"/>
        <family val="1"/>
      </rPr>
      <t xml:space="preserve"> Produktit 6 </t>
    </r>
    <r>
      <rPr>
        <b/>
        <sz val="8"/>
        <color indexed="8"/>
        <rFont val="Garamond"/>
        <family val="1"/>
      </rPr>
      <t>sipas Artikujve Ekonomikë</t>
    </r>
  </si>
  <si>
    <t>Kosto totale e produktit 6</t>
  </si>
  <si>
    <t>Produkti 7</t>
  </si>
  <si>
    <t>Fara dhe fidanë të analizuara, testuara dhe certifikuara</t>
  </si>
  <si>
    <t xml:space="preserve">Enti Shtetëror i Farave dhe Fidanëve kryen analizimin e treguesve agronomik dhe certifikimin e fara dhe fidanëve të prodhuar në vend si dhe testimin e farave dhe fidanëve të importuar për ti rregjistruar në Katalogun Kombëtar Shqiptar. Certifikimi dhe testimi i farave dhe fidanëve që hidhen në treg, shërben për të siguruar inpute cilësore për bujqësinë në tregun shqiptar. </t>
  </si>
  <si>
    <t>Numër fidanësh frutor të certifikuar</t>
  </si>
  <si>
    <r>
      <t>Detajimi i Kostos Totale të</t>
    </r>
    <r>
      <rPr>
        <b/>
        <sz val="8"/>
        <color indexed="10"/>
        <rFont val="Garamond"/>
        <family val="1"/>
      </rPr>
      <t xml:space="preserve"> Produktit 7 </t>
    </r>
    <r>
      <rPr>
        <b/>
        <sz val="8"/>
        <color indexed="8"/>
        <rFont val="Garamond"/>
        <family val="1"/>
      </rPr>
      <t>sipas Artikujve Ekonomikë</t>
    </r>
  </si>
  <si>
    <t>Kosto totale e produktit 7</t>
  </si>
  <si>
    <t>Produkti 8</t>
  </si>
  <si>
    <t>Resurse gjenetike në fermë (buaj, të imëta) të ruajtura</t>
  </si>
  <si>
    <t>Ka të bëjë me ruajtjen e racave autoktone në rrezik zhdukje (speciet e buajve, bagëtive të imëta), sipas legjislacionit në fuqi si dhe grumbullimin e të dhënave zooteknike për racat kryesore të gjedhit në vend (Holshtejn dhe Xhers).</t>
  </si>
  <si>
    <t>Numër kafshësh</t>
  </si>
  <si>
    <r>
      <t>Detajimi i Kostos Totale të</t>
    </r>
    <r>
      <rPr>
        <b/>
        <sz val="8"/>
        <color indexed="10"/>
        <rFont val="Garamond"/>
        <family val="1"/>
      </rPr>
      <t xml:space="preserve"> Produktit 8 </t>
    </r>
    <r>
      <rPr>
        <b/>
        <sz val="8"/>
        <color indexed="8"/>
        <rFont val="Garamond"/>
        <family val="1"/>
      </rPr>
      <t>sipas Artikujve Ekonomikë</t>
    </r>
  </si>
  <si>
    <t>Kosto totale e produktit 8</t>
  </si>
  <si>
    <t>Produkti 9</t>
  </si>
  <si>
    <t>Mostra të degustuara të duhanit, për ruajtjen e shëndetit të konsumatorit</t>
  </si>
  <si>
    <t>Shpenzime për mostra të degustuara të duhanit, në drejtim të ruajtjes së shëndetit të konsumatorit</t>
  </si>
  <si>
    <t>Numër Mostrash</t>
  </si>
  <si>
    <r>
      <t>Detajimi i Kostos Totale të</t>
    </r>
    <r>
      <rPr>
        <b/>
        <sz val="8"/>
        <color indexed="10"/>
        <rFont val="Garamond"/>
        <family val="1"/>
      </rPr>
      <t xml:space="preserve"> Produktit 9 </t>
    </r>
    <r>
      <rPr>
        <b/>
        <sz val="8"/>
        <color indexed="8"/>
        <rFont val="Garamond"/>
        <family val="1"/>
      </rPr>
      <t>sipas Artikujve Ekonomikë</t>
    </r>
  </si>
  <si>
    <t>Kosto totale e produktit 9</t>
  </si>
  <si>
    <t>Produkti 10</t>
  </si>
  <si>
    <t>Vrojtime statistikore për bujqësinë dhe agroindustrinë të kryera dhe të publikuara</t>
  </si>
  <si>
    <t>Shpenzime për kryerjen e vrojtimeve të bujqësisë dhe agroindustrisë për vitin kalendarik. Sektori i Statistikës në MBZHRAU në bashkëpunim me strukturat e varësisë së Ministrisë së Bujqësisë kryen vrojtime statistikore për bujqësinë dhe agroindustrinë në vend dhe publikon të dhënat zyrtare</t>
  </si>
  <si>
    <t>Numër vrojtimesh</t>
  </si>
  <si>
    <r>
      <t>Detajimi i Kostos Totale të</t>
    </r>
    <r>
      <rPr>
        <b/>
        <sz val="8"/>
        <color indexed="10"/>
        <rFont val="Garamond"/>
        <family val="1"/>
      </rPr>
      <t xml:space="preserve"> Produktit 10 </t>
    </r>
    <r>
      <rPr>
        <b/>
        <sz val="8"/>
        <color indexed="8"/>
        <rFont val="Garamond"/>
        <family val="1"/>
      </rPr>
      <t>sipas Artikujve Ekonomikë</t>
    </r>
  </si>
  <si>
    <t>Kosto totale e produktit 10</t>
  </si>
  <si>
    <t>Produkti 11</t>
  </si>
  <si>
    <t>Njësi vreshti dhe ullishte të rregjistruara</t>
  </si>
  <si>
    <t xml:space="preserve">Ka të bëjë me rregjistrimin e njësive shtesë të vreshtave dhe ullishtave në bazën e të dhënave për Kadastrën e e vreshtarisë, verës dhe Ullirit në funksion të gjurmueshmërisë së origjinës së produktit dhe sigurisë ushqimore të konsumatorit. Aktualisht, në këtë bazë të dhënash deri në fund të vitit 2017 janë rregjistruar 43,639 njësi vreshti dhe ulliri. Për vitet në vazhdim do të shtohen çdo vit 10,000 njësi (Vreshti dhe ulliri sëbashku). </t>
  </si>
  <si>
    <t>Numër njësish vreshti dhe ulliri</t>
  </si>
  <si>
    <r>
      <t>Detajimi i Kostos Totale të</t>
    </r>
    <r>
      <rPr>
        <b/>
        <sz val="8"/>
        <color indexed="10"/>
        <rFont val="Garamond"/>
        <family val="1"/>
      </rPr>
      <t xml:space="preserve"> Produktit 11 </t>
    </r>
    <r>
      <rPr>
        <b/>
        <sz val="8"/>
        <color indexed="8"/>
        <rFont val="Garamond"/>
        <family val="1"/>
      </rPr>
      <t>sipas Artikujve Ekonomikë</t>
    </r>
  </si>
  <si>
    <t>Kosto totale e produktit 11</t>
  </si>
  <si>
    <t>Kodi i Projektit të Investimeve****</t>
  </si>
  <si>
    <t>Shpenzime administrative kapitale për Agropikat, ESHFF dhe AKDC</t>
  </si>
  <si>
    <t>Njësi të rikostruktuara dhe të pajisura.</t>
  </si>
  <si>
    <t>Do të rikonstruktohen 15 agro-pika ku do të kryhen aplikimet për masat mbështetëse dhe pajisen me pajisje zyre dhe laboratorike për përmirësimin e kushteve të punës në drejtim të rritjes së cilësisë së shërbimit në  Agropika, ESHFF dhe AKDC.</t>
  </si>
  <si>
    <t xml:space="preserve">Numër </t>
  </si>
  <si>
    <t>Projektet e Zhvillimit Rural</t>
  </si>
  <si>
    <t xml:space="preserve">Përfitues nga mbështetja përmes projekteve </t>
  </si>
  <si>
    <t>Shpenzime të mbështetura nga ndërhyrjet përmes projekteve me donatorët. Ky produkt ka të bëjë me zbatimin e Projekteve me financim të huaj dhe bashkëfinancim që zbatohen në fushën e bujqësisë dhe zhvillimit rural: 1.  Mbështetje për modernizimin e Sektorit të blegtorisë në Shqipëri, IPA 2013; 2. Protokolli Italian-Programi - Fuqizimi i Agjensisë për Zhvillimin Bujqësor dhe Rural për disbursimin e granteve në bujqësi; 3. Protokolli Italian-Programi për zhvillimin e qëndrueshëm të sektorit të ullinjve; 4. Protokolli i ri italian; 5. Projekti SARED "Mbështetje për Bujqësinë &amp; Zhvillimin Ekonomik Rural"; 6. IPA 2013 Mbështetje për bujqësinë dhe Zhvillimin Rural - Mbështetje për Përmbytjet; 7. Projekti Mjedisor Banka Boterore STF; 8.  Projekti "Krijimi dhe Lehtësimi i Mbështetjes së Agrobiznesit (BERZH)"</t>
  </si>
  <si>
    <t>Numër</t>
  </si>
  <si>
    <t>Arritje graduale e standarteve të BE-së, në fushën e bujqësisë dhe zhvillimit rural.</t>
  </si>
  <si>
    <t>Treguesi 1: Numri i përfituesëve nga skema e investimeve fizike në nivel ferme</t>
  </si>
  <si>
    <t xml:space="preserve">Treguesi 2: Numri i përfituesëve nga skema e investimeve në agropërpunim </t>
  </si>
  <si>
    <t xml:space="preserve">Treguesi 3: Numri i përfituesëve nga skema e diversifikimit në fermë </t>
  </si>
  <si>
    <t>Rritja e sipërfaqes së mbjellë me perime (fushë dhe serra)</t>
  </si>
  <si>
    <t>IPARD II</t>
  </si>
  <si>
    <t>Përfitues nga Programi IPARD II</t>
  </si>
  <si>
    <t>Ka të bëjë me numrin e përfituesëve dhe fondet e transferuara në buxhetet e aplikantëve që kryejnë  investime fizike në nivel ferme, në agro-përpunim dhe në diversifikimin e ekonomisë rurale dhe që shpallen fitues të fondeve të programit IPARD II</t>
  </si>
  <si>
    <t>Zhvillimi ekonomik në hapësirën rurale të 100 fshatrave me potenciale më të larta zhvillimi, sipas qasjes ndërsektoriale dhe me shumë aktorë nëpërmjet koordinimit të ndërhyrjeve zhvillimore.</t>
  </si>
  <si>
    <t>Treguesit e Performancës për Objektivin 3</t>
  </si>
  <si>
    <t>Treguesi 1 Numri i vendeve të reja të punës</t>
  </si>
  <si>
    <t>Treguesi 2 Numri i të punësuarëve gra/vajza</t>
  </si>
  <si>
    <t>Treguesi 3 Numri i të rinjëve të punësuar (22-35 vjeç)</t>
  </si>
  <si>
    <t>Treguesi 4 Numri i bizneseve të reja (start up) të mbështetura për të rinjtë</t>
  </si>
  <si>
    <t xml:space="preserve">Treguesi 5 Numri i inkubatorëve të produkteve tradicionale të ngritur </t>
  </si>
  <si>
    <t>Treguesi 6 Numri i sipërmarrjeve të reja të mbështetura në agroturizëm</t>
  </si>
  <si>
    <t>Treguesi 7 Numri i sipërmarrjeve prodhuese të produkteve tradicionale</t>
  </si>
  <si>
    <t>Treguesi 8 Numri i projekteve të përmirësimit të infrastrukturës të realizuara</t>
  </si>
  <si>
    <t>Kodi i Projektit të Investimeve ****</t>
  </si>
  <si>
    <t>Investime në 100 fshatrat me potencial më të lartë zhvillimi</t>
  </si>
  <si>
    <t>Përfitues nga masat mbështetëse në zhvillimin e 100 fshatrave</t>
  </si>
  <si>
    <t xml:space="preserve">Ka të bëjë me numrin e përfituesëve që shpallen fitues për të përfituar nga mbështetja për investime në agroturizëm, inkubatorët e produkteve tradicionale dhe për markatat/dyqanet e produkteve shqiptare dhe tradicionale  </t>
  </si>
  <si>
    <t>Kontrolli</t>
  </si>
  <si>
    <t>Shënim: Shpjegoni supozimet dhe llogaritjet për Produktin 1</t>
  </si>
  <si>
    <t xml:space="preserve">Këshillimi dhe Informacioni Bujqësor </t>
  </si>
  <si>
    <t>Përmirësimi i njohurive të fermerëve dhe agrobizneseve duke ofruar asistencë teknike falas me qëllim rritjen e prodhimit</t>
  </si>
  <si>
    <t xml:space="preserve">Pesha specifike e prodhimit bujqësor në PBB </t>
  </si>
  <si>
    <t>Trendi i rritjes së të ardhurave në fermat që aplikojnë paketa dhe karta teknologjike të ofruara nga ekstensioni</t>
  </si>
  <si>
    <t>Trendi i rritjes së numrit të fermërëve që marrin informacion nga strukturat e ekstensionit</t>
  </si>
  <si>
    <t>Trendi I rritjes së fermerëve të asistuar nga ekstensioni për aplikimet në skemat kombëtare dhe IPARD</t>
  </si>
  <si>
    <t>Trendi I rritje së grave fermere të informuara përmes strukturave të Shërbimit Këshillimor publik</t>
  </si>
  <si>
    <t>Trendi I rritjes së të ardhurave nga bazat eksperimentale prodhuese të 5 QTTB-ve</t>
  </si>
  <si>
    <t>Ofrimi për fermerët i kartave dhe paketave teknologjike me elementë të përmirësuar dhe rekomandime të dala nga studimet e kryera nga QTTB-të.</t>
  </si>
  <si>
    <t>Numri i kartave teknologjike të ofruara për fermerët</t>
  </si>
  <si>
    <t>Përqindja e fermerëve që aplikon karta të reja teknologjike kundrejt numrit total të fermerëve të asistuar.</t>
  </si>
  <si>
    <t xml:space="preserve">Përqindja e fermerëve dhe bizneseve që marrin informacion përmes strukturave të Agjensive Rajonale të Ekstensionit Bujqësor kundrejt numrit total të fermerëve dhe bizneseve  </t>
  </si>
  <si>
    <t>Përqindja e fermerëve të asistuar nga Agjensitë Rajonale të Ekstensionit Bujqësor  për aplikimet në skemat kombëtare dhe IPARD</t>
  </si>
  <si>
    <t>Përqindja e të grave fermere të informuara përmes strukturave të Agjensive Rajonale të Ekstensionit Bujqësor kundrejt numrit total të fermerëve të informuar</t>
  </si>
  <si>
    <t>Përqindja e të ardhurave të realizuara nga bazat prodhuese në 5 QTTB</t>
  </si>
  <si>
    <t xml:space="preserve">Fermerë që aplikojnë paketa teknologjike </t>
  </si>
  <si>
    <t>Përshkrimi I produktit</t>
  </si>
  <si>
    <t>Paketat dhe kartat teknologjike të prodhuara nga 5 QTTB ju vihen në dispozicion fermerëve dhe agrobizneseve dhe aplikohen prej tyre.</t>
  </si>
  <si>
    <t>Nr fermerësh</t>
  </si>
  <si>
    <r>
      <t xml:space="preserve">Detajimi i Kostos Totale të </t>
    </r>
    <r>
      <rPr>
        <b/>
        <sz val="11"/>
        <color rgb="FFFF0000"/>
        <rFont val="Garamond"/>
        <family val="1"/>
      </rPr>
      <t>Produktit 1</t>
    </r>
    <r>
      <rPr>
        <b/>
        <sz val="11"/>
        <color theme="1"/>
        <rFont val="Garamond"/>
        <family val="1"/>
      </rPr>
      <t xml:space="preserve"> sipas Artikujve Ekonomikë</t>
    </r>
  </si>
  <si>
    <r>
      <t>Ndryshimi në % i Pagave si pasojë e ndryshimit të sasisë së produktit</t>
    </r>
    <r>
      <rPr>
        <b/>
        <i/>
        <sz val="11"/>
        <color rgb="FFFF0000"/>
        <rFont val="Garamond"/>
        <family val="1"/>
      </rPr>
      <t>**</t>
    </r>
  </si>
  <si>
    <r>
      <t>Ndryshimi në % i Sigurimeve Shoqërore dhe Shendetësore si pasojë e ndryshimit të sasisë së produktit</t>
    </r>
    <r>
      <rPr>
        <b/>
        <i/>
        <sz val="11"/>
        <color rgb="FFFF0000"/>
        <rFont val="Garamond"/>
        <family val="1"/>
      </rPr>
      <t>**</t>
    </r>
  </si>
  <si>
    <r>
      <t>Ndryshimi në % i Mallrave dhe Shërbimeve si pasojë e ndryshimit të sasisë së produktit</t>
    </r>
    <r>
      <rPr>
        <b/>
        <i/>
        <sz val="11"/>
        <color rgb="FFFF0000"/>
        <rFont val="Garamond"/>
        <family val="1"/>
      </rPr>
      <t>**</t>
    </r>
  </si>
  <si>
    <r>
      <t>Ndryshimi në % i Subvencioneve si pasojë e ndryshimit të sasisë së produktit</t>
    </r>
    <r>
      <rPr>
        <b/>
        <i/>
        <sz val="11"/>
        <color rgb="FFFF0000"/>
        <rFont val="Garamond"/>
        <family val="1"/>
      </rPr>
      <t>**</t>
    </r>
  </si>
  <si>
    <r>
      <t>Ndryshimi në % i Transfertave të brendshme si pasojë e ndryshimit të sasisë së produktit</t>
    </r>
    <r>
      <rPr>
        <b/>
        <i/>
        <sz val="11"/>
        <color rgb="FFFF0000"/>
        <rFont val="Garamond"/>
        <family val="1"/>
      </rPr>
      <t>**</t>
    </r>
  </si>
  <si>
    <r>
      <t>Ndryshimi në % i Transfertave të jashtme si pasojë e ndryshimit të sasisë së produktit</t>
    </r>
    <r>
      <rPr>
        <b/>
        <i/>
        <sz val="11"/>
        <color rgb="FFFF0000"/>
        <rFont val="Garamond"/>
        <family val="1"/>
      </rPr>
      <t>**</t>
    </r>
  </si>
  <si>
    <r>
      <t>Ndryshimi në % i Transfertave për familjet dhe individët si pasojë e ndryshimit të sasisë së produktit</t>
    </r>
    <r>
      <rPr>
        <b/>
        <i/>
        <sz val="11"/>
        <color rgb="FFFF0000"/>
        <rFont val="Garamond"/>
        <family val="1"/>
      </rPr>
      <t>**</t>
    </r>
  </si>
  <si>
    <r>
      <t>Shënim: Shpjegoni supozimet dhe llogaritjet për Produktin 1 (Metoda 2)</t>
    </r>
    <r>
      <rPr>
        <b/>
        <sz val="11"/>
        <color rgb="FFFF0000"/>
        <rFont val="Garamond"/>
        <family val="1"/>
      </rPr>
      <t>***</t>
    </r>
  </si>
  <si>
    <t>Fermerë të informuar dhe asistuar nga strukturat e ekstensionit</t>
  </si>
  <si>
    <t xml:space="preserve">Agjensitë Rajonale të Ekstensionit Bujqësor nëpërmjet aktiviteteve të planifikuara vjetore asistojnë dhe informojnë fermerët </t>
  </si>
  <si>
    <r>
      <t>Detajimi i Kostos Totale të</t>
    </r>
    <r>
      <rPr>
        <b/>
        <sz val="11"/>
        <color rgb="FFFF0000"/>
        <rFont val="Garamond"/>
        <family val="1"/>
      </rPr>
      <t xml:space="preserve"> Produktit 2 </t>
    </r>
    <r>
      <rPr>
        <b/>
        <sz val="11"/>
        <color theme="1"/>
        <rFont val="Garamond"/>
        <family val="1"/>
      </rPr>
      <t>sipas Artikujve Ekonomikë</t>
    </r>
  </si>
  <si>
    <t>Ekstensionistë të trajnuar</t>
  </si>
  <si>
    <t xml:space="preserve">Stafi i Agjensive Rajonale të Ekstensionit Bujqësor trajnohet gjatë vitit nga QTTB-të, UBT, projekte etj. </t>
  </si>
  <si>
    <t>Nr</t>
  </si>
  <si>
    <r>
      <t>Detajimi i Kostos Totale të</t>
    </r>
    <r>
      <rPr>
        <b/>
        <sz val="11"/>
        <color rgb="FFFF0000"/>
        <rFont val="Garamond"/>
        <family val="1"/>
      </rPr>
      <t xml:space="preserve"> Produktit 3 </t>
    </r>
    <r>
      <rPr>
        <b/>
        <sz val="11"/>
        <color theme="1"/>
        <rFont val="Garamond"/>
        <family val="1"/>
      </rPr>
      <t>sipas Artikujve Ekonomikë</t>
    </r>
  </si>
  <si>
    <t xml:space="preserve"> inflacion</t>
  </si>
  <si>
    <t>Fermerë të asistuar nga Agjensitë Rajonale të Ekstensionit Bujqësor për aplikimet në skemat kombëtare dhe IPARD</t>
  </si>
  <si>
    <t>Strukturat e Agjensive Rajonale të Ekstensionit Bujqësor informojnë fermerët dhe agrobizneset dhe i asistojnë ata për plotësimin e aplikimeve në skemat mbështetëse dhe ato të IPARD</t>
  </si>
  <si>
    <r>
      <t>Detajimi i Kostos Totale të</t>
    </r>
    <r>
      <rPr>
        <b/>
        <sz val="11"/>
        <color rgb="FFFF0000"/>
        <rFont val="Garamond"/>
        <family val="1"/>
      </rPr>
      <t xml:space="preserve"> Produktit 4 </t>
    </r>
    <r>
      <rPr>
        <b/>
        <sz val="11"/>
        <color theme="1"/>
        <rFont val="Garamond"/>
        <family val="1"/>
      </rPr>
      <t>sipas Artikujve Ekonomikë</t>
    </r>
  </si>
  <si>
    <t>Gra të informuara dhe trajnuara nga shërbimi këshillimor publik</t>
  </si>
  <si>
    <t>Strukturat e Agjensive Rajonale të Ekstensionit Bujqësor në qarqe ofrojnë trajnime specifike për gratë fermerë në kuadrin e zbutje së pabarazisë gjinore</t>
  </si>
  <si>
    <r>
      <t>Detajimi i Kostos Totale të</t>
    </r>
    <r>
      <rPr>
        <b/>
        <sz val="11"/>
        <color rgb="FFFF0000"/>
        <rFont val="Garamond"/>
        <family val="1"/>
      </rPr>
      <t xml:space="preserve"> Produktit 5 </t>
    </r>
    <r>
      <rPr>
        <b/>
        <sz val="11"/>
        <color theme="1"/>
        <rFont val="Garamond"/>
        <family val="1"/>
      </rPr>
      <t>sipas Artikujve Ekonomikë</t>
    </r>
  </si>
  <si>
    <t>Të ardhura të realizuara nga aktivitetet dytësore nga bazat prodhuese në 5 QTTB</t>
  </si>
  <si>
    <t>QTTB krahas aktivitetit primar realizojnë të ardhura nga shitja e produkteve bujqësore e blegtorale, fara, fidanë , material biologjik, analiza laboratorike shërbime hartografie etj.</t>
  </si>
  <si>
    <t>lekë</t>
  </si>
  <si>
    <t>Kosto totale e produktit X</t>
  </si>
  <si>
    <t>Pajisje kompjuterike të blera nga QTTB Shkodër</t>
  </si>
  <si>
    <t>Për realizimin e detyrave funksionale është e nevojshme pajisja e stafit me pajisje kompjuterike</t>
  </si>
  <si>
    <t>copë</t>
  </si>
  <si>
    <t>Pajisje laboratorike në QTTB Fushë Krujë, Lushnje dhe Shkodër të blera</t>
  </si>
  <si>
    <t>Për kryerjen e analizave të tokës, ujit dhe produkteve bujqësore nga QTTB Fushë Krujë, Lushnje dhe Shkodër është e nevojshme blerja e këtyre pajisjeve</t>
  </si>
  <si>
    <r>
      <t xml:space="preserve">Detajimi i Kostos Totale të </t>
    </r>
    <r>
      <rPr>
        <b/>
        <sz val="11"/>
        <color rgb="FFFF0000"/>
        <rFont val="Garamond"/>
        <family val="1"/>
      </rPr>
      <t>Produktit 2</t>
    </r>
    <r>
      <rPr>
        <b/>
        <sz val="11"/>
        <color theme="1"/>
        <rFont val="Garamond"/>
        <family val="1"/>
      </rPr>
      <t xml:space="preserve"> sipas Artikujve Ekonomikë</t>
    </r>
  </si>
  <si>
    <t>Agregatë bujqësorë të blerë në QTTB Shkodër</t>
  </si>
  <si>
    <t>Blerje e agregatëve bujqësore nga QTTB Shkodër është e nevojshme për funksionimin normal të punës në bazën e saj prodhuese</t>
  </si>
  <si>
    <r>
      <t xml:space="preserve">Detajimi i Kostos Totale të </t>
    </r>
    <r>
      <rPr>
        <b/>
        <sz val="11"/>
        <color rgb="FFFF0000"/>
        <rFont val="Garamond"/>
        <family val="1"/>
      </rPr>
      <t>Produktit 3</t>
    </r>
    <r>
      <rPr>
        <b/>
        <sz val="11"/>
        <color theme="1"/>
        <rFont val="Garamond"/>
        <family val="1"/>
      </rPr>
      <t xml:space="preserve"> sipas Artikujve Ekonomikë</t>
    </r>
  </si>
  <si>
    <t>Magazinë me sandwich për ruajtjen e prodhimit në QTTB Lushnje e ndërtuar</t>
  </si>
  <si>
    <t>Ky objekt ndihmon në manipulimin e prodhimi dhe siguron prodhimin e farës së gjeneracioneve të larta</t>
  </si>
  <si>
    <t>m2</t>
  </si>
  <si>
    <r>
      <t xml:space="preserve">Detajimi i Kostos Totale të </t>
    </r>
    <r>
      <rPr>
        <b/>
        <sz val="11"/>
        <color rgb="FFFF0000"/>
        <rFont val="Garamond"/>
        <family val="1"/>
      </rPr>
      <t>Produktit 4</t>
    </r>
    <r>
      <rPr>
        <b/>
        <sz val="11"/>
        <color theme="1"/>
        <rFont val="Garamond"/>
        <family val="1"/>
      </rPr>
      <t xml:space="preserve"> sipas Artikujve Ekonomikë</t>
    </r>
  </si>
  <si>
    <t>Pajisje laboratorike për QTTB Fushë Krujë të blera</t>
  </si>
  <si>
    <r>
      <t>Pajisja e laboratorit me aparatura te kohes eshte domosdoshmeri per zbatimin dhe ndjekjen e  projekteve dhe kryerjen e sherbimeve me cilesi ndaj klienteve.</t>
    </r>
    <r>
      <rPr>
        <sz val="11"/>
        <color rgb="FF404040"/>
        <rFont val="Arial"/>
        <family val="2"/>
      </rPr>
      <t xml:space="preserve"> </t>
    </r>
  </si>
  <si>
    <r>
      <t xml:space="preserve">Detajimi i Kostos Totale të </t>
    </r>
    <r>
      <rPr>
        <b/>
        <sz val="11"/>
        <color rgb="FFFF0000"/>
        <rFont val="Garamond"/>
        <family val="1"/>
      </rPr>
      <t xml:space="preserve">Produktit 5 </t>
    </r>
    <r>
      <rPr>
        <b/>
        <sz val="11"/>
        <color theme="1"/>
        <rFont val="Garamond"/>
        <family val="1"/>
      </rPr>
      <t>sipas Artikujve Ekonomikë</t>
    </r>
  </si>
  <si>
    <t>Agregatë bujqësore në QTTT Vlorë të blera</t>
  </si>
  <si>
    <t>Për funksionimin dhe përmirësimin e punës në bazën prodhuese në QTTB Vlorë del e nevojshme pajisja me agregatë bujqësor</t>
  </si>
  <si>
    <r>
      <t xml:space="preserve">Detajimi i Kostos Totale të </t>
    </r>
    <r>
      <rPr>
        <b/>
        <sz val="11"/>
        <color rgb="FFFF0000"/>
        <rFont val="Garamond"/>
        <family val="1"/>
      </rPr>
      <t>Produktit 6</t>
    </r>
    <r>
      <rPr>
        <b/>
        <sz val="11"/>
        <color theme="1"/>
        <rFont val="Garamond"/>
        <family val="1"/>
      </rPr>
      <t xml:space="preserve"> sipas Artikujve Ekonomikë</t>
    </r>
  </si>
  <si>
    <t>Rrethim ambjenti në QTTB Korçë</t>
  </si>
  <si>
    <t>QTTB Korçë  ka  një perimetër rreth 600 ml  dhe brenda këtij territori përfshihen zyra, laboratorë, magazina, hangarë të mjeteve bujqësore ambjente pune të bazës eksperimentale e prodhuese  si dhe pemtorja mëmë e sektorit të kërkimeve. Kjo ndodhet larg qendrës së banuar dhe në teren të hapur nga të gjitha anët e si i tillë ky ambjent është i rrezikuar nga elementë keqbërës, zjarre, përkeqësim të kushteve sanitare etj. Për këtë arsye është i domosdoshëm rrethim i këtij amjenti që siguron mbrojtjen e këtyre objekteve si pasuri e institucionit, kushtet për realizimin e transferimit të teknologjive bujqësore në të gjithë vendin, kushtet higjeno sanitare etj  .</t>
  </si>
  <si>
    <t>ml</t>
  </si>
  <si>
    <r>
      <t xml:space="preserve">Detajimi i Kostos Totale të </t>
    </r>
    <r>
      <rPr>
        <b/>
        <sz val="11"/>
        <color rgb="FFFF0000"/>
        <rFont val="Garamond"/>
        <family val="1"/>
      </rPr>
      <t xml:space="preserve">Produktit 7 </t>
    </r>
    <r>
      <rPr>
        <b/>
        <sz val="11"/>
        <color theme="1"/>
        <rFont val="Garamond"/>
        <family val="1"/>
      </rPr>
      <t>sipas Artikujve Ekonomikë</t>
    </r>
  </si>
  <si>
    <t>Sisitemi ujitës në QTTB Vlorë i instaluar ( faza 2)</t>
  </si>
  <si>
    <t>Ky sistem realizon furnizimin me ujë të bazës prodhuese në QTTB Vlorë duke ndikuar në realizimin e prodhimit të saj.</t>
  </si>
  <si>
    <r>
      <t xml:space="preserve">Detajimi i Kostos Totale të </t>
    </r>
    <r>
      <rPr>
        <b/>
        <sz val="11"/>
        <color rgb="FFFF0000"/>
        <rFont val="Garamond"/>
        <family val="1"/>
      </rPr>
      <t>Produktit 8</t>
    </r>
    <r>
      <rPr>
        <b/>
        <sz val="11"/>
        <color theme="1"/>
        <rFont val="Garamond"/>
        <family val="1"/>
      </rPr>
      <t xml:space="preserve"> sipas Artikujve Ekonomikë</t>
    </r>
  </si>
  <si>
    <t>Mjelëse mekanike e blerë për QTTB Korçë</t>
  </si>
  <si>
    <t>Për realizimin e procesit të mjeljes në bazën blegtorale qe administron kjo qttb është e nevojshme pajisja e saj me një mjelëse mekanike</t>
  </si>
  <si>
    <r>
      <t xml:space="preserve">Detajimi i Kostos Totale të </t>
    </r>
    <r>
      <rPr>
        <b/>
        <sz val="11"/>
        <color rgb="FFFF0000"/>
        <rFont val="Garamond"/>
        <family val="1"/>
      </rPr>
      <t>Produktit 9</t>
    </r>
    <r>
      <rPr>
        <b/>
        <sz val="11"/>
        <color theme="1"/>
        <rFont val="Garamond"/>
        <family val="1"/>
      </rPr>
      <t xml:space="preserve"> sipas Artikujve Ekonomikë</t>
    </r>
  </si>
  <si>
    <t>Kontenier për mbajtjen e materialit biologjik në QTTB Fushë Krujë i blerë</t>
  </si>
  <si>
    <t>Për mbajtjen e materialit biologjik më azot të lëngshëm është e nevojshme blerja e një kontenieri me kapacitet 500 litra</t>
  </si>
  <si>
    <r>
      <t xml:space="preserve">Detajimi i Kostos Totale të </t>
    </r>
    <r>
      <rPr>
        <b/>
        <sz val="11"/>
        <color rgb="FFFF0000"/>
        <rFont val="Garamond"/>
        <family val="1"/>
      </rPr>
      <t>Produktit 10</t>
    </r>
    <r>
      <rPr>
        <b/>
        <sz val="11"/>
        <color theme="1"/>
        <rFont val="Garamond"/>
        <family val="1"/>
      </rPr>
      <t xml:space="preserve"> sipas Artikujve Ekonomikë</t>
    </r>
  </si>
  <si>
    <t>Agregatë bujqësore në QTTT Shkodër të blerë</t>
  </si>
  <si>
    <t>Për kryerjen e proceseve të punës në bazën prodhuese të QTTB Shkodër nevojitet ky agregat bujqësor</t>
  </si>
  <si>
    <r>
      <t xml:space="preserve">Detajimi i Kostos Totale të </t>
    </r>
    <r>
      <rPr>
        <b/>
        <sz val="11"/>
        <color rgb="FFFF0000"/>
        <rFont val="Garamond"/>
        <family val="1"/>
      </rPr>
      <t>Produktit 11</t>
    </r>
    <r>
      <rPr>
        <b/>
        <sz val="11"/>
        <color theme="1"/>
        <rFont val="Garamond"/>
        <family val="1"/>
      </rPr>
      <t xml:space="preserve"> sipas Artikujve Ekonomikë</t>
    </r>
  </si>
  <si>
    <t>Produkti 12</t>
  </si>
  <si>
    <t>Makinë trioruese për triorimin e farës në QTTB Lushnje e blerë</t>
  </si>
  <si>
    <t>Për realizimin e prodhimit të farave të gjeneracioneve të larta, për përgatitjen e materialit mbjellës është e nevojshme blerja e kësaj makine</t>
  </si>
  <si>
    <r>
      <t xml:space="preserve">Detajimi i Kostos Totale të </t>
    </r>
    <r>
      <rPr>
        <b/>
        <sz val="11"/>
        <color rgb="FFFF0000"/>
        <rFont val="Garamond"/>
        <family val="1"/>
      </rPr>
      <t>Produktit 12</t>
    </r>
    <r>
      <rPr>
        <b/>
        <sz val="11"/>
        <color theme="1"/>
        <rFont val="Garamond"/>
        <family val="1"/>
      </rPr>
      <t xml:space="preserve"> sipas Artikujve Ekonomikë</t>
    </r>
  </si>
  <si>
    <t>Kosto totale e produktit 12</t>
  </si>
  <si>
    <t>Produkti 13</t>
  </si>
  <si>
    <t>Hangar i mekanikës bujqësore në QTTB Korçë I rikonstruktuar</t>
  </si>
  <si>
    <t>Më qëllim sigurimin dhe ruajtjen e makinerive e agregateve bujqesore nga agjentet atmosferike dhe dëmtimin e tyre të QTTB Korçë nevojitet ndërtimi i një hangari</t>
  </si>
  <si>
    <r>
      <t xml:space="preserve">Detajimi i Kostos Totale të </t>
    </r>
    <r>
      <rPr>
        <b/>
        <sz val="11"/>
        <color rgb="FFFF0000"/>
        <rFont val="Garamond"/>
        <family val="1"/>
      </rPr>
      <t>Produktit 13</t>
    </r>
    <r>
      <rPr>
        <b/>
        <sz val="11"/>
        <color theme="1"/>
        <rFont val="Garamond"/>
        <family val="1"/>
      </rPr>
      <t xml:space="preserve"> sipas Artikujve Ekonomikë</t>
    </r>
  </si>
  <si>
    <t>Kosto totale e produktit 13</t>
  </si>
  <si>
    <t>Produkti 14</t>
  </si>
  <si>
    <t>Baza prodhuese e QTTB Vlorë e rrethuar (faza1 dhe 2)</t>
  </si>
  <si>
    <t>Ky rrethim realizon mbrojtjen e prodhimit të bazës prodhuese në QTTB Vlorë, e cila gjendet midis pronave private duke rrezikuar çdo vit prodhimet e veta.</t>
  </si>
  <si>
    <r>
      <t xml:space="preserve">Detajimi i Kostos Totale të </t>
    </r>
    <r>
      <rPr>
        <b/>
        <sz val="11"/>
        <color rgb="FFFF0000"/>
        <rFont val="Garamond"/>
        <family val="1"/>
      </rPr>
      <t>Produktit 14</t>
    </r>
    <r>
      <rPr>
        <b/>
        <sz val="11"/>
        <color theme="1"/>
        <rFont val="Garamond"/>
        <family val="1"/>
      </rPr>
      <t xml:space="preserve"> sipas Artikujve Ekonomikë</t>
    </r>
  </si>
  <si>
    <t>Kosto totale e produktit 14</t>
  </si>
  <si>
    <t>Produkti 15</t>
  </si>
  <si>
    <t>Pajisje laboratorike për QTTB Shkodër të blera</t>
  </si>
  <si>
    <t>Këto pajisje janë të nevojshme për kryerjen e analizave të misrit dhe bimëve medicinale si 2 prioritetet e kësaj QTTB</t>
  </si>
  <si>
    <r>
      <t xml:space="preserve">Detajimi i Kostos Totale të </t>
    </r>
    <r>
      <rPr>
        <b/>
        <sz val="11"/>
        <color rgb="FFFF0000"/>
        <rFont val="Garamond"/>
        <family val="1"/>
      </rPr>
      <t>Produktit 15</t>
    </r>
    <r>
      <rPr>
        <b/>
        <sz val="11"/>
        <color theme="1"/>
        <rFont val="Garamond"/>
        <family val="1"/>
      </rPr>
      <t xml:space="preserve"> sipas Artikujve Ekonomikë</t>
    </r>
  </si>
  <si>
    <t>Kosto totale e produktit 15</t>
  </si>
  <si>
    <r>
      <t xml:space="preserve">Shënim: </t>
    </r>
    <r>
      <rPr>
        <i/>
        <sz val="11"/>
        <color theme="1"/>
        <rFont val="Garamond"/>
        <family val="1"/>
      </rPr>
      <t>Shpjegoni supozimet dhe llogaritjet (Metoda 1)</t>
    </r>
  </si>
  <si>
    <r>
      <t xml:space="preserve">Totali i shpenzimeve buxhetore për Politika të Reja </t>
    </r>
    <r>
      <rPr>
        <b/>
        <sz val="9"/>
        <color rgb="FFFF0000"/>
        <rFont val="Garamond"/>
        <family val="1"/>
      </rPr>
      <t>sipas produkteve</t>
    </r>
    <r>
      <rPr>
        <b/>
        <sz val="9"/>
        <color theme="1"/>
        <rFont val="Garamond"/>
        <family val="1"/>
      </rPr>
      <t>****</t>
    </r>
  </si>
  <si>
    <r>
      <t xml:space="preserve">Totali i shpenzimeve buxhetore për Politika të Reja </t>
    </r>
    <r>
      <rPr>
        <b/>
        <sz val="9"/>
        <color rgb="FFFF0000"/>
        <rFont val="Garamond"/>
        <family val="1"/>
      </rPr>
      <t>sipas artikujve</t>
    </r>
    <r>
      <rPr>
        <b/>
        <sz val="9"/>
        <color theme="1"/>
        <rFont val="Garamond"/>
        <family val="1"/>
      </rPr>
      <t>****</t>
    </r>
  </si>
  <si>
    <t>601. Sigurimet Shoqërore dhe Shëndetësore</t>
  </si>
  <si>
    <t xml:space="preserve">FORMAT 2 : FORMATI STANDARD I PËRGATITJES SË KËRKESAVE BUXHETORE PBA 2019-2021 </t>
  </si>
  <si>
    <t>Menaxhim i Qëndrueshëm i Tokës Bujqësore</t>
  </si>
  <si>
    <t>Krijimi i një sistemi modern  informacioni mbi tokën  bujqësore si një instrument efektiv në realizimin e politikës për një administrim të qëndrueshëm të tokës bujqësore, përdorimit, mbrojtjes, konsolidimit dhe zhvillimin e tregut të saj.</t>
  </si>
  <si>
    <t xml:space="preserve">Administrimi i qëndrueshëm i tokës bujqësore nëpërmjet përmirësimit të vazhdueshëm të sistemit të informacionit dhe funksionimit të një kadastre toke të shumëllojshme. </t>
  </si>
  <si>
    <t>Sipërfaqja e tokës së dixhitalizuar në %</t>
  </si>
  <si>
    <t xml:space="preserve">Rregjistra të dixhitalizuara të njësive administrative </t>
  </si>
  <si>
    <t xml:space="preserve">Krijimi i sistemit të informacionit për tokën (LIS) dhe integrimi në GIS </t>
  </si>
  <si>
    <t xml:space="preserve">Rregjistra të dixhitalizuara të njesive administrative </t>
  </si>
  <si>
    <t xml:space="preserve"> Kadastër  për përdorim më të mirë të tokës bujqësore.</t>
  </si>
  <si>
    <t>Krijimi sistemit të informacioni mbi tokën LIS dhe integrimi i saj ne GIS është pjesë e programit "Menaxhimi i Qëndrueshëm i Tokës Bujqësore. Ky program do të realizohet në 77 500 ha tokë bujqësore  në 20 njësi vendore administrative</t>
  </si>
  <si>
    <t>Hektar (ha)</t>
  </si>
  <si>
    <t>Kompletimi I Laboratorit të GIS-it në QTTB-në Fush-Krujë</t>
  </si>
  <si>
    <t xml:space="preserve">Pajisje kompjuterike </t>
  </si>
  <si>
    <t>ADMINISTRIMI I UJËRAVE</t>
  </si>
  <si>
    <t>Programi i Administrimit të Ujërave mbështet administrimin e burimeve ujore si një nga burimet natyrore më të rëndësishem dhe të domosdoshëm për jetën dhe zhvillimin social-ekonomik të vendit, për një zhvillim të qëndrueshem të rezervave ujore, për të kufizuar ndotjen e ujërave nëntokësore dhe sipërfaqsore nga aktivitet e veprimtarive industriale, bujqesore dhe aktiviteteve te popullsise ne zonat rurale dhe urbane, qe shkaktojne demtim te ekosistemeve ujore, si dhe te lumenjve nga shfrytezimi pa kriter i tyre. Duke ditur qe ndryshimet klimatike perbejne nje kercenim urgjent dhe potecialisht urgjent ndaj planetit, nevojitet nje adaptim i sistemeve ekonomike e politike qe konsistojne ne ruajtjen e sasise dhe cilesise se burimeve ujore, gjithashtu nje sistem qe mbeshtet  bashkepunimin ne nivel nderkombetar per administrimin e rezervave ujore, qe shtrihet ne kufijte midis vendeve.</t>
  </si>
  <si>
    <t>Programi synon menaxhimin e integruar te burimeve ujore nepermjet mbrojtjes sasiore dhe cilesore, shfrytezimin racional te burimeve ujore  dhe shperndarjen e drejte te tyre sipas qellimeve te perdorimit. Mbrojtja e gjendjes natyrore te ujerave nderkufitare ne bashkepunim me vendet fqinje.</t>
  </si>
  <si>
    <t>Numri i burimeve ujore per uje te pijshem</t>
  </si>
  <si>
    <t>trend në rritje</t>
  </si>
  <si>
    <t>Numri i burimeve ujore per uje me me shume se nje perdorim</t>
  </si>
  <si>
    <t xml:space="preserve"> Sigurimi, mbrojtja dhe shfrytezimi racional i burimeve ujore</t>
  </si>
  <si>
    <t>Emërtimi i Treguesit 1</t>
  </si>
  <si>
    <t xml:space="preserve">Numri i lejeve te dhena per  shfrytëzim të ujrave siperfaqesore e nentokesore </t>
  </si>
  <si>
    <t>Numri i regjistrimeve ne kadastren kombetare ujore te burimeve natyrale ujore dhe puseve te germuar te perdorur per uje per nevoja te ndryshme</t>
  </si>
  <si>
    <t>Numri i regjistrimeve ne kadastren kombetare ujore  te shpimeve hidrogjeologjike te perdorur per uje per nevoja te ndryshme</t>
  </si>
  <si>
    <t>Numri i përdoruesve të burimeve ujore</t>
  </si>
  <si>
    <t>Hartimi i akteve ligjore dhe nenligjore per menaxhimin e burimeve ujore</t>
  </si>
  <si>
    <t>Hartimi dhe miratimi i akteve ligjore dhe nenligjore ne permbushje te detyrimeve te ligjit nr.111/2012 "Per menaxhimin e burimeve ujore" dhe ne kuader te perafrimit te legjislacionit kombetar me ate europian.</t>
  </si>
  <si>
    <t>numer aktesh</t>
  </si>
  <si>
    <t>Studime hidrologjike dhe hidrogjeologjike per burimet ujore siperfaqesore dhe nentokesore.</t>
  </si>
  <si>
    <t>Çdo basen ujor ka nevoje te kete studimin paraprak te gjendjes, rezervave dhe cilesise se ujerave siperfaqesore e nentokesore. Studimet do te behen sipas ndarjes hidrografike te baseneve.</t>
  </si>
  <si>
    <t>Numri I Studimeve dhe raporteve</t>
  </si>
  <si>
    <t>Permiresimi i sistemit te furnizimit me te dhena i Kadastres Kombetare te Ujit</t>
  </si>
  <si>
    <t>Shtimi i numrit te te dhenave ne kadaster, shtimi i numrit te furnizuesve. Paraqitja e tyre ne formen e nje raporti 6 mujor.</t>
  </si>
  <si>
    <t>numer dokumenti</t>
  </si>
  <si>
    <t>xxxxx</t>
  </si>
  <si>
    <t>Produkti X (shto produkte sipas rastit)</t>
  </si>
  <si>
    <t>Detajimi i Kostos Totale të Produktit X sipas Artikujve Ekonomikë</t>
  </si>
  <si>
    <t>Plani i menaxhimit te Baseneve Ujore</t>
  </si>
  <si>
    <t xml:space="preserve">Identifikimi i nje sere masash prioritare per te permiresuar eficencen e menaxhimit te burimeve ujore, si analizat dhe gjendjen fizike te burimeve ujore ne basen,inventarin e burimeve ujore, Drin -Buna, Seman </t>
  </si>
  <si>
    <t>nr. dokumenti</t>
  </si>
  <si>
    <t>Strategjia Kombetare e Menaxhimit te Burimeve Ujore</t>
  </si>
  <si>
    <t xml:space="preserve">Pergatitja e nje dokumenti planifikimi qe percakton vizionin e politikave te shtetit, misionin, qellimet dhe objektivat ne fushen e menaxhimit te integruar te burimeve ujore </t>
  </si>
  <si>
    <t>Mallra / licensa per Kadastren kombetare te Ujit</t>
  </si>
  <si>
    <t xml:space="preserve">Kopjo </t>
  </si>
  <si>
    <r>
      <rPr>
        <b/>
        <sz val="8"/>
        <rFont val="Garamond"/>
        <family val="1"/>
      </rPr>
      <t>Produkti X</t>
    </r>
    <r>
      <rPr>
        <sz val="8"/>
        <rFont val="Garamond"/>
        <family val="1"/>
      </rPr>
      <t xml:space="preserve"> (shto produkte sipas rastit)</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</si>
</sst>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64" formatCode="#,##0.0"/>
    <numFmt numFmtId="165" formatCode="0.0%"/>
    <numFmt numFmtId="166" formatCode="#,##0.000"/>
    <numFmt numFmtId="167" formatCode="_-* #,##0_-;\-* #,##0_-;_-* &quot;-&quot;??_-;_-@_-"/>
    <numFmt numFmtId="168" formatCode="#,##0_ ;\-#,##0\ "/>
    <numFmt numFmtId="169" formatCode="0.0"/>
  </numFmts>
  <fonts count="8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Garamond"/>
      <family val="1"/>
    </font>
    <font>
      <sz val="10"/>
      <name val="Arial"/>
      <family val="2"/>
    </font>
    <font>
      <b/>
      <sz val="10"/>
      <color theme="1"/>
      <name val="Garamond"/>
      <family val="1"/>
    </font>
    <font>
      <b/>
      <sz val="11"/>
      <color theme="1"/>
      <name val="Garamond"/>
      <family val="1"/>
    </font>
    <font>
      <b/>
      <sz val="12"/>
      <color theme="1"/>
      <name val="Garamond"/>
      <family val="1"/>
    </font>
    <font>
      <b/>
      <sz val="9"/>
      <name val="Garamond"/>
      <family val="1"/>
    </font>
    <font>
      <b/>
      <sz val="14"/>
      <color theme="1"/>
      <name val="Garamond"/>
      <family val="1"/>
    </font>
    <font>
      <sz val="12"/>
      <color theme="1"/>
      <name val="Calibri"/>
      <family val="2"/>
      <scheme val="minor"/>
    </font>
    <font>
      <sz val="12"/>
      <color theme="1"/>
      <name val="Garamond"/>
      <family val="1"/>
    </font>
    <font>
      <sz val="14"/>
      <color theme="1"/>
      <name val="Garamond"/>
      <family val="1"/>
    </font>
    <font>
      <sz val="11"/>
      <name val="Garamond"/>
      <family val="1"/>
    </font>
    <font>
      <b/>
      <sz val="11"/>
      <color rgb="FFFF0000"/>
      <name val="Calibri"/>
      <family val="2"/>
      <scheme val="minor"/>
    </font>
    <font>
      <sz val="9"/>
      <color theme="1"/>
      <name val="Garamond"/>
      <family val="1"/>
    </font>
    <font>
      <sz val="8"/>
      <color theme="1"/>
      <name val="Garamond"/>
      <family val="1"/>
    </font>
    <font>
      <b/>
      <sz val="9"/>
      <color theme="1"/>
      <name val="Garamond"/>
      <family val="1"/>
    </font>
    <font>
      <b/>
      <sz val="8"/>
      <color theme="1"/>
      <name val="Garamond"/>
      <family val="1"/>
    </font>
    <font>
      <b/>
      <sz val="8"/>
      <color rgb="FFFF0000"/>
      <name val="Garamond"/>
      <family val="1"/>
    </font>
    <font>
      <i/>
      <sz val="8"/>
      <color theme="1"/>
      <name val="Garamond"/>
      <family val="1"/>
    </font>
    <font>
      <b/>
      <i/>
      <sz val="9"/>
      <color rgb="FFFF0000"/>
      <name val="Garamond"/>
      <family val="1"/>
    </font>
    <font>
      <b/>
      <sz val="9"/>
      <color rgb="FFFF0000"/>
      <name val="Garamond"/>
      <family val="1"/>
    </font>
    <font>
      <i/>
      <sz val="9"/>
      <color theme="1"/>
      <name val="Garamond"/>
      <family val="1"/>
    </font>
    <font>
      <b/>
      <sz val="11"/>
      <name val="Garamond"/>
      <family val="1"/>
    </font>
    <font>
      <b/>
      <i/>
      <sz val="9"/>
      <color theme="1"/>
      <name val="Garamond"/>
      <family val="1"/>
    </font>
    <font>
      <b/>
      <i/>
      <sz val="8"/>
      <color theme="1"/>
      <name val="Garamond"/>
      <family val="1"/>
    </font>
    <font>
      <sz val="10"/>
      <color rgb="FFFF0000"/>
      <name val="Garamond"/>
      <family val="1"/>
    </font>
    <font>
      <sz val="10"/>
      <name val="Garamond"/>
      <family val="1"/>
    </font>
    <font>
      <sz val="8"/>
      <name val="Garamond"/>
      <family val="1"/>
    </font>
    <font>
      <sz val="9"/>
      <name val="Garamond"/>
      <family val="1"/>
    </font>
    <font>
      <b/>
      <sz val="8"/>
      <name val="Garamond"/>
      <family val="1"/>
    </font>
    <font>
      <sz val="8"/>
      <color rgb="FFFF0000"/>
      <name val="Garamond"/>
      <family val="1"/>
    </font>
    <font>
      <b/>
      <sz val="8"/>
      <color indexed="10"/>
      <name val="Garamond"/>
      <family val="1"/>
    </font>
    <font>
      <b/>
      <sz val="8"/>
      <color indexed="8"/>
      <name val="Garamond"/>
      <family val="1"/>
    </font>
    <font>
      <b/>
      <i/>
      <sz val="9"/>
      <color indexed="10"/>
      <name val="Garamond"/>
      <family val="1"/>
    </font>
    <font>
      <i/>
      <sz val="8"/>
      <color indexed="8"/>
      <name val="Garamond"/>
      <family val="1"/>
    </font>
    <font>
      <sz val="10"/>
      <color theme="1"/>
      <name val="Calibri"/>
      <family val="2"/>
      <scheme val="minor"/>
    </font>
    <font>
      <b/>
      <sz val="10"/>
      <name val="Arial"/>
      <family val="2"/>
    </font>
    <font>
      <b/>
      <sz val="12"/>
      <color theme="1"/>
      <name val="Times New Roman"/>
      <family val="1"/>
    </font>
    <font>
      <sz val="11"/>
      <color theme="1"/>
      <name val="Garamond"/>
      <family val="1"/>
    </font>
    <font>
      <sz val="8"/>
      <color theme="1"/>
      <name val="Garamond"/>
      <family val="1"/>
      <charset val="238"/>
    </font>
    <font>
      <i/>
      <sz val="8"/>
      <color theme="1"/>
      <name val="Garamond"/>
      <family val="1"/>
      <charset val="238"/>
    </font>
    <font>
      <sz val="8"/>
      <color indexed="10"/>
      <name val="Garamond"/>
      <family val="1"/>
    </font>
    <font>
      <sz val="8"/>
      <color indexed="8"/>
      <name val="Garamond"/>
      <family val="1"/>
    </font>
    <font>
      <b/>
      <sz val="9"/>
      <name val="Arial"/>
      <family val="2"/>
      <charset val="238"/>
    </font>
    <font>
      <sz val="8"/>
      <name val="Arial"/>
      <family val="2"/>
      <charset val="238"/>
    </font>
    <font>
      <b/>
      <sz val="8"/>
      <name val="Arial"/>
      <family val="2"/>
      <charset val="238"/>
    </font>
    <font>
      <b/>
      <sz val="9"/>
      <color indexed="81"/>
      <name val="Tahoma"/>
      <charset val="1"/>
    </font>
    <font>
      <sz val="9"/>
      <color indexed="81"/>
      <name val="Tahoma"/>
      <charset val="1"/>
    </font>
    <font>
      <sz val="11"/>
      <color theme="1" tint="0.34998626667073579"/>
      <name val="Calibri"/>
      <family val="2"/>
      <scheme val="minor"/>
    </font>
    <font>
      <sz val="11"/>
      <color theme="4" tint="0.59999389629810485"/>
      <name val="Calibri"/>
      <family val="2"/>
      <scheme val="minor"/>
    </font>
    <font>
      <sz val="11"/>
      <color rgb="FFFF0000"/>
      <name val="Garamond"/>
      <family val="1"/>
    </font>
    <font>
      <b/>
      <sz val="11"/>
      <color rgb="FFFF0000"/>
      <name val="Garamond"/>
      <family val="1"/>
    </font>
    <font>
      <i/>
      <sz val="11"/>
      <color theme="1"/>
      <name val="Garamond"/>
      <family val="1"/>
    </font>
    <font>
      <b/>
      <i/>
      <sz val="11"/>
      <color rgb="FFFF0000"/>
      <name val="Garamond"/>
      <family val="1"/>
    </font>
    <font>
      <i/>
      <sz val="11"/>
      <name val="Garamond"/>
      <family val="1"/>
    </font>
    <font>
      <sz val="11"/>
      <color rgb="FF404040"/>
      <name val="Arial"/>
      <family val="2"/>
    </font>
    <font>
      <b/>
      <i/>
      <sz val="11"/>
      <color theme="1"/>
      <name val="Garamond"/>
      <family val="1"/>
    </font>
    <font>
      <sz val="11"/>
      <name val="Calibri"/>
      <family val="2"/>
      <scheme val="minor"/>
    </font>
    <font>
      <b/>
      <sz val="11"/>
      <name val="Calibri"/>
      <family val="2"/>
      <scheme val="minor"/>
    </font>
    <font>
      <b/>
      <sz val="10"/>
      <name val="Garamond"/>
      <family val="1"/>
    </font>
    <font>
      <sz val="10"/>
      <name val="Times New Roman"/>
      <family val="1"/>
      <charset val="238"/>
    </font>
    <font>
      <i/>
      <sz val="8"/>
      <name val="Garamond"/>
      <family val="1"/>
    </font>
    <font>
      <b/>
      <i/>
      <sz val="9"/>
      <name val="Garamond"/>
      <family val="1"/>
    </font>
    <font>
      <b/>
      <i/>
      <sz val="8"/>
      <name val="Garamond"/>
      <family val="1"/>
    </font>
    <font>
      <i/>
      <sz val="9"/>
      <name val="Garamond"/>
      <family val="1"/>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6" tint="0.79998168889431442"/>
        <bgColor indexed="64"/>
      </patternFill>
    </fill>
  </fills>
  <borders count="4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2E74B5"/>
      </left>
      <right/>
      <top style="medium">
        <color rgb="FF2E74B5"/>
      </top>
      <bottom style="medium">
        <color rgb="FF2E74B5"/>
      </bottom>
      <diagonal/>
    </border>
    <border>
      <left/>
      <right/>
      <top style="medium">
        <color rgb="FF2E74B5"/>
      </top>
      <bottom style="medium">
        <color rgb="FF2E74B5"/>
      </bottom>
      <diagonal/>
    </border>
    <border>
      <left/>
      <right style="medium">
        <color rgb="FF2E74B5"/>
      </right>
      <top style="medium">
        <color rgb="FF2E74B5"/>
      </top>
      <bottom style="medium">
        <color rgb="FF2E74B5"/>
      </bottom>
      <diagonal/>
    </border>
    <border>
      <left style="medium">
        <color rgb="FF2E74B5"/>
      </left>
      <right style="medium">
        <color rgb="FF2E74B5"/>
      </right>
      <top style="medium">
        <color rgb="FF2E74B5"/>
      </top>
      <bottom style="medium">
        <color rgb="FF2E74B5"/>
      </bottom>
      <diagonal/>
    </border>
    <border>
      <left style="thin">
        <color indexed="64"/>
      </left>
      <right style="thin">
        <color indexed="64"/>
      </right>
      <top style="thin">
        <color indexed="64"/>
      </top>
      <bottom style="thin">
        <color indexed="64"/>
      </bottom>
      <diagonal/>
    </border>
    <border>
      <left style="medium">
        <color rgb="FF2E74B5"/>
      </left>
      <right style="medium">
        <color rgb="FF2E74B5"/>
      </right>
      <top style="medium">
        <color rgb="FF2E74B5"/>
      </top>
      <bottom/>
      <diagonal/>
    </border>
    <border>
      <left/>
      <right style="medium">
        <color rgb="FF2E74B5"/>
      </right>
      <top/>
      <bottom/>
      <diagonal/>
    </border>
    <border>
      <left style="medium">
        <color rgb="FF2E74B5"/>
      </left>
      <right style="medium">
        <color rgb="FF2E74B5"/>
      </right>
      <top/>
      <bottom style="medium">
        <color rgb="FF2E74B5"/>
      </bottom>
      <diagonal/>
    </border>
    <border>
      <left/>
      <right style="medium">
        <color rgb="FF2E74B5"/>
      </right>
      <top/>
      <bottom style="medium">
        <color rgb="FF2E74B5"/>
      </bottom>
      <diagonal/>
    </border>
    <border>
      <left style="medium">
        <color rgb="FF2E74B5"/>
      </left>
      <right/>
      <top/>
      <bottom style="medium">
        <color rgb="FF2E74B5"/>
      </bottom>
      <diagonal/>
    </border>
    <border>
      <left/>
      <right/>
      <top/>
      <bottom style="medium">
        <color rgb="FF2E74B5"/>
      </bottom>
      <diagonal/>
    </border>
    <border>
      <left style="medium">
        <color rgb="FF2E74B5"/>
      </left>
      <right style="medium">
        <color rgb="FF2E74B5"/>
      </right>
      <top/>
      <bottom/>
      <diagonal/>
    </border>
    <border>
      <left style="medium">
        <color rgb="FF2E74B5"/>
      </left>
      <right/>
      <top style="medium">
        <color rgb="FF2E74B5"/>
      </top>
      <bottom/>
      <diagonal/>
    </border>
    <border>
      <left/>
      <right/>
      <top style="medium">
        <color rgb="FF2E74B5"/>
      </top>
      <bottom/>
      <diagonal/>
    </border>
    <border>
      <left/>
      <right style="medium">
        <color rgb="FF2E74B5"/>
      </right>
      <top style="medium">
        <color rgb="FF2E74B5"/>
      </top>
      <bottom/>
      <diagonal/>
    </border>
    <border>
      <left style="medium">
        <color rgb="FF2E74B5"/>
      </left>
      <right/>
      <top/>
      <bottom/>
      <diagonal/>
    </border>
    <border>
      <left style="medium">
        <color rgb="FF2E74B5"/>
      </left>
      <right style="medium">
        <color rgb="FF2E74B5"/>
      </right>
      <top style="thin">
        <color indexed="64"/>
      </top>
      <bottom style="medium">
        <color rgb="FF2E74B5"/>
      </bottom>
      <diagonal/>
    </border>
    <border>
      <left/>
      <right style="thin">
        <color indexed="64"/>
      </right>
      <top/>
      <bottom/>
      <diagonal/>
    </border>
    <border>
      <left style="thin">
        <color indexed="64"/>
      </left>
      <right style="medium">
        <color rgb="FF2E74B5"/>
      </right>
      <top style="thin">
        <color indexed="64"/>
      </top>
      <bottom style="medium">
        <color rgb="FF2E74B5"/>
      </bottom>
      <diagonal/>
    </border>
    <border>
      <left style="medium">
        <color rgb="FF2E74B5"/>
      </left>
      <right style="thin">
        <color indexed="64"/>
      </right>
      <top style="thin">
        <color indexed="64"/>
      </top>
      <bottom style="medium">
        <color rgb="FF2E74B5"/>
      </bottom>
      <diagonal/>
    </border>
    <border>
      <left style="thin">
        <color indexed="64"/>
      </left>
      <right style="medium">
        <color rgb="FF2E74B5"/>
      </right>
      <top style="medium">
        <color rgb="FF2E74B5"/>
      </top>
      <bottom style="medium">
        <color rgb="FF2E74B5"/>
      </bottom>
      <diagonal/>
    </border>
    <border>
      <left/>
      <right style="thin">
        <color indexed="64"/>
      </right>
      <top style="medium">
        <color rgb="FF2E74B5"/>
      </top>
      <bottom style="medium">
        <color rgb="FF2E74B5"/>
      </bottom>
      <diagonal/>
    </border>
    <border>
      <left style="thin">
        <color indexed="64"/>
      </left>
      <right/>
      <top style="medium">
        <color rgb="FF2E74B5"/>
      </top>
      <bottom style="medium">
        <color rgb="FF2E74B5"/>
      </bottom>
      <diagonal/>
    </border>
    <border>
      <left style="thin">
        <color indexed="64"/>
      </left>
      <right style="medium">
        <color rgb="FF2E74B5"/>
      </right>
      <top style="medium">
        <color rgb="FF2E74B5"/>
      </top>
      <bottom/>
      <diagonal/>
    </border>
    <border>
      <left/>
      <right style="thin">
        <color indexed="64"/>
      </right>
      <top style="medium">
        <color rgb="FF2E74B5"/>
      </top>
      <bottom/>
      <diagonal/>
    </border>
    <border>
      <left style="thin">
        <color indexed="64"/>
      </left>
      <right style="medium">
        <color rgb="FF2E74B5"/>
      </right>
      <top/>
      <bottom style="medium">
        <color rgb="FF2E74B5"/>
      </bottom>
      <diagonal/>
    </border>
    <border>
      <left/>
      <right style="thin">
        <color indexed="64"/>
      </right>
      <top/>
      <bottom style="medium">
        <color rgb="FF2E74B5"/>
      </bottom>
      <diagonal/>
    </border>
    <border>
      <left style="thin">
        <color indexed="64"/>
      </left>
      <right/>
      <top/>
      <bottom style="medium">
        <color rgb="FF2E74B5"/>
      </bottom>
      <diagonal/>
    </border>
    <border>
      <left style="medium">
        <color rgb="FF2E74B5"/>
      </left>
      <right style="thin">
        <color indexed="64"/>
      </right>
      <top/>
      <bottom style="medium">
        <color rgb="FF2E74B5"/>
      </bottom>
      <diagonal/>
    </border>
    <border>
      <left style="thin">
        <color indexed="64"/>
      </left>
      <right style="medium">
        <color rgb="FF2E74B5"/>
      </right>
      <top/>
      <bottom/>
      <diagonal/>
    </border>
    <border>
      <left style="thin">
        <color indexed="64"/>
      </left>
      <right style="medium">
        <color rgb="FF2E74B5"/>
      </right>
      <top style="medium">
        <color rgb="FF2E74B5"/>
      </top>
      <bottom style="thin">
        <color indexed="64"/>
      </bottom>
      <diagonal/>
    </border>
    <border>
      <left style="thin">
        <color indexed="64"/>
      </left>
      <right style="medium">
        <color rgb="FF2E74B5"/>
      </right>
      <top/>
      <bottom style="thin">
        <color indexed="64"/>
      </bottom>
      <diagonal/>
    </border>
    <border>
      <left/>
      <right style="medium">
        <color rgb="FF2E74B5"/>
      </right>
      <top/>
      <bottom style="thin">
        <color indexed="64"/>
      </bottom>
      <diagonal/>
    </border>
    <border>
      <left/>
      <right style="thin">
        <color indexed="64"/>
      </right>
      <top/>
      <bottom style="thin">
        <color indexed="64"/>
      </bottom>
      <diagonal/>
    </border>
    <border>
      <left style="thin">
        <color indexed="64"/>
      </left>
      <right/>
      <top style="medium">
        <color rgb="FF2E74B5"/>
      </top>
      <bottom/>
      <diagonal/>
    </border>
    <border>
      <left style="thin">
        <color indexed="64"/>
      </left>
      <right/>
      <top/>
      <bottom/>
      <diagonal/>
    </border>
  </borders>
  <cellStyleXfs count="4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9" fillId="0" borderId="0"/>
    <xf numFmtId="0" fontId="25" fillId="0" borderId="0"/>
    <xf numFmtId="9" fontId="1" fillId="0" borderId="0" applyFont="0" applyFill="0" applyBorder="0" applyAlignment="0" applyProtection="0"/>
    <xf numFmtId="43" fontId="1" fillId="0" borderId="0" applyFont="0" applyFill="0" applyBorder="0" applyAlignment="0" applyProtection="0"/>
  </cellStyleXfs>
  <cellXfs count="759">
    <xf numFmtId="0" fontId="0" fillId="0" borderId="0" xfId="0"/>
    <xf numFmtId="0" fontId="22" fillId="33" borderId="13" xfId="0" applyFont="1" applyFill="1" applyBorder="1" applyAlignment="1">
      <alignment horizontal="left" vertical="center" wrapText="1"/>
    </xf>
    <xf numFmtId="0" fontId="21" fillId="34" borderId="0" xfId="0" applyFont="1" applyFill="1"/>
    <xf numFmtId="0" fontId="0" fillId="34" borderId="0" xfId="0" applyFill="1"/>
    <xf numFmtId="0" fontId="22" fillId="33" borderId="0" xfId="0" applyFont="1" applyFill="1" applyBorder="1" applyAlignment="1">
      <alignment horizontal="left" vertical="center" wrapText="1"/>
    </xf>
    <xf numFmtId="0" fontId="18" fillId="33" borderId="0" xfId="0" applyFont="1" applyFill="1" applyBorder="1" applyAlignment="1">
      <alignment horizontal="center" vertical="center" wrapText="1"/>
    </xf>
    <xf numFmtId="0" fontId="22" fillId="34" borderId="13" xfId="0" applyFont="1" applyFill="1" applyBorder="1" applyAlignment="1">
      <alignment horizontal="left" vertical="center" wrapText="1"/>
    </xf>
    <xf numFmtId="0" fontId="22" fillId="34" borderId="13" xfId="0" applyFont="1" applyFill="1" applyBorder="1" applyAlignment="1">
      <alignment horizontal="center" vertical="center" wrapText="1"/>
    </xf>
    <xf numFmtId="0" fontId="0" fillId="33" borderId="0" xfId="0" applyFill="1"/>
    <xf numFmtId="0" fontId="26" fillId="33" borderId="13" xfId="0" applyFont="1" applyFill="1" applyBorder="1" applyAlignment="1">
      <alignment horizontal="left" vertical="center" wrapText="1"/>
    </xf>
    <xf numFmtId="49" fontId="20" fillId="33" borderId="13" xfId="0" applyNumberFormat="1" applyFont="1" applyFill="1" applyBorder="1" applyAlignment="1">
      <alignment horizontal="center" vertical="center" wrapText="1"/>
    </xf>
    <xf numFmtId="0" fontId="0" fillId="33" borderId="0" xfId="0" applyFill="1" applyBorder="1"/>
    <xf numFmtId="0" fontId="16" fillId="0" borderId="0" xfId="0" applyFont="1" applyAlignment="1"/>
    <xf numFmtId="0" fontId="16" fillId="0" borderId="0" xfId="0" applyFont="1" applyAlignment="1">
      <alignment horizontal="center"/>
    </xf>
    <xf numFmtId="0" fontId="20" fillId="33" borderId="13" xfId="0" applyFont="1" applyFill="1" applyBorder="1" applyAlignment="1">
      <alignment horizontal="left" vertical="center" wrapText="1"/>
    </xf>
    <xf numFmtId="0" fontId="20" fillId="35" borderId="13" xfId="0" applyFont="1" applyFill="1" applyBorder="1" applyAlignment="1">
      <alignment vertical="center" wrapText="1"/>
    </xf>
    <xf numFmtId="0" fontId="31" fillId="33" borderId="15" xfId="0" applyFont="1" applyFill="1" applyBorder="1" applyAlignment="1">
      <alignment horizontal="center" vertical="center" wrapText="1"/>
    </xf>
    <xf numFmtId="0" fontId="31" fillId="33" borderId="16" xfId="0" applyFont="1" applyFill="1" applyBorder="1" applyAlignment="1">
      <alignment horizontal="center" vertical="center" wrapText="1"/>
    </xf>
    <xf numFmtId="0" fontId="31" fillId="33" borderId="18" xfId="0" applyFont="1" applyFill="1" applyBorder="1" applyAlignment="1">
      <alignment horizontal="center" vertical="center" wrapText="1"/>
    </xf>
    <xf numFmtId="0" fontId="31" fillId="33" borderId="17" xfId="0" applyFont="1" applyFill="1" applyBorder="1" applyAlignment="1">
      <alignment horizontal="left" vertical="center" wrapText="1"/>
    </xf>
    <xf numFmtId="1" fontId="31" fillId="33" borderId="18" xfId="0" applyNumberFormat="1" applyFont="1" applyFill="1" applyBorder="1" applyAlignment="1">
      <alignment horizontal="center" vertical="center"/>
    </xf>
    <xf numFmtId="1" fontId="31" fillId="33" borderId="16" xfId="0" applyNumberFormat="1" applyFont="1" applyFill="1" applyBorder="1" applyAlignment="1">
      <alignment horizontal="center" vertical="center"/>
    </xf>
    <xf numFmtId="9" fontId="31" fillId="33" borderId="0" xfId="0" applyNumberFormat="1" applyFont="1" applyFill="1" applyBorder="1" applyAlignment="1">
      <alignment horizontal="center" vertical="center"/>
    </xf>
    <xf numFmtId="9" fontId="31" fillId="33" borderId="14" xfId="0" applyNumberFormat="1" applyFont="1" applyFill="1" applyBorder="1" applyAlignment="1">
      <alignment horizontal="center" vertical="center"/>
    </xf>
    <xf numFmtId="0" fontId="31" fillId="33" borderId="19" xfId="0" applyFont="1" applyFill="1" applyBorder="1" applyAlignment="1">
      <alignment horizontal="left" vertical="center" wrapText="1"/>
    </xf>
    <xf numFmtId="1" fontId="31" fillId="33" borderId="14" xfId="0" applyNumberFormat="1" applyFont="1" applyFill="1" applyBorder="1" applyAlignment="1">
      <alignment horizontal="center" vertical="center"/>
    </xf>
    <xf numFmtId="0" fontId="32" fillId="35" borderId="17" xfId="0" applyFont="1" applyFill="1" applyBorder="1" applyAlignment="1">
      <alignment vertical="center" wrapText="1"/>
    </xf>
    <xf numFmtId="4" fontId="0" fillId="0" borderId="0" xfId="0" applyNumberFormat="1"/>
    <xf numFmtId="0" fontId="31" fillId="33" borderId="17" xfId="0" applyFont="1" applyFill="1" applyBorder="1" applyAlignment="1">
      <alignment vertical="center" wrapText="1"/>
    </xf>
    <xf numFmtId="9" fontId="31" fillId="33" borderId="18" xfId="0" applyNumberFormat="1" applyFont="1" applyFill="1" applyBorder="1" applyAlignment="1">
      <alignment horizontal="center" vertical="center"/>
    </xf>
    <xf numFmtId="9" fontId="31" fillId="33" borderId="16" xfId="0" applyNumberFormat="1" applyFont="1" applyFill="1" applyBorder="1" applyAlignment="1">
      <alignment horizontal="center" vertical="center"/>
    </xf>
    <xf numFmtId="9" fontId="31" fillId="33" borderId="20" xfId="0" applyNumberFormat="1" applyFont="1" applyFill="1" applyBorder="1" applyAlignment="1">
      <alignment horizontal="center" vertical="center"/>
    </xf>
    <xf numFmtId="0" fontId="34" fillId="35" borderId="17" xfId="0" applyFont="1" applyFill="1" applyBorder="1" applyAlignment="1">
      <alignment horizontal="left" vertical="center" wrapText="1"/>
    </xf>
    <xf numFmtId="0" fontId="33" fillId="33" borderId="16" xfId="0" applyFont="1" applyFill="1" applyBorder="1" applyAlignment="1">
      <alignment horizontal="center" vertical="center" wrapText="1"/>
    </xf>
    <xf numFmtId="0" fontId="33" fillId="33" borderId="18" xfId="0" applyFont="1" applyFill="1" applyBorder="1" applyAlignment="1">
      <alignment horizontal="center" vertical="center" wrapText="1"/>
    </xf>
    <xf numFmtId="3" fontId="31" fillId="33" borderId="17" xfId="0" applyNumberFormat="1" applyFont="1" applyFill="1" applyBorder="1" applyAlignment="1">
      <alignment horizontal="center" vertical="center" wrapText="1"/>
    </xf>
    <xf numFmtId="3" fontId="0" fillId="0" borderId="0" xfId="0" applyNumberFormat="1"/>
    <xf numFmtId="0" fontId="31" fillId="33" borderId="17" xfId="0" applyFont="1" applyFill="1" applyBorder="1" applyAlignment="1">
      <alignment horizontal="center" vertical="center" wrapText="1"/>
    </xf>
    <xf numFmtId="165" fontId="31" fillId="33" borderId="18" xfId="0" applyNumberFormat="1" applyFont="1" applyFill="1" applyBorder="1" applyAlignment="1">
      <alignment horizontal="center" vertical="center"/>
    </xf>
    <xf numFmtId="0" fontId="30" fillId="0" borderId="17" xfId="0" applyFont="1" applyBorder="1" applyAlignment="1">
      <alignment horizontal="left" vertical="center" wrapText="1" indent="1"/>
    </xf>
    <xf numFmtId="3" fontId="31" fillId="0" borderId="18" xfId="0" applyNumberFormat="1" applyFont="1" applyBorder="1" applyAlignment="1">
      <alignment horizontal="center" vertical="center"/>
    </xf>
    <xf numFmtId="3" fontId="35" fillId="0" borderId="18" xfId="0" applyNumberFormat="1" applyFont="1" applyBorder="1" applyAlignment="1">
      <alignment horizontal="center" vertical="center"/>
    </xf>
    <xf numFmtId="0" fontId="36" fillId="0" borderId="21" xfId="0" applyFont="1" applyBorder="1" applyAlignment="1">
      <alignment horizontal="left" vertical="center" wrapText="1" indent="1"/>
    </xf>
    <xf numFmtId="0" fontId="37" fillId="34" borderId="17" xfId="0" applyFont="1" applyFill="1" applyBorder="1" applyAlignment="1">
      <alignment vertical="center" wrapText="1"/>
    </xf>
    <xf numFmtId="3" fontId="33" fillId="34" borderId="18" xfId="0" applyNumberFormat="1" applyFont="1" applyFill="1" applyBorder="1" applyAlignment="1">
      <alignment horizontal="center" vertical="center"/>
    </xf>
    <xf numFmtId="0" fontId="37" fillId="0" borderId="21" xfId="0" applyFont="1" applyBorder="1" applyAlignment="1">
      <alignment horizontal="left" vertical="center" wrapText="1" indent="1"/>
    </xf>
    <xf numFmtId="0" fontId="38" fillId="0" borderId="17" xfId="0" applyFont="1" applyBorder="1" applyAlignment="1">
      <alignment horizontal="left" vertical="center" wrapText="1" indent="1"/>
    </xf>
    <xf numFmtId="165" fontId="35" fillId="0" borderId="18" xfId="0" applyNumberFormat="1" applyFont="1" applyBorder="1" applyAlignment="1">
      <alignment horizontal="center" vertical="center"/>
    </xf>
    <xf numFmtId="0" fontId="31" fillId="33" borderId="15" xfId="0" applyFont="1" applyFill="1" applyBorder="1" applyAlignment="1">
      <alignment vertical="center" wrapText="1"/>
    </xf>
    <xf numFmtId="0" fontId="31" fillId="33" borderId="21" xfId="0" applyFont="1" applyFill="1" applyBorder="1" applyAlignment="1">
      <alignment vertical="center" wrapText="1"/>
    </xf>
    <xf numFmtId="0" fontId="31" fillId="33" borderId="16" xfId="0" applyFont="1" applyFill="1" applyBorder="1" applyAlignment="1">
      <alignment horizontal="center" vertical="center" wrapText="1"/>
    </xf>
    <xf numFmtId="0" fontId="31" fillId="33" borderId="17" xfId="0" applyFont="1" applyFill="1" applyBorder="1" applyAlignment="1">
      <alignment vertical="center" wrapText="1"/>
    </xf>
    <xf numFmtId="0" fontId="31" fillId="33" borderId="18" xfId="0" applyFont="1" applyFill="1" applyBorder="1" applyAlignment="1">
      <alignment horizontal="center" vertical="center" wrapText="1"/>
    </xf>
    <xf numFmtId="0" fontId="31" fillId="35" borderId="17" xfId="0" applyFont="1" applyFill="1" applyBorder="1" applyAlignment="1">
      <alignment horizontal="left" vertical="center" wrapText="1"/>
    </xf>
    <xf numFmtId="9" fontId="31" fillId="35" borderId="11" xfId="0" applyNumberFormat="1" applyFont="1" applyFill="1" applyBorder="1" applyAlignment="1">
      <alignment horizontal="center" vertical="center"/>
    </xf>
    <xf numFmtId="9" fontId="31" fillId="35" borderId="12" xfId="0" applyNumberFormat="1" applyFont="1" applyFill="1" applyBorder="1" applyAlignment="1">
      <alignment horizontal="center" vertical="center"/>
    </xf>
    <xf numFmtId="3" fontId="31" fillId="33" borderId="18" xfId="0" applyNumberFormat="1" applyFont="1" applyFill="1" applyBorder="1" applyAlignment="1">
      <alignment horizontal="center" vertical="center"/>
    </xf>
    <xf numFmtId="0" fontId="32" fillId="0" borderId="21" xfId="0" applyFont="1" applyBorder="1" applyAlignment="1">
      <alignment horizontal="left" vertical="center" wrapText="1" indent="1"/>
    </xf>
    <xf numFmtId="3" fontId="33" fillId="0" borderId="18" xfId="0" applyNumberFormat="1" applyFont="1" applyBorder="1" applyAlignment="1">
      <alignment horizontal="center" vertical="center"/>
    </xf>
    <xf numFmtId="0" fontId="37" fillId="36" borderId="17" xfId="0" applyFont="1" applyFill="1" applyBorder="1" applyAlignment="1">
      <alignment vertical="center" wrapText="1"/>
    </xf>
    <xf numFmtId="3" fontId="33" fillId="36" borderId="18" xfId="0" applyNumberFormat="1" applyFont="1" applyFill="1" applyBorder="1" applyAlignment="1">
      <alignment horizontal="center" vertical="center"/>
    </xf>
    <xf numFmtId="3" fontId="33" fillId="35" borderId="18" xfId="0" applyNumberFormat="1" applyFont="1" applyFill="1" applyBorder="1" applyAlignment="1">
      <alignment horizontal="center" vertical="center"/>
    </xf>
    <xf numFmtId="0" fontId="40" fillId="33" borderId="17" xfId="0" applyFont="1" applyFill="1" applyBorder="1" applyAlignment="1">
      <alignment vertical="center" wrapText="1"/>
    </xf>
    <xf numFmtId="3" fontId="41" fillId="33" borderId="18" xfId="0" applyNumberFormat="1" applyFont="1" applyFill="1" applyBorder="1" applyAlignment="1">
      <alignment horizontal="center" vertical="center"/>
    </xf>
    <xf numFmtId="165" fontId="41" fillId="0" borderId="18" xfId="0" applyNumberFormat="1" applyFont="1" applyBorder="1" applyAlignment="1">
      <alignment horizontal="center" vertical="center"/>
    </xf>
    <xf numFmtId="0" fontId="32" fillId="0" borderId="17" xfId="0" applyFont="1" applyBorder="1" applyAlignment="1">
      <alignment horizontal="left" vertical="center" wrapText="1" indent="1"/>
    </xf>
    <xf numFmtId="0" fontId="32" fillId="0" borderId="0" xfId="0" applyFont="1" applyBorder="1" applyAlignment="1">
      <alignment horizontal="left" vertical="center" wrapText="1" indent="1"/>
    </xf>
    <xf numFmtId="3" fontId="31" fillId="0" borderId="0" xfId="0" applyNumberFormat="1" applyFont="1" applyBorder="1" applyAlignment="1">
      <alignment horizontal="center" vertical="center"/>
    </xf>
    <xf numFmtId="0" fontId="23" fillId="0" borderId="0" xfId="0" applyFont="1" applyBorder="1" applyAlignment="1">
      <alignment horizontal="center" vertical="center" wrapText="1"/>
    </xf>
    <xf numFmtId="0" fontId="23" fillId="0" borderId="0" xfId="0" applyFont="1" applyBorder="1"/>
    <xf numFmtId="0" fontId="32" fillId="0" borderId="0" xfId="0" applyFont="1"/>
    <xf numFmtId="0" fontId="44" fillId="33" borderId="17" xfId="0" applyFont="1" applyFill="1" applyBorder="1" applyAlignment="1">
      <alignment horizontal="left" vertical="center" wrapText="1"/>
    </xf>
    <xf numFmtId="3" fontId="44" fillId="33" borderId="18" xfId="0" applyNumberFormat="1" applyFont="1" applyFill="1" applyBorder="1" applyAlignment="1">
      <alignment horizontal="center" vertical="center"/>
    </xf>
    <xf numFmtId="9" fontId="44" fillId="33" borderId="18" xfId="0" applyNumberFormat="1" applyFont="1" applyFill="1" applyBorder="1" applyAlignment="1">
      <alignment horizontal="center" vertical="center"/>
    </xf>
    <xf numFmtId="1" fontId="44" fillId="33" borderId="18" xfId="0" applyNumberFormat="1" applyFont="1" applyFill="1" applyBorder="1" applyAlignment="1">
      <alignment horizontal="center" vertical="center"/>
    </xf>
    <xf numFmtId="0" fontId="23" fillId="35" borderId="17" xfId="0" applyFont="1" applyFill="1" applyBorder="1" applyAlignment="1">
      <alignment vertical="center" wrapText="1"/>
    </xf>
    <xf numFmtId="0" fontId="46" fillId="35" borderId="17" xfId="0" applyFont="1" applyFill="1" applyBorder="1" applyAlignment="1">
      <alignment horizontal="left" vertical="center" wrapText="1"/>
    </xf>
    <xf numFmtId="3" fontId="44" fillId="33" borderId="17" xfId="0" applyNumberFormat="1" applyFont="1" applyFill="1" applyBorder="1" applyAlignment="1">
      <alignment horizontal="center" vertical="center" wrapText="1"/>
    </xf>
    <xf numFmtId="166" fontId="31" fillId="33" borderId="17" xfId="0" applyNumberFormat="1" applyFont="1" applyFill="1" applyBorder="1" applyAlignment="1">
      <alignment horizontal="center" vertical="center" wrapText="1"/>
    </xf>
    <xf numFmtId="0" fontId="31" fillId="33" borderId="20" xfId="0" applyFont="1" applyFill="1" applyBorder="1" applyAlignment="1">
      <alignment horizontal="center" vertical="center"/>
    </xf>
    <xf numFmtId="0" fontId="31" fillId="33" borderId="18" xfId="0" applyFont="1" applyFill="1" applyBorder="1" applyAlignment="1">
      <alignment horizontal="center" vertical="center"/>
    </xf>
    <xf numFmtId="3" fontId="31" fillId="0" borderId="17" xfId="0" applyNumberFormat="1" applyFont="1" applyFill="1" applyBorder="1" applyAlignment="1">
      <alignment horizontal="center" vertical="center" wrapText="1"/>
    </xf>
    <xf numFmtId="3" fontId="44" fillId="0" borderId="17" xfId="0" applyNumberFormat="1" applyFont="1" applyFill="1" applyBorder="1" applyAlignment="1">
      <alignment horizontal="center" vertical="center" wrapText="1"/>
    </xf>
    <xf numFmtId="0" fontId="46" fillId="35" borderId="17" xfId="0" applyFont="1" applyFill="1" applyBorder="1" applyAlignment="1">
      <alignment vertical="center" wrapText="1"/>
    </xf>
    <xf numFmtId="3" fontId="41" fillId="0" borderId="18" xfId="0" applyNumberFormat="1" applyFont="1" applyBorder="1" applyAlignment="1">
      <alignment horizontal="center" vertical="center"/>
    </xf>
    <xf numFmtId="0" fontId="31" fillId="35" borderId="17" xfId="0" applyFont="1" applyFill="1" applyBorder="1" applyAlignment="1">
      <alignment vertical="center" wrapText="1"/>
    </xf>
    <xf numFmtId="3" fontId="31" fillId="0" borderId="18" xfId="0" applyNumberFormat="1" applyFont="1" applyBorder="1" applyAlignment="1">
      <alignment horizontal="center" vertical="center" wrapText="1"/>
    </xf>
    <xf numFmtId="0" fontId="44" fillId="33" borderId="17" xfId="0" applyFont="1" applyFill="1" applyBorder="1" applyAlignment="1">
      <alignment vertical="center" wrapText="1"/>
    </xf>
    <xf numFmtId="3" fontId="33" fillId="0" borderId="18" xfId="0" applyNumberFormat="1" applyFont="1" applyFill="1" applyBorder="1" applyAlignment="1">
      <alignment horizontal="center" vertical="center"/>
    </xf>
    <xf numFmtId="3" fontId="41" fillId="0" borderId="18" xfId="0" applyNumberFormat="1" applyFont="1" applyFill="1" applyBorder="1" applyAlignment="1">
      <alignment horizontal="center" vertical="center"/>
    </xf>
    <xf numFmtId="165" fontId="41" fillId="0" borderId="18" xfId="0" applyNumberFormat="1" applyFont="1" applyFill="1" applyBorder="1" applyAlignment="1">
      <alignment horizontal="center" vertical="center"/>
    </xf>
    <xf numFmtId="3" fontId="31" fillId="0" borderId="18" xfId="0" applyNumberFormat="1" applyFont="1" applyFill="1" applyBorder="1" applyAlignment="1">
      <alignment horizontal="center" vertical="center"/>
    </xf>
    <xf numFmtId="3" fontId="35" fillId="0" borderId="18" xfId="0" applyNumberFormat="1" applyFont="1" applyFill="1" applyBorder="1" applyAlignment="1">
      <alignment horizontal="center" vertical="center"/>
    </xf>
    <xf numFmtId="165" fontId="35" fillId="0" borderId="18" xfId="0" applyNumberFormat="1" applyFont="1" applyFill="1" applyBorder="1" applyAlignment="1">
      <alignment horizontal="center" vertical="center"/>
    </xf>
    <xf numFmtId="0" fontId="20" fillId="33" borderId="14" xfId="0" applyFont="1" applyFill="1" applyBorder="1" applyAlignment="1">
      <alignment horizontal="left" vertical="center" wrapText="1"/>
    </xf>
    <xf numFmtId="0" fontId="20" fillId="35" borderId="14" xfId="0" applyFont="1" applyFill="1" applyBorder="1" applyAlignment="1">
      <alignment vertical="center" wrapText="1"/>
    </xf>
    <xf numFmtId="0" fontId="31" fillId="33" borderId="14" xfId="0" applyFont="1" applyFill="1" applyBorder="1" applyAlignment="1">
      <alignment horizontal="center" vertical="center" wrapText="1"/>
    </xf>
    <xf numFmtId="0" fontId="31" fillId="33" borderId="14" xfId="0" applyFont="1" applyFill="1" applyBorder="1" applyAlignment="1">
      <alignment vertical="center" wrapText="1"/>
    </xf>
    <xf numFmtId="0" fontId="31" fillId="33" borderId="14" xfId="0" applyFont="1" applyFill="1" applyBorder="1" applyAlignment="1">
      <alignment horizontal="left" vertical="center" wrapText="1"/>
    </xf>
    <xf numFmtId="3" fontId="31" fillId="33" borderId="14" xfId="0" applyNumberFormat="1" applyFont="1" applyFill="1" applyBorder="1" applyAlignment="1">
      <alignment horizontal="center" vertical="center"/>
    </xf>
    <xf numFmtId="0" fontId="32" fillId="35" borderId="14" xfId="0" applyFont="1" applyFill="1" applyBorder="1" applyAlignment="1">
      <alignment vertical="center" wrapText="1"/>
    </xf>
    <xf numFmtId="0" fontId="47" fillId="33" borderId="14" xfId="0" applyFont="1" applyFill="1" applyBorder="1" applyAlignment="1">
      <alignment horizontal="left" vertical="center" wrapText="1"/>
    </xf>
    <xf numFmtId="0" fontId="34" fillId="35" borderId="14" xfId="0" applyFont="1" applyFill="1" applyBorder="1" applyAlignment="1">
      <alignment horizontal="left" vertical="center" wrapText="1"/>
    </xf>
    <xf numFmtId="0" fontId="33" fillId="33" borderId="14" xfId="0" applyFont="1" applyFill="1" applyBorder="1" applyAlignment="1">
      <alignment horizontal="center" vertical="center" wrapText="1"/>
    </xf>
    <xf numFmtId="3" fontId="31" fillId="33" borderId="14" xfId="0" applyNumberFormat="1" applyFont="1" applyFill="1" applyBorder="1" applyAlignment="1">
      <alignment horizontal="center" vertical="center" wrapText="1"/>
    </xf>
    <xf numFmtId="165" fontId="31" fillId="33" borderId="14" xfId="0" applyNumberFormat="1" applyFont="1" applyFill="1" applyBorder="1" applyAlignment="1">
      <alignment horizontal="center" vertical="center"/>
    </xf>
    <xf numFmtId="0" fontId="30" fillId="0" borderId="14" xfId="0" applyFont="1" applyBorder="1" applyAlignment="1">
      <alignment horizontal="left" vertical="center" wrapText="1" indent="1"/>
    </xf>
    <xf numFmtId="3" fontId="31" fillId="0" borderId="14" xfId="0" applyNumberFormat="1" applyFont="1" applyBorder="1" applyAlignment="1">
      <alignment horizontal="center" vertical="center"/>
    </xf>
    <xf numFmtId="0" fontId="38" fillId="0" borderId="14" xfId="0" applyFont="1" applyBorder="1" applyAlignment="1">
      <alignment horizontal="left" vertical="center" wrapText="1" indent="1"/>
    </xf>
    <xf numFmtId="3" fontId="35" fillId="0" borderId="14" xfId="0" applyNumberFormat="1" applyFont="1" applyBorder="1" applyAlignment="1">
      <alignment horizontal="center" vertical="center"/>
    </xf>
    <xf numFmtId="9" fontId="35" fillId="0" borderId="14" xfId="44" applyFont="1" applyBorder="1" applyAlignment="1">
      <alignment horizontal="center" vertical="center"/>
    </xf>
    <xf numFmtId="165" fontId="35" fillId="0" borderId="14" xfId="0" applyNumberFormat="1" applyFont="1" applyBorder="1" applyAlignment="1">
      <alignment horizontal="center" vertical="center"/>
    </xf>
    <xf numFmtId="0" fontId="36" fillId="0" borderId="14" xfId="0" applyFont="1" applyBorder="1" applyAlignment="1">
      <alignment horizontal="left" vertical="center" wrapText="1" indent="1"/>
    </xf>
    <xf numFmtId="0" fontId="37" fillId="34" borderId="14" xfId="0" applyFont="1" applyFill="1" applyBorder="1" applyAlignment="1">
      <alignment vertical="center" wrapText="1"/>
    </xf>
    <xf numFmtId="3" fontId="33" fillId="34" borderId="14" xfId="0" applyNumberFormat="1" applyFont="1" applyFill="1" applyBorder="1" applyAlignment="1">
      <alignment horizontal="center" vertical="center"/>
    </xf>
    <xf numFmtId="0" fontId="34" fillId="35" borderId="14" xfId="0" applyFont="1" applyFill="1" applyBorder="1" applyAlignment="1">
      <alignment vertical="center" wrapText="1"/>
    </xf>
    <xf numFmtId="0" fontId="30" fillId="33" borderId="14" xfId="0" applyFont="1" applyFill="1" applyBorder="1" applyAlignment="1">
      <alignment horizontal="left" vertical="center" wrapText="1" indent="1"/>
    </xf>
    <xf numFmtId="3" fontId="35" fillId="33" borderId="14" xfId="0" applyNumberFormat="1" applyFont="1" applyFill="1" applyBorder="1" applyAlignment="1">
      <alignment horizontal="center" vertical="center"/>
    </xf>
    <xf numFmtId="0" fontId="37" fillId="0" borderId="14" xfId="0" applyFont="1" applyBorder="1" applyAlignment="1">
      <alignment horizontal="left" vertical="center" wrapText="1" indent="1"/>
    </xf>
    <xf numFmtId="3" fontId="31" fillId="0" borderId="14" xfId="0" applyNumberFormat="1" applyFont="1" applyBorder="1" applyAlignment="1">
      <alignment horizontal="center" vertical="center" wrapText="1"/>
    </xf>
    <xf numFmtId="0" fontId="31" fillId="35" borderId="14" xfId="0" applyFont="1" applyFill="1" applyBorder="1" applyAlignment="1">
      <alignment horizontal="left" vertical="center" wrapText="1"/>
    </xf>
    <xf numFmtId="0" fontId="32" fillId="0" borderId="14" xfId="0" applyFont="1" applyBorder="1" applyAlignment="1">
      <alignment horizontal="left" vertical="center" wrapText="1" indent="1"/>
    </xf>
    <xf numFmtId="3" fontId="33" fillId="0" borderId="14" xfId="0" applyNumberFormat="1" applyFont="1" applyBorder="1" applyAlignment="1">
      <alignment horizontal="center" vertical="center"/>
    </xf>
    <xf numFmtId="0" fontId="37" fillId="36" borderId="14" xfId="0" applyFont="1" applyFill="1" applyBorder="1" applyAlignment="1">
      <alignment vertical="center" wrapText="1"/>
    </xf>
    <xf numFmtId="3" fontId="33" fillId="36" borderId="14" xfId="0" applyNumberFormat="1" applyFont="1" applyFill="1" applyBorder="1" applyAlignment="1">
      <alignment horizontal="center" vertical="center"/>
    </xf>
    <xf numFmtId="3" fontId="33" fillId="35" borderId="14" xfId="0" applyNumberFormat="1" applyFont="1" applyFill="1" applyBorder="1" applyAlignment="1">
      <alignment horizontal="center" vertical="center"/>
    </xf>
    <xf numFmtId="0" fontId="40" fillId="33" borderId="14" xfId="0" applyFont="1" applyFill="1" applyBorder="1" applyAlignment="1">
      <alignment vertical="center" wrapText="1"/>
    </xf>
    <xf numFmtId="3" fontId="41" fillId="33" borderId="14" xfId="0" applyNumberFormat="1" applyFont="1" applyFill="1" applyBorder="1" applyAlignment="1">
      <alignment horizontal="center" vertical="center"/>
    </xf>
    <xf numFmtId="165" fontId="41" fillId="0" borderId="14" xfId="0" applyNumberFormat="1" applyFont="1" applyBorder="1" applyAlignment="1">
      <alignment horizontal="center" vertical="center"/>
    </xf>
    <xf numFmtId="0" fontId="0" fillId="0" borderId="0" xfId="0" applyFill="1" applyBorder="1"/>
    <xf numFmtId="0" fontId="19" fillId="0" borderId="0" xfId="0" applyFont="1" applyFill="1" applyBorder="1"/>
    <xf numFmtId="0" fontId="52" fillId="0" borderId="0" xfId="0" applyFont="1" applyFill="1" applyBorder="1"/>
    <xf numFmtId="3" fontId="19" fillId="0" borderId="0" xfId="0" applyNumberFormat="1" applyFont="1" applyFill="1" applyBorder="1"/>
    <xf numFmtId="0" fontId="53" fillId="0" borderId="0" xfId="0" applyFont="1" applyFill="1" applyBorder="1"/>
    <xf numFmtId="164" fontId="53" fillId="0" borderId="0" xfId="0" applyNumberFormat="1" applyFont="1" applyFill="1" applyBorder="1"/>
    <xf numFmtId="0" fontId="0" fillId="0" borderId="0" xfId="0" applyFill="1" applyBorder="1" applyAlignment="1">
      <alignment horizontal="center"/>
    </xf>
    <xf numFmtId="0" fontId="54" fillId="0" borderId="0" xfId="0" applyFont="1" applyFill="1" applyBorder="1" applyAlignment="1">
      <alignment horizontal="center" vertical="top" wrapText="1"/>
    </xf>
    <xf numFmtId="0" fontId="54" fillId="0" borderId="0" xfId="0" applyFont="1" applyFill="1" applyBorder="1" applyAlignment="1">
      <alignment horizontal="center" vertical="center" wrapText="1"/>
    </xf>
    <xf numFmtId="167" fontId="16" fillId="0" borderId="0" xfId="0" applyNumberFormat="1" applyFont="1" applyFill="1" applyBorder="1"/>
    <xf numFmtId="0" fontId="0" fillId="0" borderId="0" xfId="0" applyFill="1" applyBorder="1" applyAlignment="1">
      <alignment horizontal="right"/>
    </xf>
    <xf numFmtId="167" fontId="1" fillId="0" borderId="0" xfId="45" applyNumberFormat="1" applyFont="1" applyFill="1" applyBorder="1" applyAlignment="1">
      <alignment horizontal="right"/>
    </xf>
    <xf numFmtId="167" fontId="1" fillId="0" borderId="0" xfId="45" applyNumberFormat="1" applyFont="1" applyFill="1" applyBorder="1"/>
    <xf numFmtId="0" fontId="0" fillId="0" borderId="0" xfId="0" applyFill="1"/>
    <xf numFmtId="0" fontId="55" fillId="0" borderId="0" xfId="0" applyFont="1" applyFill="1" applyBorder="1" applyAlignment="1">
      <alignment horizontal="left" vertical="center" wrapText="1"/>
    </xf>
    <xf numFmtId="0" fontId="0" fillId="0" borderId="0" xfId="0" applyFont="1" applyFill="1" applyBorder="1"/>
    <xf numFmtId="0" fontId="55" fillId="0" borderId="0" xfId="0" applyFont="1" applyFill="1" applyBorder="1" applyAlignment="1">
      <alignment horizontal="right" vertical="center" wrapText="1"/>
    </xf>
    <xf numFmtId="0" fontId="31" fillId="0" borderId="17" xfId="0" applyFont="1" applyFill="1" applyBorder="1" applyAlignment="1">
      <alignment vertical="center" wrapText="1"/>
    </xf>
    <xf numFmtId="9" fontId="31" fillId="33" borderId="18" xfId="0" applyNumberFormat="1" applyFont="1" applyFill="1" applyBorder="1" applyAlignment="1">
      <alignment horizontal="center" vertical="center" wrapText="1"/>
    </xf>
    <xf numFmtId="9" fontId="55" fillId="0" borderId="25" xfId="0" applyNumberFormat="1" applyFont="1" applyFill="1" applyBorder="1" applyAlignment="1">
      <alignment horizontal="left" vertical="center"/>
    </xf>
    <xf numFmtId="0" fontId="32" fillId="37" borderId="17" xfId="0" applyFont="1" applyFill="1" applyBorder="1" applyAlignment="1">
      <alignment vertical="center" wrapText="1"/>
    </xf>
    <xf numFmtId="4" fontId="0" fillId="0" borderId="0" xfId="0" applyNumberFormat="1" applyFill="1"/>
    <xf numFmtId="167" fontId="0" fillId="0" borderId="0" xfId="0" applyNumberFormat="1" applyFill="1"/>
    <xf numFmtId="168" fontId="31" fillId="33" borderId="18" xfId="45" applyNumberFormat="1" applyFont="1" applyFill="1" applyBorder="1" applyAlignment="1">
      <alignment horizontal="center" vertical="center"/>
    </xf>
    <xf numFmtId="0" fontId="34" fillId="38" borderId="17" xfId="0" applyFont="1" applyFill="1" applyBorder="1" applyAlignment="1">
      <alignment horizontal="left" vertical="center" wrapText="1"/>
    </xf>
    <xf numFmtId="3" fontId="0" fillId="0" borderId="0" xfId="0" applyNumberFormat="1" applyFill="1"/>
    <xf numFmtId="164" fontId="31" fillId="33" borderId="17" xfId="0" applyNumberFormat="1" applyFont="1" applyFill="1" applyBorder="1" applyAlignment="1">
      <alignment horizontal="center" vertical="center" wrapText="1"/>
    </xf>
    <xf numFmtId="4" fontId="31" fillId="33" borderId="17" xfId="0" applyNumberFormat="1" applyFont="1" applyFill="1" applyBorder="1" applyAlignment="1">
      <alignment horizontal="center" vertical="center" wrapText="1"/>
    </xf>
    <xf numFmtId="9" fontId="35" fillId="0" borderId="18" xfId="44" applyFont="1" applyBorder="1" applyAlignment="1">
      <alignment horizontal="center" vertical="center"/>
    </xf>
    <xf numFmtId="3" fontId="56" fillId="0" borderId="18" xfId="0" applyNumberFormat="1" applyFont="1" applyBorder="1" applyAlignment="1">
      <alignment horizontal="center" vertical="center"/>
    </xf>
    <xf numFmtId="3" fontId="57" fillId="0" borderId="18" xfId="0" applyNumberFormat="1" applyFont="1" applyBorder="1" applyAlignment="1">
      <alignment horizontal="center" vertical="center"/>
    </xf>
    <xf numFmtId="9" fontId="31" fillId="35" borderId="10" xfId="0" applyNumberFormat="1" applyFont="1" applyFill="1" applyBorder="1" applyAlignment="1">
      <alignment horizontal="left" vertical="center"/>
    </xf>
    <xf numFmtId="9" fontId="31" fillId="35" borderId="11" xfId="0" applyNumberFormat="1" applyFont="1" applyFill="1" applyBorder="1" applyAlignment="1">
      <alignment horizontal="left" vertical="center"/>
    </xf>
    <xf numFmtId="9" fontId="31" fillId="35" borderId="12" xfId="0" applyNumberFormat="1" applyFont="1" applyFill="1" applyBorder="1" applyAlignment="1">
      <alignment horizontal="left" vertical="center"/>
    </xf>
    <xf numFmtId="167" fontId="1" fillId="0" borderId="0" xfId="45" applyNumberFormat="1" applyFont="1" applyFill="1"/>
    <xf numFmtId="3" fontId="31" fillId="33" borderId="19" xfId="0" applyNumberFormat="1" applyFont="1" applyFill="1" applyBorder="1" applyAlignment="1">
      <alignment horizontal="center" vertical="center" wrapText="1"/>
    </xf>
    <xf numFmtId="3" fontId="31" fillId="0" borderId="0" xfId="0" applyNumberFormat="1" applyFont="1" applyFill="1" applyBorder="1" applyAlignment="1">
      <alignment horizontal="center" vertical="center" wrapText="1"/>
    </xf>
    <xf numFmtId="165" fontId="31" fillId="33" borderId="13" xfId="0" applyNumberFormat="1" applyFont="1" applyFill="1" applyBorder="1" applyAlignment="1">
      <alignment horizontal="center" vertical="center"/>
    </xf>
    <xf numFmtId="0" fontId="31" fillId="38" borderId="17" xfId="0" applyFont="1" applyFill="1" applyBorder="1" applyAlignment="1">
      <alignment vertical="center" wrapText="1"/>
    </xf>
    <xf numFmtId="0" fontId="33" fillId="0" borderId="16" xfId="0" applyFont="1" applyFill="1" applyBorder="1" applyAlignment="1">
      <alignment horizontal="center" vertical="center" wrapText="1"/>
    </xf>
    <xf numFmtId="0" fontId="33" fillId="0" borderId="18" xfId="0" applyFont="1" applyFill="1" applyBorder="1" applyAlignment="1">
      <alignment horizontal="center" vertical="center" wrapText="1"/>
    </xf>
    <xf numFmtId="164" fontId="31" fillId="0" borderId="17" xfId="0" applyNumberFormat="1" applyFont="1" applyFill="1" applyBorder="1" applyAlignment="1">
      <alignment horizontal="center" vertical="center" wrapText="1"/>
    </xf>
    <xf numFmtId="0" fontId="31" fillId="0" borderId="17" xfId="0" applyFont="1" applyFill="1" applyBorder="1" applyAlignment="1">
      <alignment horizontal="center" vertical="center" wrapText="1"/>
    </xf>
    <xf numFmtId="165" fontId="31" fillId="0" borderId="18" xfId="0" applyNumberFormat="1" applyFont="1" applyFill="1" applyBorder="1" applyAlignment="1">
      <alignment horizontal="center" vertical="center"/>
    </xf>
    <xf numFmtId="164" fontId="31" fillId="33" borderId="18" xfId="0" applyNumberFormat="1" applyFont="1" applyFill="1" applyBorder="1" applyAlignment="1">
      <alignment horizontal="center" vertical="center"/>
    </xf>
    <xf numFmtId="0" fontId="16" fillId="0" borderId="0" xfId="0" applyFont="1" applyFill="1" applyBorder="1"/>
    <xf numFmtId="1" fontId="31" fillId="0" borderId="18" xfId="0" applyNumberFormat="1" applyFont="1" applyFill="1" applyBorder="1" applyAlignment="1">
      <alignment horizontal="center" vertical="center"/>
    </xf>
    <xf numFmtId="2" fontId="31" fillId="0" borderId="18" xfId="0" applyNumberFormat="1" applyFont="1" applyFill="1" applyBorder="1" applyAlignment="1">
      <alignment horizontal="center" vertical="center"/>
    </xf>
    <xf numFmtId="169" fontId="31" fillId="0" borderId="18" xfId="0" applyNumberFormat="1" applyFont="1" applyFill="1" applyBorder="1" applyAlignment="1">
      <alignment horizontal="center" vertical="center"/>
    </xf>
    <xf numFmtId="3" fontId="31" fillId="0" borderId="26" xfId="0" applyNumberFormat="1" applyFont="1" applyFill="1" applyBorder="1" applyAlignment="1">
      <alignment horizontal="left" vertical="center" wrapText="1"/>
    </xf>
    <xf numFmtId="3" fontId="31" fillId="0" borderId="17" xfId="0" applyNumberFormat="1" applyFont="1" applyFill="1" applyBorder="1" applyAlignment="1">
      <alignment horizontal="left" vertical="center" wrapText="1"/>
    </xf>
    <xf numFmtId="0" fontId="31" fillId="35" borderId="10" xfId="0" applyFont="1" applyFill="1" applyBorder="1" applyAlignment="1">
      <alignment vertical="center"/>
    </xf>
    <xf numFmtId="0" fontId="31" fillId="35" borderId="11" xfId="0" applyFont="1" applyFill="1" applyBorder="1" applyAlignment="1">
      <alignment vertical="center"/>
    </xf>
    <xf numFmtId="0" fontId="31" fillId="35" borderId="12" xfId="0" applyFont="1" applyFill="1" applyBorder="1" applyAlignment="1">
      <alignment vertical="center"/>
    </xf>
    <xf numFmtId="3" fontId="31" fillId="33" borderId="25" xfId="0" applyNumberFormat="1" applyFont="1" applyFill="1" applyBorder="1" applyAlignment="1">
      <alignment horizontal="center" vertical="center" wrapText="1"/>
    </xf>
    <xf numFmtId="4" fontId="33" fillId="34" borderId="18" xfId="0" applyNumberFormat="1" applyFont="1" applyFill="1" applyBorder="1" applyAlignment="1">
      <alignment horizontal="center" vertical="center"/>
    </xf>
    <xf numFmtId="164" fontId="31" fillId="0" borderId="18" xfId="0" applyNumberFormat="1" applyFont="1" applyBorder="1" applyAlignment="1">
      <alignment horizontal="center" vertical="center"/>
    </xf>
    <xf numFmtId="0" fontId="34" fillId="35" borderId="17" xfId="0" applyFont="1" applyFill="1" applyBorder="1" applyAlignment="1">
      <alignment vertical="center" wrapText="1"/>
    </xf>
    <xf numFmtId="0" fontId="37" fillId="34" borderId="19" xfId="0" applyFont="1" applyFill="1" applyBorder="1" applyAlignment="1">
      <alignment vertical="center" wrapText="1"/>
    </xf>
    <xf numFmtId="3" fontId="33" fillId="34" borderId="20" xfId="0" applyNumberFormat="1" applyFont="1" applyFill="1" applyBorder="1" applyAlignment="1">
      <alignment horizontal="center" vertical="center"/>
    </xf>
    <xf numFmtId="0" fontId="33" fillId="33" borderId="0" xfId="0" applyFont="1" applyFill="1" applyBorder="1" applyAlignment="1">
      <alignment horizontal="center" vertical="center" wrapText="1"/>
    </xf>
    <xf numFmtId="166" fontId="31" fillId="0" borderId="18" xfId="0" applyNumberFormat="1" applyFont="1" applyBorder="1" applyAlignment="1">
      <alignment horizontal="center" vertical="center"/>
    </xf>
    <xf numFmtId="166" fontId="35" fillId="0" borderId="18" xfId="0" applyNumberFormat="1" applyFont="1" applyBorder="1" applyAlignment="1">
      <alignment horizontal="center" vertical="center"/>
    </xf>
    <xf numFmtId="3" fontId="31" fillId="41" borderId="18" xfId="0" applyNumberFormat="1" applyFont="1" applyFill="1" applyBorder="1" applyAlignment="1">
      <alignment horizontal="center" vertical="center"/>
    </xf>
    <xf numFmtId="0" fontId="31" fillId="35" borderId="13" xfId="0" applyFont="1" applyFill="1" applyBorder="1" applyAlignment="1">
      <alignment horizontal="left" vertical="center" wrapText="1"/>
    </xf>
    <xf numFmtId="3" fontId="0" fillId="33" borderId="0" xfId="0" applyNumberFormat="1" applyFill="1" applyBorder="1"/>
    <xf numFmtId="0" fontId="30" fillId="0" borderId="21" xfId="0" applyFont="1" applyBorder="1" applyAlignment="1">
      <alignment horizontal="left" vertical="center" wrapText="1" indent="1"/>
    </xf>
    <xf numFmtId="0" fontId="32" fillId="35" borderId="21" xfId="0" applyFont="1" applyFill="1" applyBorder="1" applyAlignment="1">
      <alignment vertical="center" wrapText="1"/>
    </xf>
    <xf numFmtId="0" fontId="61" fillId="33" borderId="0" xfId="0" applyFont="1" applyFill="1" applyBorder="1" applyAlignment="1">
      <alignment horizontal="center" wrapText="1"/>
    </xf>
    <xf numFmtId="0" fontId="62" fillId="33" borderId="0" xfId="0" applyFont="1" applyFill="1" applyBorder="1" applyAlignment="1">
      <alignment horizontal="center" wrapText="1"/>
    </xf>
    <xf numFmtId="3" fontId="35" fillId="0" borderId="0" xfId="0" applyNumberFormat="1" applyFont="1" applyBorder="1" applyAlignment="1">
      <alignment horizontal="center" vertical="center"/>
    </xf>
    <xf numFmtId="0" fontId="0" fillId="0" borderId="0" xfId="0" applyBorder="1"/>
    <xf numFmtId="0" fontId="0" fillId="0" borderId="0" xfId="0" applyFont="1"/>
    <xf numFmtId="0" fontId="0" fillId="0" borderId="0" xfId="0" applyFont="1" applyBorder="1"/>
    <xf numFmtId="0" fontId="21" fillId="33" borderId="28" xfId="0" applyFont="1" applyFill="1" applyBorder="1" applyAlignment="1">
      <alignment horizontal="left" vertical="center" wrapText="1"/>
    </xf>
    <xf numFmtId="0" fontId="21" fillId="33" borderId="30" xfId="0" applyFont="1" applyFill="1" applyBorder="1" applyAlignment="1">
      <alignment horizontal="left" vertical="center" wrapText="1"/>
    </xf>
    <xf numFmtId="0" fontId="65" fillId="0" borderId="0" xfId="0" applyFont="1" applyBorder="1"/>
    <xf numFmtId="0" fontId="66" fillId="0" borderId="0" xfId="0" applyFont="1" applyBorder="1"/>
    <xf numFmtId="0" fontId="21" fillId="35" borderId="30" xfId="0" applyFont="1" applyFill="1" applyBorder="1" applyAlignment="1">
      <alignment vertical="center" wrapText="1"/>
    </xf>
    <xf numFmtId="0" fontId="55" fillId="33" borderId="24" xfId="0" applyFont="1" applyFill="1" applyBorder="1" applyAlignment="1">
      <alignment horizontal="center" vertical="center" wrapText="1"/>
    </xf>
    <xf numFmtId="0" fontId="55" fillId="33" borderId="34" xfId="0" applyFont="1" applyFill="1" applyBorder="1" applyAlignment="1">
      <alignment horizontal="center" vertical="center" wrapText="1"/>
    </xf>
    <xf numFmtId="0" fontId="55" fillId="33" borderId="18" xfId="0" applyFont="1" applyFill="1" applyBorder="1" applyAlignment="1">
      <alignment horizontal="center" vertical="center" wrapText="1"/>
    </xf>
    <xf numFmtId="0" fontId="55" fillId="33" borderId="36" xfId="0" applyFont="1" applyFill="1" applyBorder="1" applyAlignment="1">
      <alignment horizontal="center" vertical="center" wrapText="1"/>
    </xf>
    <xf numFmtId="0" fontId="55" fillId="33" borderId="35" xfId="0" applyFont="1" applyFill="1" applyBorder="1" applyAlignment="1">
      <alignment horizontal="left" vertical="center" wrapText="1"/>
    </xf>
    <xf numFmtId="9" fontId="55" fillId="33" borderId="18" xfId="0" applyNumberFormat="1" applyFont="1" applyFill="1" applyBorder="1" applyAlignment="1">
      <alignment horizontal="center" vertical="center" wrapText="1"/>
    </xf>
    <xf numFmtId="0" fontId="55" fillId="33" borderId="35" xfId="0" applyFont="1" applyFill="1" applyBorder="1" applyAlignment="1">
      <alignment vertical="center" wrapText="1"/>
    </xf>
    <xf numFmtId="9" fontId="67" fillId="33" borderId="18" xfId="0" applyNumberFormat="1" applyFont="1" applyFill="1" applyBorder="1" applyAlignment="1">
      <alignment horizontal="center" vertical="center"/>
    </xf>
    <xf numFmtId="9" fontId="55" fillId="33" borderId="18" xfId="0" applyNumberFormat="1" applyFont="1" applyFill="1" applyBorder="1" applyAlignment="1">
      <alignment horizontal="center" vertical="center"/>
    </xf>
    <xf numFmtId="9" fontId="55" fillId="33" borderId="36" xfId="0" applyNumberFormat="1" applyFont="1" applyFill="1" applyBorder="1" applyAlignment="1">
      <alignment horizontal="center" vertical="center"/>
    </xf>
    <xf numFmtId="9" fontId="55" fillId="33" borderId="18" xfId="44" applyNumberFormat="1" applyFont="1" applyFill="1" applyBorder="1" applyAlignment="1">
      <alignment horizontal="center" vertical="center"/>
    </xf>
    <xf numFmtId="0" fontId="21" fillId="35" borderId="35" xfId="0" applyFont="1" applyFill="1" applyBorder="1" applyAlignment="1">
      <alignment vertical="center" wrapText="1"/>
    </xf>
    <xf numFmtId="0" fontId="55" fillId="33" borderId="37" xfId="0" applyFont="1" applyFill="1" applyBorder="1" applyAlignment="1">
      <alignment horizontal="center" vertical="center" wrapText="1"/>
    </xf>
    <xf numFmtId="0" fontId="55" fillId="33" borderId="14" xfId="0" applyFont="1" applyFill="1" applyBorder="1" applyAlignment="1">
      <alignment horizontal="center" vertical="center" wrapText="1"/>
    </xf>
    <xf numFmtId="0" fontId="55" fillId="33" borderId="35" xfId="0" applyFont="1" applyFill="1" applyBorder="1" applyAlignment="1">
      <alignment horizontal="left" vertical="top" wrapText="1"/>
    </xf>
    <xf numFmtId="9" fontId="55" fillId="33" borderId="18" xfId="44" applyNumberFormat="1" applyFont="1" applyFill="1" applyBorder="1" applyAlignment="1">
      <alignment horizontal="center" vertical="top"/>
    </xf>
    <xf numFmtId="9" fontId="55" fillId="33" borderId="18" xfId="0" applyNumberFormat="1" applyFont="1" applyFill="1" applyBorder="1" applyAlignment="1">
      <alignment horizontal="center" vertical="top"/>
    </xf>
    <xf numFmtId="9" fontId="55" fillId="33" borderId="36" xfId="0" applyNumberFormat="1" applyFont="1" applyFill="1" applyBorder="1" applyAlignment="1">
      <alignment horizontal="center" vertical="top"/>
    </xf>
    <xf numFmtId="0" fontId="68" fillId="35" borderId="35" xfId="0" applyFont="1" applyFill="1" applyBorder="1" applyAlignment="1">
      <alignment horizontal="left" vertical="center" wrapText="1"/>
    </xf>
    <xf numFmtId="0" fontId="21" fillId="33" borderId="16" xfId="0" applyFont="1" applyFill="1" applyBorder="1" applyAlignment="1">
      <alignment horizontal="center" vertical="center" wrapText="1"/>
    </xf>
    <xf numFmtId="0" fontId="21" fillId="33" borderId="27" xfId="0" applyFont="1" applyFill="1" applyBorder="1" applyAlignment="1">
      <alignment horizontal="center" vertical="center" wrapText="1"/>
    </xf>
    <xf numFmtId="0" fontId="21" fillId="33" borderId="18" xfId="0" applyFont="1" applyFill="1" applyBorder="1" applyAlignment="1">
      <alignment horizontal="center" vertical="center" wrapText="1"/>
    </xf>
    <xf numFmtId="0" fontId="21" fillId="33" borderId="36" xfId="0" applyFont="1" applyFill="1" applyBorder="1" applyAlignment="1">
      <alignment horizontal="center" vertical="center" wrapText="1"/>
    </xf>
    <xf numFmtId="3" fontId="55" fillId="33" borderId="17" xfId="0" applyNumberFormat="1" applyFont="1" applyFill="1" applyBorder="1" applyAlignment="1">
      <alignment horizontal="center" vertical="center" wrapText="1"/>
    </xf>
    <xf numFmtId="3" fontId="55" fillId="33" borderId="38" xfId="0" applyNumberFormat="1" applyFont="1" applyFill="1" applyBorder="1" applyAlignment="1">
      <alignment horizontal="center" vertical="center" wrapText="1"/>
    </xf>
    <xf numFmtId="4" fontId="55" fillId="33" borderId="17" xfId="0" applyNumberFormat="1" applyFont="1" applyFill="1" applyBorder="1" applyAlignment="1">
      <alignment horizontal="center" vertical="center" wrapText="1"/>
    </xf>
    <xf numFmtId="4" fontId="55" fillId="33" borderId="38" xfId="0" applyNumberFormat="1" applyFont="1" applyFill="1" applyBorder="1" applyAlignment="1">
      <alignment horizontal="center" vertical="center" wrapText="1"/>
    </xf>
    <xf numFmtId="0" fontId="55" fillId="33" borderId="17" xfId="0" applyFont="1" applyFill="1" applyBorder="1" applyAlignment="1">
      <alignment horizontal="center" vertical="center" wrapText="1"/>
    </xf>
    <xf numFmtId="165" fontId="55" fillId="33" borderId="18" xfId="0" applyNumberFormat="1" applyFont="1" applyFill="1" applyBorder="1" applyAlignment="1">
      <alignment horizontal="center" vertical="center"/>
    </xf>
    <xf numFmtId="165" fontId="55" fillId="33" borderId="36" xfId="0" applyNumberFormat="1" applyFont="1" applyFill="1" applyBorder="1" applyAlignment="1">
      <alignment horizontal="center" vertical="center"/>
    </xf>
    <xf numFmtId="3" fontId="0" fillId="0" borderId="0" xfId="0" applyNumberFormat="1" applyFont="1" applyBorder="1"/>
    <xf numFmtId="0" fontId="55" fillId="0" borderId="35" xfId="0" applyFont="1" applyBorder="1" applyAlignment="1">
      <alignment horizontal="left" vertical="center" wrapText="1" indent="1"/>
    </xf>
    <xf numFmtId="3" fontId="55" fillId="0" borderId="18" xfId="0" applyNumberFormat="1" applyFont="1" applyBorder="1" applyAlignment="1">
      <alignment horizontal="center" vertical="center"/>
    </xf>
    <xf numFmtId="3" fontId="55" fillId="0" borderId="36" xfId="0" applyNumberFormat="1" applyFont="1" applyBorder="1" applyAlignment="1">
      <alignment horizontal="center" vertical="center"/>
    </xf>
    <xf numFmtId="0" fontId="69" fillId="0" borderId="35" xfId="0" applyFont="1" applyBorder="1" applyAlignment="1">
      <alignment horizontal="left" vertical="center" wrapText="1" indent="1"/>
    </xf>
    <xf numFmtId="3" fontId="69" fillId="0" borderId="18" xfId="0" applyNumberFormat="1" applyFont="1" applyBorder="1" applyAlignment="1">
      <alignment horizontal="center" vertical="center"/>
    </xf>
    <xf numFmtId="9" fontId="69" fillId="0" borderId="18" xfId="44" applyFont="1" applyBorder="1" applyAlignment="1">
      <alignment horizontal="center" vertical="center"/>
    </xf>
    <xf numFmtId="9" fontId="69" fillId="0" borderId="36" xfId="44" applyFont="1" applyBorder="1" applyAlignment="1">
      <alignment horizontal="center" vertical="center"/>
    </xf>
    <xf numFmtId="165" fontId="69" fillId="0" borderId="18" xfId="0" applyNumberFormat="1" applyFont="1" applyBorder="1" applyAlignment="1">
      <alignment horizontal="center" vertical="center"/>
    </xf>
    <xf numFmtId="165" fontId="69" fillId="0" borderId="36" xfId="0" applyNumberFormat="1" applyFont="1" applyBorder="1" applyAlignment="1">
      <alignment horizontal="center" vertical="center"/>
    </xf>
    <xf numFmtId="0" fontId="55" fillId="0" borderId="35" xfId="0" applyFont="1" applyBorder="1" applyAlignment="1">
      <alignment horizontal="left" vertical="top" wrapText="1" indent="1"/>
    </xf>
    <xf numFmtId="0" fontId="69" fillId="0" borderId="35" xfId="0" applyFont="1" applyBorder="1" applyAlignment="1">
      <alignment horizontal="left" vertical="top" wrapText="1" indent="1"/>
    </xf>
    <xf numFmtId="0" fontId="70" fillId="0" borderId="39" xfId="0" applyFont="1" applyBorder="1" applyAlignment="1">
      <alignment horizontal="left" vertical="center" wrapText="1" indent="1"/>
    </xf>
    <xf numFmtId="3" fontId="69" fillId="0" borderId="36" xfId="0" applyNumberFormat="1" applyFont="1" applyBorder="1" applyAlignment="1">
      <alignment horizontal="center" vertical="center"/>
    </xf>
    <xf numFmtId="0" fontId="68" fillId="34" borderId="35" xfId="0" applyFont="1" applyFill="1" applyBorder="1" applyAlignment="1">
      <alignment vertical="center" wrapText="1"/>
    </xf>
    <xf numFmtId="3" fontId="21" fillId="34" borderId="18" xfId="0" applyNumberFormat="1" applyFont="1" applyFill="1" applyBorder="1" applyAlignment="1">
      <alignment horizontal="center" vertical="center"/>
    </xf>
    <xf numFmtId="3" fontId="21" fillId="34" borderId="36" xfId="0" applyNumberFormat="1" applyFont="1" applyFill="1" applyBorder="1" applyAlignment="1">
      <alignment horizontal="center" vertical="center"/>
    </xf>
    <xf numFmtId="0" fontId="68" fillId="33" borderId="35" xfId="0" applyFont="1" applyFill="1" applyBorder="1" applyAlignment="1">
      <alignment vertical="center" wrapText="1"/>
    </xf>
    <xf numFmtId="3" fontId="55" fillId="0" borderId="17" xfId="0" applyNumberFormat="1" applyFont="1" applyFill="1" applyBorder="1" applyAlignment="1">
      <alignment horizontal="center" vertical="center" wrapText="1"/>
    </xf>
    <xf numFmtId="164" fontId="55" fillId="33" borderId="17" xfId="0" applyNumberFormat="1" applyFont="1" applyFill="1" applyBorder="1" applyAlignment="1">
      <alignment horizontal="center" vertical="center" wrapText="1"/>
    </xf>
    <xf numFmtId="164" fontId="55" fillId="33" borderId="38" xfId="0" applyNumberFormat="1" applyFont="1" applyFill="1" applyBorder="1" applyAlignment="1">
      <alignment horizontal="center" vertical="center" wrapText="1"/>
    </xf>
    <xf numFmtId="3" fontId="28" fillId="0" borderId="18" xfId="0" applyNumberFormat="1" applyFont="1" applyFill="1" applyBorder="1" applyAlignment="1">
      <alignment horizontal="center" vertical="center"/>
    </xf>
    <xf numFmtId="3" fontId="55" fillId="0" borderId="18" xfId="0" applyNumberFormat="1" applyFont="1" applyFill="1" applyBorder="1" applyAlignment="1">
      <alignment horizontal="center" vertical="center"/>
    </xf>
    <xf numFmtId="3" fontId="55" fillId="0" borderId="36" xfId="0" applyNumberFormat="1" applyFont="1" applyFill="1" applyBorder="1" applyAlignment="1">
      <alignment horizontal="center" vertical="center"/>
    </xf>
    <xf numFmtId="3" fontId="71" fillId="0" borderId="18" xfId="0" applyNumberFormat="1" applyFont="1" applyFill="1" applyBorder="1" applyAlignment="1">
      <alignment horizontal="center" vertical="center"/>
    </xf>
    <xf numFmtId="165" fontId="69" fillId="0" borderId="18" xfId="0" applyNumberFormat="1" applyFont="1" applyFill="1" applyBorder="1" applyAlignment="1">
      <alignment horizontal="center" vertical="center"/>
    </xf>
    <xf numFmtId="165" fontId="69" fillId="0" borderId="36" xfId="0" applyNumberFormat="1" applyFont="1" applyFill="1" applyBorder="1" applyAlignment="1">
      <alignment horizontal="center" vertical="center"/>
    </xf>
    <xf numFmtId="0" fontId="68" fillId="0" borderId="39" xfId="0" applyFont="1" applyBorder="1" applyAlignment="1">
      <alignment horizontal="left" vertical="center" wrapText="1" indent="1"/>
    </xf>
    <xf numFmtId="0" fontId="55" fillId="0" borderId="35" xfId="0" applyFont="1" applyFill="1" applyBorder="1" applyAlignment="1">
      <alignment horizontal="left" vertical="center" wrapText="1"/>
    </xf>
    <xf numFmtId="167" fontId="55" fillId="0" borderId="18" xfId="45" applyNumberFormat="1" applyFont="1" applyBorder="1" applyAlignment="1">
      <alignment horizontal="center" vertical="center"/>
    </xf>
    <xf numFmtId="167" fontId="55" fillId="0" borderId="36" xfId="45" applyNumberFormat="1" applyFont="1" applyBorder="1" applyAlignment="1">
      <alignment horizontal="center" vertical="center"/>
    </xf>
    <xf numFmtId="0" fontId="55" fillId="35" borderId="35" xfId="0" applyFont="1" applyFill="1" applyBorder="1" applyAlignment="1">
      <alignment horizontal="left" vertical="center" wrapText="1"/>
    </xf>
    <xf numFmtId="0" fontId="21" fillId="33" borderId="0" xfId="0" applyFont="1" applyFill="1" applyBorder="1" applyAlignment="1">
      <alignment horizontal="center" vertical="center" wrapText="1"/>
    </xf>
    <xf numFmtId="0" fontId="55" fillId="0" borderId="35" xfId="0" applyFont="1" applyBorder="1" applyAlignment="1">
      <alignment horizontal="left" vertical="top" wrapText="1"/>
    </xf>
    <xf numFmtId="3" fontId="55" fillId="0" borderId="18" xfId="0" applyNumberFormat="1" applyFont="1" applyBorder="1" applyAlignment="1">
      <alignment horizontal="center" vertical="top"/>
    </xf>
    <xf numFmtId="3" fontId="55" fillId="0" borderId="36" xfId="0" applyNumberFormat="1" applyFont="1" applyBorder="1" applyAlignment="1">
      <alignment horizontal="center" vertical="top"/>
    </xf>
    <xf numFmtId="3" fontId="69" fillId="0" borderId="18" xfId="0" applyNumberFormat="1" applyFont="1" applyBorder="1" applyAlignment="1">
      <alignment horizontal="center" vertical="top"/>
    </xf>
    <xf numFmtId="0" fontId="70" fillId="0" borderId="39" xfId="0" applyFont="1" applyBorder="1" applyAlignment="1">
      <alignment horizontal="left" vertical="top" wrapText="1"/>
    </xf>
    <xf numFmtId="3" fontId="69" fillId="0" borderId="36" xfId="0" applyNumberFormat="1" applyFont="1" applyBorder="1" applyAlignment="1">
      <alignment horizontal="center" vertical="top"/>
    </xf>
    <xf numFmtId="0" fontId="70" fillId="0" borderId="39" xfId="0" applyFont="1" applyBorder="1" applyAlignment="1">
      <alignment horizontal="left" vertical="top" wrapText="1" indent="1"/>
    </xf>
    <xf numFmtId="0" fontId="55" fillId="35" borderId="35" xfId="0" applyFont="1" applyFill="1" applyBorder="1" applyAlignment="1">
      <alignment horizontal="left" vertical="top" wrapText="1"/>
    </xf>
    <xf numFmtId="0" fontId="70" fillId="0" borderId="39" xfId="0" applyFont="1" applyBorder="1" applyAlignment="1">
      <alignment horizontal="left" wrapText="1" indent="1"/>
    </xf>
    <xf numFmtId="0" fontId="70" fillId="0" borderId="40" xfId="0" applyFont="1" applyBorder="1" applyAlignment="1">
      <alignment horizontal="left" vertical="center" wrapText="1" indent="1"/>
    </xf>
    <xf numFmtId="0" fontId="39" fillId="0" borderId="0" xfId="0" applyFont="1" applyBorder="1"/>
    <xf numFmtId="0" fontId="16" fillId="0" borderId="0" xfId="0" applyFont="1" applyBorder="1"/>
    <xf numFmtId="0" fontId="16" fillId="0" borderId="0" xfId="0" applyFont="1"/>
    <xf numFmtId="3" fontId="16" fillId="0" borderId="0" xfId="0" applyNumberFormat="1" applyFont="1"/>
    <xf numFmtId="0" fontId="32" fillId="36" borderId="35" xfId="0" applyFont="1" applyFill="1" applyBorder="1" applyAlignment="1">
      <alignment vertical="center" wrapText="1"/>
    </xf>
    <xf numFmtId="3" fontId="33" fillId="36" borderId="36" xfId="0" applyNumberFormat="1" applyFont="1" applyFill="1" applyBorder="1" applyAlignment="1">
      <alignment horizontal="center" vertical="center"/>
    </xf>
    <xf numFmtId="3" fontId="31" fillId="0" borderId="35" xfId="0" applyNumberFormat="1" applyFont="1" applyBorder="1" applyAlignment="1">
      <alignment horizontal="center" vertical="center"/>
    </xf>
    <xf numFmtId="3" fontId="31" fillId="0" borderId="36" xfId="0" applyNumberFormat="1" applyFont="1" applyBorder="1" applyAlignment="1">
      <alignment horizontal="center" vertical="center"/>
    </xf>
    <xf numFmtId="0" fontId="32" fillId="34" borderId="35" xfId="0" applyFont="1" applyFill="1" applyBorder="1" applyAlignment="1">
      <alignment horizontal="left" vertical="center" wrapText="1" indent="1"/>
    </xf>
    <xf numFmtId="3" fontId="33" fillId="34" borderId="36" xfId="0" applyNumberFormat="1" applyFont="1" applyFill="1" applyBorder="1" applyAlignment="1">
      <alignment horizontal="center" vertical="center"/>
    </xf>
    <xf numFmtId="3" fontId="33" fillId="0" borderId="35" xfId="0" applyNumberFormat="1" applyFont="1" applyBorder="1" applyAlignment="1">
      <alignment horizontal="center" vertical="center" wrapText="1"/>
    </xf>
    <xf numFmtId="3" fontId="33" fillId="0" borderId="36" xfId="0" applyNumberFormat="1" applyFont="1" applyBorder="1" applyAlignment="1">
      <alignment horizontal="center" vertical="center"/>
    </xf>
    <xf numFmtId="3" fontId="33" fillId="0" borderId="41" xfId="0" applyNumberFormat="1" applyFont="1" applyBorder="1" applyAlignment="1">
      <alignment horizontal="center" vertical="center" wrapText="1"/>
    </xf>
    <xf numFmtId="3" fontId="33" fillId="0" borderId="42" xfId="0" applyNumberFormat="1" applyFont="1" applyBorder="1" applyAlignment="1">
      <alignment horizontal="center" vertical="center"/>
    </xf>
    <xf numFmtId="3" fontId="33" fillId="0" borderId="43" xfId="0" applyNumberFormat="1" applyFont="1" applyBorder="1" applyAlignment="1">
      <alignment horizontal="center" vertical="center"/>
    </xf>
    <xf numFmtId="0" fontId="21" fillId="33" borderId="13" xfId="0" applyFont="1" applyFill="1" applyBorder="1" applyAlignment="1">
      <alignment horizontal="left" vertical="center" wrapText="1"/>
    </xf>
    <xf numFmtId="0" fontId="21" fillId="35" borderId="13" xfId="0" applyFont="1" applyFill="1" applyBorder="1" applyAlignment="1">
      <alignment vertical="center" wrapText="1"/>
    </xf>
    <xf numFmtId="0" fontId="55" fillId="33" borderId="16" xfId="0" applyFont="1" applyFill="1" applyBorder="1" applyAlignment="1">
      <alignment horizontal="center" vertical="center" wrapText="1"/>
    </xf>
    <xf numFmtId="0" fontId="55" fillId="33" borderId="17" xfId="0" applyFont="1" applyFill="1" applyBorder="1" applyAlignment="1">
      <alignment vertical="center" wrapText="1"/>
    </xf>
    <xf numFmtId="0" fontId="55" fillId="33" borderId="17" xfId="0" applyFont="1" applyFill="1" applyBorder="1" applyAlignment="1">
      <alignment horizontal="left" vertical="center" wrapText="1"/>
    </xf>
    <xf numFmtId="1" fontId="55" fillId="33" borderId="18" xfId="0" applyNumberFormat="1" applyFont="1" applyFill="1" applyBorder="1" applyAlignment="1">
      <alignment horizontal="center" vertical="center"/>
    </xf>
    <xf numFmtId="0" fontId="21" fillId="35" borderId="17" xfId="0" applyFont="1" applyFill="1" applyBorder="1" applyAlignment="1">
      <alignment vertical="center" wrapText="1"/>
    </xf>
    <xf numFmtId="0" fontId="68" fillId="35" borderId="17" xfId="0" applyFont="1" applyFill="1" applyBorder="1" applyAlignment="1">
      <alignment horizontal="left" vertical="center" wrapText="1"/>
    </xf>
    <xf numFmtId="165" fontId="55" fillId="0" borderId="18" xfId="0" applyNumberFormat="1" applyFont="1" applyFill="1" applyBorder="1" applyAlignment="1">
      <alignment horizontal="center" vertical="center"/>
    </xf>
    <xf numFmtId="0" fontId="55" fillId="0" borderId="17" xfId="0" applyFont="1" applyBorder="1" applyAlignment="1">
      <alignment horizontal="left" vertical="center" wrapText="1" indent="1"/>
    </xf>
    <xf numFmtId="0" fontId="70" fillId="0" borderId="21" xfId="0" applyFont="1" applyBorder="1" applyAlignment="1">
      <alignment horizontal="left" vertical="center" wrapText="1" indent="1"/>
    </xf>
    <xf numFmtId="0" fontId="68" fillId="34" borderId="17" xfId="0" applyFont="1" applyFill="1" applyBorder="1" applyAlignment="1">
      <alignment vertical="center" wrapText="1"/>
    </xf>
    <xf numFmtId="0" fontId="55" fillId="35" borderId="17" xfId="0" applyFont="1" applyFill="1" applyBorder="1" applyAlignment="1">
      <alignment horizontal="left" vertical="center" wrapText="1"/>
    </xf>
    <xf numFmtId="49" fontId="55" fillId="33" borderId="18" xfId="0" applyNumberFormat="1" applyFont="1" applyFill="1" applyBorder="1" applyAlignment="1">
      <alignment horizontal="center" vertical="center"/>
    </xf>
    <xf numFmtId="3" fontId="21" fillId="35" borderId="18" xfId="0" applyNumberFormat="1" applyFont="1" applyFill="1" applyBorder="1" applyAlignment="1">
      <alignment horizontal="center" vertical="center"/>
    </xf>
    <xf numFmtId="0" fontId="73" fillId="33" borderId="17" xfId="0" applyFont="1" applyFill="1" applyBorder="1" applyAlignment="1">
      <alignment vertical="center" wrapText="1"/>
    </xf>
    <xf numFmtId="3" fontId="73" fillId="33" borderId="18" xfId="0" applyNumberFormat="1" applyFont="1" applyFill="1" applyBorder="1" applyAlignment="1">
      <alignment horizontal="center" vertical="center"/>
    </xf>
    <xf numFmtId="165" fontId="73" fillId="0" borderId="18" xfId="0" applyNumberFormat="1" applyFont="1" applyBorder="1" applyAlignment="1">
      <alignment horizontal="center" vertical="center"/>
    </xf>
    <xf numFmtId="0" fontId="69" fillId="0" borderId="17" xfId="0" applyFont="1" applyBorder="1" applyAlignment="1">
      <alignment horizontal="left" vertical="center" wrapText="1" indent="1"/>
    </xf>
    <xf numFmtId="0" fontId="21" fillId="0" borderId="17" xfId="0" applyFont="1" applyBorder="1" applyAlignment="1">
      <alignment horizontal="left" vertical="center" wrapText="1" indent="1"/>
    </xf>
    <xf numFmtId="0" fontId="74" fillId="33" borderId="0" xfId="0" applyFont="1" applyFill="1"/>
    <xf numFmtId="0" fontId="75" fillId="33" borderId="0" xfId="0" applyFont="1" applyFill="1" applyAlignment="1"/>
    <xf numFmtId="0" fontId="75" fillId="33" borderId="0" xfId="0" applyFont="1" applyFill="1" applyAlignment="1">
      <alignment horizontal="center"/>
    </xf>
    <xf numFmtId="0" fontId="76" fillId="33" borderId="13" xfId="0" applyFont="1" applyFill="1" applyBorder="1" applyAlignment="1">
      <alignment horizontal="left" vertical="center" wrapText="1"/>
    </xf>
    <xf numFmtId="0" fontId="76" fillId="33" borderId="13" xfId="0" applyFont="1" applyFill="1" applyBorder="1" applyAlignment="1">
      <alignment vertical="center" wrapText="1"/>
    </xf>
    <xf numFmtId="0" fontId="44" fillId="33" borderId="16" xfId="0" applyFont="1" applyFill="1" applyBorder="1" applyAlignment="1">
      <alignment horizontal="center" vertical="center" wrapText="1"/>
    </xf>
    <xf numFmtId="0" fontId="44" fillId="33" borderId="18" xfId="0" applyFont="1" applyFill="1" applyBorder="1" applyAlignment="1">
      <alignment horizontal="center" vertical="center" wrapText="1"/>
    </xf>
    <xf numFmtId="0" fontId="77" fillId="33" borderId="17" xfId="0" applyFont="1" applyFill="1" applyBorder="1" applyAlignment="1">
      <alignment vertical="center" wrapText="1"/>
    </xf>
    <xf numFmtId="0" fontId="77" fillId="33" borderId="17" xfId="0" applyFont="1" applyFill="1" applyBorder="1" applyAlignment="1">
      <alignment horizontal="left" vertical="center" wrapText="1"/>
    </xf>
    <xf numFmtId="0" fontId="23" fillId="33" borderId="17" xfId="0" applyFont="1" applyFill="1" applyBorder="1" applyAlignment="1">
      <alignment vertical="center" wrapText="1"/>
    </xf>
    <xf numFmtId="4" fontId="74" fillId="33" borderId="0" xfId="0" applyNumberFormat="1" applyFont="1" applyFill="1"/>
    <xf numFmtId="0" fontId="46" fillId="33" borderId="17" xfId="0" applyFont="1" applyFill="1" applyBorder="1" applyAlignment="1">
      <alignment horizontal="left" vertical="center" wrapText="1"/>
    </xf>
    <xf numFmtId="0" fontId="46" fillId="33" borderId="16" xfId="0" applyFont="1" applyFill="1" applyBorder="1" applyAlignment="1">
      <alignment horizontal="center" vertical="center" wrapText="1"/>
    </xf>
    <xf numFmtId="0" fontId="46" fillId="33" borderId="18" xfId="0" applyFont="1" applyFill="1" applyBorder="1" applyAlignment="1">
      <alignment horizontal="center" vertical="center" wrapText="1"/>
    </xf>
    <xf numFmtId="3" fontId="74" fillId="33" borderId="0" xfId="0" applyNumberFormat="1" applyFont="1" applyFill="1"/>
    <xf numFmtId="0" fontId="45" fillId="33" borderId="17" xfId="0" applyFont="1" applyFill="1" applyBorder="1" applyAlignment="1">
      <alignment horizontal="left" vertical="center" wrapText="1" indent="1"/>
    </xf>
    <xf numFmtId="3" fontId="78" fillId="33" borderId="18" xfId="0" applyNumberFormat="1" applyFont="1" applyFill="1" applyBorder="1" applyAlignment="1">
      <alignment horizontal="center" vertical="center"/>
    </xf>
    <xf numFmtId="0" fontId="79" fillId="33" borderId="21" xfId="0" applyFont="1" applyFill="1" applyBorder="1" applyAlignment="1">
      <alignment horizontal="left" vertical="center" wrapText="1" indent="1"/>
    </xf>
    <xf numFmtId="3" fontId="46" fillId="33" borderId="18" xfId="0" applyNumberFormat="1" applyFont="1" applyFill="1" applyBorder="1" applyAlignment="1">
      <alignment horizontal="center" vertical="center"/>
    </xf>
    <xf numFmtId="0" fontId="46" fillId="33" borderId="17" xfId="0" applyFont="1" applyFill="1" applyBorder="1" applyAlignment="1">
      <alignment vertical="center" wrapText="1"/>
    </xf>
    <xf numFmtId="0" fontId="23" fillId="33" borderId="21" xfId="0" applyFont="1" applyFill="1" applyBorder="1" applyAlignment="1">
      <alignment horizontal="left" vertical="center" wrapText="1" indent="1"/>
    </xf>
    <xf numFmtId="0" fontId="23" fillId="33" borderId="21" xfId="0" applyFont="1" applyFill="1" applyBorder="1" applyAlignment="1">
      <alignment vertical="center" wrapText="1"/>
    </xf>
    <xf numFmtId="3" fontId="46" fillId="33" borderId="16" xfId="0" applyNumberFormat="1" applyFont="1" applyFill="1" applyBorder="1" applyAlignment="1">
      <alignment horizontal="center" vertical="center"/>
    </xf>
    <xf numFmtId="0" fontId="44" fillId="33" borderId="17" xfId="0" applyFont="1" applyFill="1" applyBorder="1" applyAlignment="1">
      <alignment horizontal="center" vertical="center" wrapText="1"/>
    </xf>
    <xf numFmtId="165" fontId="44" fillId="33" borderId="18" xfId="0" applyNumberFormat="1" applyFont="1" applyFill="1" applyBorder="1" applyAlignment="1">
      <alignment horizontal="center" vertical="center"/>
    </xf>
    <xf numFmtId="3" fontId="80" fillId="33" borderId="18" xfId="0" applyNumberFormat="1" applyFont="1" applyFill="1" applyBorder="1" applyAlignment="1">
      <alignment horizontal="center" vertical="center"/>
    </xf>
    <xf numFmtId="0" fontId="79" fillId="33" borderId="17" xfId="0" applyFont="1" applyFill="1" applyBorder="1" applyAlignment="1">
      <alignment vertical="center" wrapText="1"/>
    </xf>
    <xf numFmtId="165" fontId="80" fillId="33" borderId="18" xfId="0" applyNumberFormat="1" applyFont="1" applyFill="1" applyBorder="1" applyAlignment="1">
      <alignment horizontal="center" vertical="center"/>
    </xf>
    <xf numFmtId="0" fontId="81" fillId="33" borderId="17" xfId="0" applyFont="1" applyFill="1" applyBorder="1" applyAlignment="1">
      <alignment horizontal="left" vertical="center" wrapText="1" indent="1"/>
    </xf>
    <xf numFmtId="165" fontId="78" fillId="33" borderId="18" xfId="0" applyNumberFormat="1" applyFont="1" applyFill="1" applyBorder="1" applyAlignment="1">
      <alignment horizontal="center" vertical="center"/>
    </xf>
    <xf numFmtId="0" fontId="23" fillId="33" borderId="17" xfId="0" applyFont="1" applyFill="1" applyBorder="1" applyAlignment="1">
      <alignment horizontal="left" vertical="center" wrapText="1" indent="1"/>
    </xf>
    <xf numFmtId="0" fontId="23" fillId="33" borderId="0" xfId="0" applyFont="1" applyFill="1" applyBorder="1" applyAlignment="1">
      <alignment horizontal="left" vertical="center" wrapText="1" indent="1"/>
    </xf>
    <xf numFmtId="3" fontId="44" fillId="33" borderId="0" xfId="0" applyNumberFormat="1" applyFont="1" applyFill="1" applyBorder="1" applyAlignment="1">
      <alignment horizontal="center" vertical="center"/>
    </xf>
    <xf numFmtId="0" fontId="20" fillId="34" borderId="10" xfId="0" applyFont="1" applyFill="1" applyBorder="1" applyAlignment="1">
      <alignment horizontal="center" vertical="center"/>
    </xf>
    <xf numFmtId="0" fontId="20" fillId="34" borderId="11" xfId="0" applyFont="1" applyFill="1" applyBorder="1" applyAlignment="1">
      <alignment horizontal="center" vertical="center"/>
    </xf>
    <xf numFmtId="0" fontId="20" fillId="34" borderId="12" xfId="0" applyFont="1" applyFill="1" applyBorder="1" applyAlignment="1">
      <alignment horizontal="center" vertical="center"/>
    </xf>
    <xf numFmtId="0" fontId="22" fillId="34" borderId="11" xfId="0" applyFont="1" applyFill="1" applyBorder="1" applyAlignment="1">
      <alignment horizontal="center" vertical="center" wrapText="1"/>
    </xf>
    <xf numFmtId="0" fontId="22" fillId="34" borderId="12" xfId="0" applyFont="1" applyFill="1" applyBorder="1" applyAlignment="1">
      <alignment horizontal="center" vertical="center" wrapText="1"/>
    </xf>
    <xf numFmtId="0" fontId="18" fillId="33" borderId="10" xfId="0" applyFont="1" applyFill="1" applyBorder="1" applyAlignment="1">
      <alignment horizontal="left" vertical="center" wrapText="1"/>
    </xf>
    <xf numFmtId="0" fontId="18" fillId="33" borderId="11" xfId="0" applyFont="1" applyFill="1" applyBorder="1" applyAlignment="1">
      <alignment horizontal="left" vertical="center" wrapText="1"/>
    </xf>
    <xf numFmtId="0" fontId="18" fillId="33" borderId="12" xfId="0" applyFont="1" applyFill="1" applyBorder="1" applyAlignment="1">
      <alignment horizontal="left" vertical="center" wrapText="1"/>
    </xf>
    <xf numFmtId="0" fontId="18" fillId="33" borderId="10" xfId="0" applyFont="1" applyFill="1" applyBorder="1" applyAlignment="1">
      <alignment horizontal="center" vertical="center" wrapText="1"/>
    </xf>
    <xf numFmtId="0" fontId="18" fillId="33" borderId="11" xfId="0" applyFont="1" applyFill="1" applyBorder="1" applyAlignment="1">
      <alignment horizontal="center" vertical="center" wrapText="1"/>
    </xf>
    <xf numFmtId="0" fontId="18" fillId="33" borderId="12" xfId="0" applyFont="1" applyFill="1" applyBorder="1" applyAlignment="1">
      <alignment horizontal="center" vertical="center" wrapText="1"/>
    </xf>
    <xf numFmtId="49" fontId="24" fillId="33" borderId="10" xfId="0" applyNumberFormat="1" applyFont="1" applyFill="1" applyBorder="1" applyAlignment="1">
      <alignment horizontal="center" vertical="center"/>
    </xf>
    <xf numFmtId="49" fontId="24" fillId="33" borderId="11" xfId="0" applyNumberFormat="1" applyFont="1" applyFill="1" applyBorder="1" applyAlignment="1">
      <alignment horizontal="center" vertical="center"/>
    </xf>
    <xf numFmtId="49" fontId="24" fillId="33" borderId="12" xfId="0" applyNumberFormat="1" applyFont="1" applyFill="1" applyBorder="1" applyAlignment="1">
      <alignment horizontal="center" vertical="center"/>
    </xf>
    <xf numFmtId="0" fontId="27" fillId="33" borderId="10" xfId="0" applyFont="1" applyFill="1" applyBorder="1" applyAlignment="1">
      <alignment horizontal="left" vertical="center" wrapText="1"/>
    </xf>
    <xf numFmtId="0" fontId="33" fillId="35" borderId="10" xfId="0" applyFont="1" applyFill="1" applyBorder="1" applyAlignment="1">
      <alignment horizontal="center" vertical="center"/>
    </xf>
    <xf numFmtId="0" fontId="33" fillId="35" borderId="11" xfId="0" applyFont="1" applyFill="1" applyBorder="1" applyAlignment="1">
      <alignment horizontal="center" vertical="center"/>
    </xf>
    <xf numFmtId="0" fontId="33" fillId="35" borderId="12" xfId="0" applyFont="1" applyFill="1" applyBorder="1" applyAlignment="1">
      <alignment horizontal="center" vertical="center"/>
    </xf>
    <xf numFmtId="0" fontId="16" fillId="0" borderId="0" xfId="0" applyFont="1" applyAlignment="1">
      <alignment horizontal="center"/>
    </xf>
    <xf numFmtId="0" fontId="29" fillId="34" borderId="0" xfId="0" applyFont="1" applyFill="1" applyAlignment="1">
      <alignment horizontal="center"/>
    </xf>
    <xf numFmtId="0" fontId="18" fillId="33" borderId="13" xfId="0" applyFont="1" applyFill="1" applyBorder="1" applyAlignment="1">
      <alignment horizontal="center" vertical="center"/>
    </xf>
    <xf numFmtId="49" fontId="18" fillId="33" borderId="10" xfId="0" applyNumberFormat="1" applyFont="1" applyFill="1" applyBorder="1" applyAlignment="1">
      <alignment horizontal="center" vertical="center"/>
    </xf>
    <xf numFmtId="49" fontId="18" fillId="33" borderId="11" xfId="0" applyNumberFormat="1" applyFont="1" applyFill="1" applyBorder="1" applyAlignment="1">
      <alignment horizontal="center" vertical="center"/>
    </xf>
    <xf numFmtId="49" fontId="18" fillId="33" borderId="12" xfId="0" applyNumberFormat="1" applyFont="1" applyFill="1" applyBorder="1" applyAlignment="1">
      <alignment horizontal="center" vertical="center"/>
    </xf>
    <xf numFmtId="0" fontId="20" fillId="0" borderId="10" xfId="0" applyFont="1" applyBorder="1" applyAlignment="1">
      <alignment horizontal="center"/>
    </xf>
    <xf numFmtId="0" fontId="20" fillId="0" borderId="11" xfId="0" applyFont="1" applyBorder="1" applyAlignment="1">
      <alignment horizontal="center"/>
    </xf>
    <xf numFmtId="0" fontId="20" fillId="0" borderId="12" xfId="0" applyFont="1" applyBorder="1" applyAlignment="1">
      <alignment horizontal="center"/>
    </xf>
    <xf numFmtId="0" fontId="30" fillId="0" borderId="10" xfId="0" applyFont="1" applyBorder="1" applyAlignment="1">
      <alignment horizontal="center" vertical="center" wrapText="1"/>
    </xf>
    <xf numFmtId="0" fontId="30" fillId="0" borderId="11" xfId="0" applyFont="1" applyBorder="1" applyAlignment="1">
      <alignment horizontal="center" vertical="center" wrapText="1"/>
    </xf>
    <xf numFmtId="0" fontId="30" fillId="0" borderId="12" xfId="0" applyFont="1" applyBorder="1" applyAlignment="1">
      <alignment horizontal="center" vertical="center" wrapText="1"/>
    </xf>
    <xf numFmtId="0" fontId="31" fillId="33" borderId="15" xfId="0" applyFont="1" applyFill="1" applyBorder="1" applyAlignment="1">
      <alignment horizontal="center" vertical="center" wrapText="1"/>
    </xf>
    <xf numFmtId="0" fontId="31" fillId="33" borderId="17" xfId="0" applyFont="1" applyFill="1" applyBorder="1" applyAlignment="1">
      <alignment horizontal="center" vertical="center" wrapText="1"/>
    </xf>
    <xf numFmtId="0" fontId="30" fillId="35" borderId="19" xfId="0" applyFont="1" applyFill="1" applyBorder="1" applyAlignment="1">
      <alignment horizontal="center" vertical="center" wrapText="1"/>
    </xf>
    <xf numFmtId="0" fontId="30" fillId="35" borderId="20" xfId="0" applyFont="1" applyFill="1" applyBorder="1" applyAlignment="1">
      <alignment horizontal="center" vertical="center" wrapText="1"/>
    </xf>
    <xf numFmtId="0" fontId="30" fillId="35" borderId="18" xfId="0" applyFont="1" applyFill="1" applyBorder="1" applyAlignment="1">
      <alignment horizontal="center" vertical="center" wrapText="1"/>
    </xf>
    <xf numFmtId="0" fontId="31" fillId="33" borderId="10" xfId="0" applyFont="1" applyFill="1" applyBorder="1" applyAlignment="1">
      <alignment horizontal="center" vertical="center" wrapText="1"/>
    </xf>
    <xf numFmtId="0" fontId="31" fillId="33" borderId="11" xfId="0" applyFont="1" applyFill="1" applyBorder="1" applyAlignment="1">
      <alignment horizontal="center" vertical="center" wrapText="1"/>
    </xf>
    <xf numFmtId="0" fontId="31" fillId="33" borderId="12" xfId="0" applyFont="1" applyFill="1" applyBorder="1" applyAlignment="1">
      <alignment horizontal="center" vertical="center" wrapText="1"/>
    </xf>
    <xf numFmtId="0" fontId="33" fillId="35" borderId="10" xfId="0" applyFont="1" applyFill="1" applyBorder="1" applyAlignment="1">
      <alignment horizontal="center" vertical="center" wrapText="1"/>
    </xf>
    <xf numFmtId="0" fontId="33" fillId="35" borderId="11" xfId="0" applyFont="1" applyFill="1" applyBorder="1" applyAlignment="1">
      <alignment horizontal="center" vertical="center" wrapText="1"/>
    </xf>
    <xf numFmtId="0" fontId="33" fillId="35" borderId="12" xfId="0" applyFont="1" applyFill="1" applyBorder="1" applyAlignment="1">
      <alignment horizontal="center" vertical="center" wrapText="1"/>
    </xf>
    <xf numFmtId="0" fontId="20" fillId="35" borderId="10" xfId="0" applyFont="1" applyFill="1" applyBorder="1" applyAlignment="1">
      <alignment horizontal="center" vertical="center"/>
    </xf>
    <xf numFmtId="0" fontId="20" fillId="35" borderId="11" xfId="0" applyFont="1" applyFill="1" applyBorder="1" applyAlignment="1">
      <alignment horizontal="center" vertical="center"/>
    </xf>
    <xf numFmtId="0" fontId="20" fillId="35" borderId="12" xfId="0" applyFont="1" applyFill="1" applyBorder="1" applyAlignment="1">
      <alignment horizontal="center" vertical="center"/>
    </xf>
    <xf numFmtId="0" fontId="31" fillId="35" borderId="10" xfId="0" applyFont="1" applyFill="1" applyBorder="1" applyAlignment="1">
      <alignment horizontal="center" vertical="center" wrapText="1"/>
    </xf>
    <xf numFmtId="0" fontId="31" fillId="35" borderId="11" xfId="0" applyFont="1" applyFill="1" applyBorder="1" applyAlignment="1">
      <alignment horizontal="center" vertical="center" wrapText="1"/>
    </xf>
    <xf numFmtId="0" fontId="31" fillId="35" borderId="12" xfId="0" applyFont="1" applyFill="1" applyBorder="1" applyAlignment="1">
      <alignment horizontal="center" vertical="center" wrapText="1"/>
    </xf>
    <xf numFmtId="0" fontId="31" fillId="33" borderId="10" xfId="0" applyFont="1" applyFill="1" applyBorder="1" applyAlignment="1">
      <alignment horizontal="center" vertical="center"/>
    </xf>
    <xf numFmtId="0" fontId="31" fillId="33" borderId="11" xfId="0" applyFont="1" applyFill="1" applyBorder="1" applyAlignment="1">
      <alignment horizontal="center" vertical="center"/>
    </xf>
    <xf numFmtId="0" fontId="31" fillId="33" borderId="12" xfId="0" applyFont="1" applyFill="1" applyBorder="1" applyAlignment="1">
      <alignment horizontal="center" vertical="center"/>
    </xf>
    <xf numFmtId="0" fontId="31" fillId="35" borderId="10" xfId="0" applyFont="1" applyFill="1" applyBorder="1" applyAlignment="1">
      <alignment horizontal="center" vertical="center"/>
    </xf>
    <xf numFmtId="0" fontId="31" fillId="35" borderId="11" xfId="0" applyFont="1" applyFill="1" applyBorder="1" applyAlignment="1">
      <alignment horizontal="center" vertical="center"/>
    </xf>
    <xf numFmtId="0" fontId="31" fillId="35" borderId="12" xfId="0" applyFont="1" applyFill="1" applyBorder="1" applyAlignment="1">
      <alignment horizontal="center" vertical="center"/>
    </xf>
    <xf numFmtId="9" fontId="31" fillId="35" borderId="10" xfId="0" applyNumberFormat="1" applyFont="1" applyFill="1" applyBorder="1" applyAlignment="1">
      <alignment horizontal="center" vertical="center"/>
    </xf>
    <xf numFmtId="9" fontId="31" fillId="35" borderId="11" xfId="0" applyNumberFormat="1" applyFont="1" applyFill="1" applyBorder="1" applyAlignment="1">
      <alignment horizontal="center" vertical="center"/>
    </xf>
    <xf numFmtId="9" fontId="31" fillId="35" borderId="12" xfId="0" applyNumberFormat="1" applyFont="1" applyFill="1" applyBorder="1" applyAlignment="1">
      <alignment horizontal="center" vertical="center"/>
    </xf>
    <xf numFmtId="0" fontId="31" fillId="33" borderId="15" xfId="0" applyFont="1" applyFill="1" applyBorder="1" applyAlignment="1">
      <alignment vertical="center" wrapText="1"/>
    </xf>
    <xf numFmtId="0" fontId="31" fillId="33" borderId="21" xfId="0" applyFont="1" applyFill="1" applyBorder="1" applyAlignment="1">
      <alignment vertical="center" wrapText="1"/>
    </xf>
    <xf numFmtId="0" fontId="31" fillId="33" borderId="17" xfId="0" applyFont="1" applyFill="1" applyBorder="1" applyAlignment="1">
      <alignment vertical="center" wrapText="1"/>
    </xf>
    <xf numFmtId="0" fontId="31" fillId="33" borderId="22" xfId="0" applyFont="1" applyFill="1" applyBorder="1" applyAlignment="1">
      <alignment horizontal="center" vertical="center" wrapText="1"/>
    </xf>
    <xf numFmtId="0" fontId="31" fillId="33" borderId="23" xfId="0" applyFont="1" applyFill="1" applyBorder="1" applyAlignment="1">
      <alignment horizontal="center" vertical="center" wrapText="1"/>
    </xf>
    <xf numFmtId="0" fontId="31" fillId="33" borderId="24" xfId="0" applyFont="1" applyFill="1" applyBorder="1" applyAlignment="1">
      <alignment horizontal="center" vertical="center" wrapText="1"/>
    </xf>
    <xf numFmtId="0" fontId="31" fillId="33" borderId="25" xfId="0" applyFont="1" applyFill="1" applyBorder="1" applyAlignment="1">
      <alignment horizontal="center" vertical="center" wrapText="1"/>
    </xf>
    <xf numFmtId="0" fontId="31" fillId="33" borderId="0" xfId="0" applyFont="1" applyFill="1" applyBorder="1" applyAlignment="1">
      <alignment horizontal="center" vertical="center" wrapText="1"/>
    </xf>
    <xf numFmtId="0" fontId="31" fillId="33" borderId="16" xfId="0" applyFont="1" applyFill="1" applyBorder="1" applyAlignment="1">
      <alignment horizontal="center" vertical="center" wrapText="1"/>
    </xf>
    <xf numFmtId="0" fontId="31" fillId="33" borderId="19" xfId="0" applyFont="1" applyFill="1" applyBorder="1" applyAlignment="1">
      <alignment horizontal="center" vertical="center" wrapText="1"/>
    </xf>
    <xf numFmtId="0" fontId="31" fillId="33" borderId="20" xfId="0" applyFont="1" applyFill="1" applyBorder="1" applyAlignment="1">
      <alignment horizontal="center" vertical="center" wrapText="1"/>
    </xf>
    <xf numFmtId="0" fontId="31" fillId="33" borderId="18" xfId="0" applyFont="1" applyFill="1" applyBorder="1" applyAlignment="1">
      <alignment horizontal="center" vertical="center" wrapText="1"/>
    </xf>
    <xf numFmtId="9" fontId="31" fillId="35" borderId="10" xfId="0" applyNumberFormat="1" applyFont="1" applyFill="1" applyBorder="1" applyAlignment="1">
      <alignment horizontal="center" vertical="center" wrapText="1"/>
    </xf>
    <xf numFmtId="9" fontId="31" fillId="35" borderId="11" xfId="0" applyNumberFormat="1" applyFont="1" applyFill="1" applyBorder="1" applyAlignment="1">
      <alignment horizontal="center" vertical="center" wrapText="1"/>
    </xf>
    <xf numFmtId="9" fontId="31" fillId="35" borderId="12" xfId="0" applyNumberFormat="1" applyFont="1" applyFill="1" applyBorder="1" applyAlignment="1">
      <alignment horizontal="center" vertical="center" wrapText="1"/>
    </xf>
    <xf numFmtId="0" fontId="30" fillId="35" borderId="10" xfId="0" applyFont="1" applyFill="1" applyBorder="1" applyAlignment="1">
      <alignment horizontal="center" vertical="center" wrapText="1"/>
    </xf>
    <xf numFmtId="0" fontId="30" fillId="35" borderId="11" xfId="0" applyFont="1" applyFill="1" applyBorder="1" applyAlignment="1">
      <alignment horizontal="center" vertical="center" wrapText="1"/>
    </xf>
    <xf numFmtId="0" fontId="30" fillId="35" borderId="12" xfId="0" applyFont="1" applyFill="1" applyBorder="1" applyAlignment="1">
      <alignment horizontal="center" vertical="center" wrapText="1"/>
    </xf>
    <xf numFmtId="0" fontId="33" fillId="33" borderId="10" xfId="0" applyFont="1" applyFill="1" applyBorder="1" applyAlignment="1">
      <alignment horizontal="center" vertical="center" wrapText="1"/>
    </xf>
    <xf numFmtId="0" fontId="33" fillId="33" borderId="11" xfId="0" applyFont="1" applyFill="1" applyBorder="1" applyAlignment="1">
      <alignment horizontal="center" vertical="center" wrapText="1"/>
    </xf>
    <xf numFmtId="0" fontId="33" fillId="33" borderId="12" xfId="0" applyFont="1" applyFill="1" applyBorder="1" applyAlignment="1">
      <alignment horizontal="center" vertical="center" wrapText="1"/>
    </xf>
    <xf numFmtId="0" fontId="39" fillId="35" borderId="10" xfId="0" applyFont="1" applyFill="1" applyBorder="1" applyAlignment="1">
      <alignment horizontal="center" vertical="center" wrapText="1"/>
    </xf>
    <xf numFmtId="0" fontId="39" fillId="35" borderId="11" xfId="0" applyFont="1" applyFill="1" applyBorder="1" applyAlignment="1">
      <alignment horizontal="center" vertical="center" wrapText="1"/>
    </xf>
    <xf numFmtId="0" fontId="39" fillId="35" borderId="12" xfId="0" applyFont="1" applyFill="1" applyBorder="1" applyAlignment="1">
      <alignment horizontal="center" vertical="center" wrapText="1"/>
    </xf>
    <xf numFmtId="0" fontId="42" fillId="35" borderId="11" xfId="0" applyFont="1" applyFill="1" applyBorder="1" applyAlignment="1">
      <alignment horizontal="center" vertical="center" wrapText="1"/>
    </xf>
    <xf numFmtId="0" fontId="42" fillId="35" borderId="11" xfId="0" applyFont="1" applyFill="1" applyBorder="1" applyAlignment="1">
      <alignment horizontal="center" vertical="center"/>
    </xf>
    <xf numFmtId="0" fontId="42" fillId="35" borderId="12" xfId="0" applyFont="1" applyFill="1" applyBorder="1" applyAlignment="1">
      <alignment horizontal="center" vertical="center"/>
    </xf>
    <xf numFmtId="0" fontId="45" fillId="35" borderId="10" xfId="0" applyFont="1" applyFill="1" applyBorder="1" applyAlignment="1">
      <alignment horizontal="center" vertical="center" wrapText="1"/>
    </xf>
    <xf numFmtId="0" fontId="45" fillId="35" borderId="11" xfId="0" applyFont="1" applyFill="1" applyBorder="1" applyAlignment="1">
      <alignment horizontal="center" vertical="center" wrapText="1"/>
    </xf>
    <xf numFmtId="0" fontId="45" fillId="35" borderId="12" xfId="0" applyFont="1" applyFill="1" applyBorder="1" applyAlignment="1">
      <alignment horizontal="center" vertical="center" wrapText="1"/>
    </xf>
    <xf numFmtId="0" fontId="31" fillId="33" borderId="23" xfId="0" applyFont="1" applyFill="1" applyBorder="1" applyAlignment="1">
      <alignment horizontal="center" vertical="center"/>
    </xf>
    <xf numFmtId="0" fontId="31" fillId="33" borderId="24" xfId="0" applyFont="1" applyFill="1" applyBorder="1" applyAlignment="1">
      <alignment horizontal="center" vertical="center"/>
    </xf>
    <xf numFmtId="0" fontId="31" fillId="33" borderId="0" xfId="0" applyFont="1" applyFill="1" applyBorder="1" applyAlignment="1">
      <alignment horizontal="center" vertical="center"/>
    </xf>
    <xf numFmtId="0" fontId="31" fillId="33" borderId="16" xfId="0" applyFont="1" applyFill="1" applyBorder="1" applyAlignment="1">
      <alignment horizontal="center" vertical="center"/>
    </xf>
    <xf numFmtId="0" fontId="31" fillId="33" borderId="20" xfId="0" applyFont="1" applyFill="1" applyBorder="1" applyAlignment="1">
      <alignment horizontal="center" vertical="center"/>
    </xf>
    <xf numFmtId="0" fontId="31" fillId="33" borderId="18" xfId="0" applyFont="1" applyFill="1" applyBorder="1" applyAlignment="1">
      <alignment horizontal="center" vertical="center"/>
    </xf>
    <xf numFmtId="0" fontId="44" fillId="35" borderId="10" xfId="0" applyFont="1" applyFill="1" applyBorder="1" applyAlignment="1">
      <alignment horizontal="center" vertical="center"/>
    </xf>
    <xf numFmtId="0" fontId="44" fillId="35" borderId="11" xfId="0" applyFont="1" applyFill="1" applyBorder="1" applyAlignment="1">
      <alignment horizontal="center" vertical="center"/>
    </xf>
    <xf numFmtId="0" fontId="44" fillId="35" borderId="12" xfId="0" applyFont="1" applyFill="1" applyBorder="1" applyAlignment="1">
      <alignment horizontal="center" vertical="center"/>
    </xf>
    <xf numFmtId="0" fontId="45" fillId="35" borderId="10" xfId="0" applyFont="1" applyFill="1" applyBorder="1" applyAlignment="1">
      <alignment horizontal="center" vertical="center"/>
    </xf>
    <xf numFmtId="0" fontId="45" fillId="35" borderId="11" xfId="0" applyFont="1" applyFill="1" applyBorder="1" applyAlignment="1">
      <alignment horizontal="center" vertical="center"/>
    </xf>
    <xf numFmtId="0" fontId="45" fillId="35" borderId="12" xfId="0" applyFont="1" applyFill="1" applyBorder="1" applyAlignment="1">
      <alignment horizontal="center" vertical="center"/>
    </xf>
    <xf numFmtId="0" fontId="31" fillId="33" borderId="22" xfId="0" applyFont="1" applyFill="1" applyBorder="1" applyAlignment="1">
      <alignment horizontal="center" vertical="center"/>
    </xf>
    <xf numFmtId="0" fontId="31" fillId="33" borderId="25" xfId="0" applyFont="1" applyFill="1" applyBorder="1" applyAlignment="1">
      <alignment horizontal="center" vertical="center"/>
    </xf>
    <xf numFmtId="0" fontId="31" fillId="33" borderId="19" xfId="0" applyFont="1" applyFill="1" applyBorder="1" applyAlignment="1">
      <alignment horizontal="center" vertical="center"/>
    </xf>
    <xf numFmtId="0" fontId="44" fillId="33" borderId="10" xfId="0" applyFont="1" applyFill="1" applyBorder="1" applyAlignment="1">
      <alignment horizontal="center" vertical="center" wrapText="1"/>
    </xf>
    <xf numFmtId="0" fontId="44" fillId="33" borderId="11" xfId="0" applyFont="1" applyFill="1" applyBorder="1" applyAlignment="1">
      <alignment horizontal="center" vertical="center" wrapText="1"/>
    </xf>
    <xf numFmtId="0" fontId="44" fillId="33" borderId="12" xfId="0" applyFont="1" applyFill="1" applyBorder="1" applyAlignment="1">
      <alignment horizontal="center" vertical="center" wrapText="1"/>
    </xf>
    <xf numFmtId="0" fontId="44" fillId="33" borderId="10" xfId="0" applyFont="1" applyFill="1" applyBorder="1" applyAlignment="1">
      <alignment horizontal="center" vertical="center"/>
    </xf>
    <xf numFmtId="0" fontId="44" fillId="33" borderId="11" xfId="0" applyFont="1" applyFill="1" applyBorder="1" applyAlignment="1">
      <alignment horizontal="center" vertical="center"/>
    </xf>
    <xf numFmtId="0" fontId="44" fillId="33" borderId="12" xfId="0" applyFont="1" applyFill="1" applyBorder="1" applyAlignment="1">
      <alignment horizontal="center" vertical="center"/>
    </xf>
    <xf numFmtId="9" fontId="44" fillId="35" borderId="10" xfId="0" applyNumberFormat="1" applyFont="1" applyFill="1" applyBorder="1" applyAlignment="1">
      <alignment horizontal="center" vertical="center" wrapText="1"/>
    </xf>
    <xf numFmtId="9" fontId="44" fillId="35" borderId="11" xfId="0" applyNumberFormat="1" applyFont="1" applyFill="1" applyBorder="1" applyAlignment="1">
      <alignment horizontal="center" vertical="center" wrapText="1"/>
    </xf>
    <xf numFmtId="9" fontId="44" fillId="35" borderId="12" xfId="0" applyNumberFormat="1" applyFont="1" applyFill="1" applyBorder="1" applyAlignment="1">
      <alignment horizontal="center" vertical="center" wrapText="1"/>
    </xf>
    <xf numFmtId="0" fontId="31" fillId="0" borderId="15" xfId="0" applyFont="1" applyBorder="1" applyAlignment="1">
      <alignment vertical="center" wrapText="1"/>
    </xf>
    <xf numFmtId="0" fontId="31" fillId="0" borderId="21" xfId="0" applyFont="1" applyBorder="1" applyAlignment="1">
      <alignment vertical="center" wrapText="1"/>
    </xf>
    <xf numFmtId="0" fontId="31" fillId="0" borderId="17" xfId="0" applyFont="1" applyBorder="1" applyAlignment="1">
      <alignment vertical="center" wrapText="1"/>
    </xf>
    <xf numFmtId="0" fontId="31" fillId="0" borderId="23" xfId="0" applyFont="1" applyBorder="1" applyAlignment="1">
      <alignment horizontal="center" vertical="center"/>
    </xf>
    <xf numFmtId="0" fontId="31" fillId="0" borderId="24" xfId="0" applyFont="1" applyBorder="1" applyAlignment="1">
      <alignment horizontal="center" vertical="center"/>
    </xf>
    <xf numFmtId="0" fontId="31" fillId="0" borderId="0" xfId="0" applyFont="1" applyBorder="1" applyAlignment="1">
      <alignment horizontal="center" vertical="center"/>
    </xf>
    <xf numFmtId="0" fontId="31" fillId="0" borderId="16" xfId="0" applyFont="1" applyBorder="1" applyAlignment="1">
      <alignment horizontal="center" vertical="center"/>
    </xf>
    <xf numFmtId="0" fontId="31" fillId="0" borderId="20" xfId="0" applyFont="1" applyBorder="1" applyAlignment="1">
      <alignment horizontal="center" vertical="center"/>
    </xf>
    <xf numFmtId="0" fontId="31" fillId="0" borderId="18" xfId="0" applyFont="1" applyBorder="1" applyAlignment="1">
      <alignment horizontal="center" vertical="center"/>
    </xf>
    <xf numFmtId="0" fontId="33" fillId="35" borderId="14" xfId="0" applyFont="1" applyFill="1" applyBorder="1" applyAlignment="1">
      <alignment horizontal="center" vertical="center"/>
    </xf>
    <xf numFmtId="0" fontId="18" fillId="33" borderId="14" xfId="0" applyFont="1" applyFill="1" applyBorder="1" applyAlignment="1">
      <alignment horizontal="center" vertical="center"/>
    </xf>
    <xf numFmtId="49" fontId="18" fillId="33" borderId="14" xfId="0" applyNumberFormat="1" applyFont="1" applyFill="1" applyBorder="1" applyAlignment="1">
      <alignment horizontal="center" vertical="center"/>
    </xf>
    <xf numFmtId="0" fontId="18" fillId="33" borderId="14" xfId="0" applyFont="1" applyFill="1" applyBorder="1" applyAlignment="1">
      <alignment horizontal="center" vertical="center" wrapText="1"/>
    </xf>
    <xf numFmtId="0" fontId="20" fillId="0" borderId="14" xfId="0" applyFont="1" applyBorder="1" applyAlignment="1">
      <alignment horizontal="center"/>
    </xf>
    <xf numFmtId="0" fontId="30" fillId="0" borderId="14" xfId="0" applyFont="1" applyBorder="1" applyAlignment="1">
      <alignment horizontal="left" vertical="center" wrapText="1"/>
    </xf>
    <xf numFmtId="0" fontId="43" fillId="35" borderId="14" xfId="0" applyFont="1" applyFill="1" applyBorder="1" applyAlignment="1">
      <alignment horizontal="center" vertical="center" wrapText="1"/>
    </xf>
    <xf numFmtId="0" fontId="42" fillId="35" borderId="14" xfId="0" applyFont="1" applyFill="1" applyBorder="1" applyAlignment="1">
      <alignment horizontal="center" vertical="center"/>
    </xf>
    <xf numFmtId="0" fontId="31" fillId="33" borderId="14" xfId="0" applyFont="1" applyFill="1" applyBorder="1" applyAlignment="1">
      <alignment horizontal="center" vertical="center" wrapText="1"/>
    </xf>
    <xf numFmtId="0" fontId="30" fillId="35" borderId="14" xfId="0" applyFont="1" applyFill="1" applyBorder="1" applyAlignment="1">
      <alignment horizontal="center" vertical="center" wrapText="1"/>
    </xf>
    <xf numFmtId="0" fontId="31" fillId="33" borderId="14" xfId="0" applyFont="1" applyFill="1" applyBorder="1" applyAlignment="1">
      <alignment horizontal="center" vertical="center"/>
    </xf>
    <xf numFmtId="0" fontId="20" fillId="35" borderId="14" xfId="0" applyFont="1" applyFill="1" applyBorder="1" applyAlignment="1">
      <alignment horizontal="center" vertical="center"/>
    </xf>
    <xf numFmtId="0" fontId="31" fillId="35" borderId="14" xfId="0" applyFont="1" applyFill="1" applyBorder="1" applyAlignment="1">
      <alignment horizontal="center" vertical="center" wrapText="1"/>
    </xf>
    <xf numFmtId="0" fontId="33" fillId="35" borderId="14" xfId="0" applyFont="1" applyFill="1" applyBorder="1" applyAlignment="1">
      <alignment horizontal="center" vertical="center" wrapText="1"/>
    </xf>
    <xf numFmtId="0" fontId="31" fillId="33" borderId="14" xfId="0" applyFont="1" applyFill="1" applyBorder="1" applyAlignment="1">
      <alignment vertical="center" wrapText="1"/>
    </xf>
    <xf numFmtId="9" fontId="31" fillId="35" borderId="14" xfId="0" applyNumberFormat="1" applyFont="1" applyFill="1" applyBorder="1" applyAlignment="1">
      <alignment horizontal="center" vertical="center"/>
    </xf>
    <xf numFmtId="0" fontId="20" fillId="33" borderId="14" xfId="0" applyFont="1" applyFill="1" applyBorder="1" applyAlignment="1">
      <alignment horizontal="center" vertical="center"/>
    </xf>
    <xf numFmtId="9" fontId="31" fillId="35" borderId="14" xfId="0" applyNumberFormat="1" applyFont="1" applyFill="1" applyBorder="1" applyAlignment="1">
      <alignment horizontal="center" vertical="center" wrapText="1"/>
    </xf>
    <xf numFmtId="0" fontId="31" fillId="35" borderId="14" xfId="0" applyFont="1" applyFill="1" applyBorder="1" applyAlignment="1">
      <alignment horizontal="center" vertical="center"/>
    </xf>
    <xf numFmtId="0" fontId="31" fillId="33" borderId="14" xfId="0" applyFont="1" applyFill="1" applyBorder="1" applyAlignment="1">
      <alignment horizontal="left" vertical="center" wrapText="1"/>
    </xf>
    <xf numFmtId="0" fontId="33" fillId="33" borderId="14" xfId="0" applyFont="1" applyFill="1" applyBorder="1" applyAlignment="1">
      <alignment horizontal="center" vertical="center" wrapText="1"/>
    </xf>
    <xf numFmtId="0" fontId="39" fillId="35" borderId="14" xfId="0" applyFont="1" applyFill="1" applyBorder="1" applyAlignment="1">
      <alignment horizontal="center" vertical="center" wrapText="1"/>
    </xf>
    <xf numFmtId="0" fontId="31" fillId="0" borderId="14" xfId="0" applyFont="1" applyBorder="1" applyAlignment="1">
      <alignment vertical="center" wrapText="1"/>
    </xf>
    <xf numFmtId="0" fontId="31" fillId="0" borderId="14" xfId="0" applyFont="1" applyBorder="1" applyAlignment="1">
      <alignment horizontal="center" vertical="center"/>
    </xf>
    <xf numFmtId="0" fontId="31" fillId="33" borderId="22" xfId="0" applyFont="1" applyFill="1" applyBorder="1" applyAlignment="1">
      <alignment horizontal="left" vertical="center" wrapText="1"/>
    </xf>
    <xf numFmtId="0" fontId="31" fillId="33" borderId="23" xfId="0" applyFont="1" applyFill="1" applyBorder="1" applyAlignment="1">
      <alignment horizontal="left" vertical="center"/>
    </xf>
    <xf numFmtId="0" fontId="31" fillId="33" borderId="24" xfId="0" applyFont="1" applyFill="1" applyBorder="1" applyAlignment="1">
      <alignment horizontal="left" vertical="center"/>
    </xf>
    <xf numFmtId="0" fontId="31" fillId="33" borderId="25" xfId="0" applyFont="1" applyFill="1" applyBorder="1" applyAlignment="1">
      <alignment horizontal="left" vertical="center"/>
    </xf>
    <xf numFmtId="0" fontId="31" fillId="33" borderId="0" xfId="0" applyFont="1" applyFill="1" applyBorder="1" applyAlignment="1">
      <alignment horizontal="left" vertical="center"/>
    </xf>
    <xf numFmtId="0" fontId="31" fillId="33" borderId="16" xfId="0" applyFont="1" applyFill="1" applyBorder="1" applyAlignment="1">
      <alignment horizontal="left" vertical="center"/>
    </xf>
    <xf numFmtId="0" fontId="31" fillId="33" borderId="19" xfId="0" applyFont="1" applyFill="1" applyBorder="1" applyAlignment="1">
      <alignment horizontal="left" vertical="center"/>
    </xf>
    <xf numFmtId="0" fontId="31" fillId="33" borderId="20" xfId="0" applyFont="1" applyFill="1" applyBorder="1" applyAlignment="1">
      <alignment horizontal="left" vertical="center"/>
    </xf>
    <xf numFmtId="0" fontId="31" fillId="33" borderId="18" xfId="0" applyFont="1" applyFill="1" applyBorder="1" applyAlignment="1">
      <alignment horizontal="left" vertical="center"/>
    </xf>
    <xf numFmtId="0" fontId="31" fillId="38" borderId="10" xfId="0" applyFont="1" applyFill="1" applyBorder="1" applyAlignment="1">
      <alignment horizontal="center" vertical="center"/>
    </xf>
    <xf numFmtId="0" fontId="31" fillId="38" borderId="11" xfId="0" applyFont="1" applyFill="1" applyBorder="1" applyAlignment="1">
      <alignment horizontal="center" vertical="center"/>
    </xf>
    <xf numFmtId="0" fontId="31" fillId="38" borderId="12" xfId="0" applyFont="1" applyFill="1" applyBorder="1" applyAlignment="1">
      <alignment horizontal="center" vertical="center"/>
    </xf>
    <xf numFmtId="9" fontId="31" fillId="35" borderId="10" xfId="0" applyNumberFormat="1" applyFont="1" applyFill="1" applyBorder="1" applyAlignment="1">
      <alignment horizontal="left" vertical="center"/>
    </xf>
    <xf numFmtId="9" fontId="31" fillId="35" borderId="11" xfId="0" applyNumberFormat="1" applyFont="1" applyFill="1" applyBorder="1" applyAlignment="1">
      <alignment horizontal="left" vertical="center"/>
    </xf>
    <xf numFmtId="9" fontId="31" fillId="35" borderId="12" xfId="0" applyNumberFormat="1" applyFont="1" applyFill="1" applyBorder="1" applyAlignment="1">
      <alignment horizontal="left" vertical="center"/>
    </xf>
    <xf numFmtId="9" fontId="31" fillId="35" borderId="10" xfId="0" applyNumberFormat="1" applyFont="1" applyFill="1" applyBorder="1" applyAlignment="1">
      <alignment horizontal="left" vertical="center" wrapText="1"/>
    </xf>
    <xf numFmtId="9" fontId="31" fillId="35" borderId="11" xfId="0" applyNumberFormat="1" applyFont="1" applyFill="1" applyBorder="1" applyAlignment="1">
      <alignment horizontal="left" vertical="center" wrapText="1"/>
    </xf>
    <xf numFmtId="9" fontId="31" fillId="35" borderId="12" xfId="0" applyNumberFormat="1" applyFont="1" applyFill="1" applyBorder="1" applyAlignment="1">
      <alignment horizontal="left" vertical="center" wrapText="1"/>
    </xf>
    <xf numFmtId="9" fontId="31" fillId="39" borderId="10" xfId="0" applyNumberFormat="1" applyFont="1" applyFill="1" applyBorder="1" applyAlignment="1">
      <alignment horizontal="center" vertical="center"/>
    </xf>
    <xf numFmtId="9" fontId="31" fillId="39" borderId="11" xfId="0" applyNumberFormat="1" applyFont="1" applyFill="1" applyBorder="1" applyAlignment="1">
      <alignment horizontal="center" vertical="center"/>
    </xf>
    <xf numFmtId="9" fontId="31" fillId="39" borderId="12" xfId="0" applyNumberFormat="1" applyFont="1" applyFill="1" applyBorder="1" applyAlignment="1">
      <alignment horizontal="center" vertical="center"/>
    </xf>
    <xf numFmtId="0" fontId="30" fillId="37" borderId="10" xfId="0" applyFont="1" applyFill="1" applyBorder="1" applyAlignment="1">
      <alignment horizontal="center" vertical="center" wrapText="1"/>
    </xf>
    <xf numFmtId="0" fontId="30" fillId="37" borderId="11" xfId="0" applyFont="1" applyFill="1" applyBorder="1" applyAlignment="1">
      <alignment horizontal="center" vertical="center" wrapText="1"/>
    </xf>
    <xf numFmtId="0" fontId="30" fillId="37" borderId="12" xfId="0" applyFont="1" applyFill="1" applyBorder="1" applyAlignment="1">
      <alignment horizontal="center" vertical="center" wrapText="1"/>
    </xf>
    <xf numFmtId="0" fontId="31" fillId="38" borderId="10" xfId="0" applyFont="1" applyFill="1" applyBorder="1" applyAlignment="1">
      <alignment horizontal="center" vertical="center" wrapText="1"/>
    </xf>
    <xf numFmtId="0" fontId="31" fillId="38" borderId="11" xfId="0" applyFont="1" applyFill="1" applyBorder="1" applyAlignment="1">
      <alignment horizontal="center" vertical="center" wrapText="1"/>
    </xf>
    <xf numFmtId="0" fontId="31" fillId="38" borderId="12" xfId="0" applyFont="1" applyFill="1" applyBorder="1" applyAlignment="1">
      <alignment horizontal="center" vertical="center" wrapText="1"/>
    </xf>
    <xf numFmtId="9" fontId="31" fillId="40" borderId="10" xfId="0" applyNumberFormat="1" applyFont="1" applyFill="1" applyBorder="1" applyAlignment="1">
      <alignment horizontal="center" vertical="center"/>
    </xf>
    <xf numFmtId="9" fontId="31" fillId="40" borderId="11" xfId="0" applyNumberFormat="1" applyFont="1" applyFill="1" applyBorder="1" applyAlignment="1">
      <alignment horizontal="center" vertical="center"/>
    </xf>
    <xf numFmtId="9" fontId="31" fillId="40" borderId="12" xfId="0" applyNumberFormat="1" applyFont="1" applyFill="1" applyBorder="1" applyAlignment="1">
      <alignment horizontal="center" vertical="center"/>
    </xf>
    <xf numFmtId="0" fontId="18" fillId="35" borderId="10" xfId="0" applyFont="1" applyFill="1" applyBorder="1" applyAlignment="1">
      <alignment horizontal="justify" vertical="center" wrapText="1"/>
    </xf>
    <xf numFmtId="0" fontId="18" fillId="35" borderId="11" xfId="0" applyFont="1" applyFill="1" applyBorder="1" applyAlignment="1">
      <alignment horizontal="justify" vertical="center"/>
    </xf>
    <xf numFmtId="0" fontId="18" fillId="35" borderId="12" xfId="0" applyFont="1" applyFill="1" applyBorder="1" applyAlignment="1">
      <alignment horizontal="justify" vertical="center"/>
    </xf>
    <xf numFmtId="0" fontId="30" fillId="37" borderId="10" xfId="0" applyFont="1" applyFill="1" applyBorder="1" applyAlignment="1">
      <alignment horizontal="justify" vertical="center" wrapText="1"/>
    </xf>
    <xf numFmtId="0" fontId="30" fillId="37" borderId="11" xfId="0" applyFont="1" applyFill="1" applyBorder="1" applyAlignment="1">
      <alignment horizontal="justify" vertical="center" wrapText="1"/>
    </xf>
    <xf numFmtId="0" fontId="30" fillId="37" borderId="12" xfId="0" applyFont="1" applyFill="1" applyBorder="1" applyAlignment="1">
      <alignment horizontal="justify" vertical="center" wrapText="1"/>
    </xf>
    <xf numFmtId="0" fontId="0" fillId="0" borderId="0" xfId="0" applyFill="1" applyBorder="1" applyAlignment="1">
      <alignment horizontal="center"/>
    </xf>
    <xf numFmtId="0" fontId="30" fillId="0" borderId="22" xfId="0" applyFont="1" applyBorder="1" applyAlignment="1">
      <alignment horizontal="justify" vertical="center" wrapText="1"/>
    </xf>
    <xf numFmtId="0" fontId="30" fillId="0" borderId="23" xfId="0" applyFont="1" applyBorder="1" applyAlignment="1">
      <alignment horizontal="justify" vertical="center" wrapText="1"/>
    </xf>
    <xf numFmtId="0" fontId="30" fillId="0" borderId="24" xfId="0" applyFont="1" applyBorder="1" applyAlignment="1">
      <alignment horizontal="justify" vertical="center" wrapText="1"/>
    </xf>
    <xf numFmtId="0" fontId="30" fillId="0" borderId="25" xfId="0" applyFont="1" applyBorder="1" applyAlignment="1">
      <alignment horizontal="justify" vertical="center" wrapText="1"/>
    </xf>
    <xf numFmtId="0" fontId="30" fillId="0" borderId="0" xfId="0" applyFont="1" applyBorder="1" applyAlignment="1">
      <alignment horizontal="justify" vertical="center" wrapText="1"/>
    </xf>
    <xf numFmtId="0" fontId="30" fillId="0" borderId="16" xfId="0" applyFont="1" applyBorder="1" applyAlignment="1">
      <alignment horizontal="justify" vertical="center" wrapText="1"/>
    </xf>
    <xf numFmtId="0" fontId="30" fillId="0" borderId="19" xfId="0" applyFont="1" applyBorder="1" applyAlignment="1">
      <alignment horizontal="justify" vertical="center" wrapText="1"/>
    </xf>
    <xf numFmtId="0" fontId="30" fillId="0" borderId="20" xfId="0" applyFont="1" applyBorder="1" applyAlignment="1">
      <alignment horizontal="justify" vertical="center" wrapText="1"/>
    </xf>
    <xf numFmtId="0" fontId="30" fillId="0" borderId="18" xfId="0" applyFont="1" applyBorder="1" applyAlignment="1">
      <alignment horizontal="justify" vertical="center" wrapText="1"/>
    </xf>
    <xf numFmtId="0" fontId="54" fillId="0" borderId="0" xfId="0" applyFont="1" applyFill="1" applyBorder="1" applyAlignment="1">
      <alignment horizontal="center" vertical="top" wrapText="1"/>
    </xf>
    <xf numFmtId="0" fontId="31" fillId="33" borderId="23" xfId="0" applyFont="1" applyFill="1" applyBorder="1" applyAlignment="1">
      <alignment horizontal="left" vertical="center" wrapText="1"/>
    </xf>
    <xf numFmtId="0" fontId="31" fillId="33" borderId="24" xfId="0" applyFont="1" applyFill="1" applyBorder="1" applyAlignment="1">
      <alignment horizontal="left" vertical="center" wrapText="1"/>
    </xf>
    <xf numFmtId="0" fontId="31" fillId="33" borderId="25" xfId="0" applyFont="1" applyFill="1" applyBorder="1" applyAlignment="1">
      <alignment horizontal="left" vertical="center" wrapText="1"/>
    </xf>
    <xf numFmtId="0" fontId="31" fillId="33" borderId="0" xfId="0" applyFont="1" applyFill="1" applyBorder="1" applyAlignment="1">
      <alignment horizontal="left" vertical="center" wrapText="1"/>
    </xf>
    <xf numFmtId="0" fontId="31" fillId="33" borderId="16" xfId="0" applyFont="1" applyFill="1" applyBorder="1" applyAlignment="1">
      <alignment horizontal="left" vertical="center" wrapText="1"/>
    </xf>
    <xf numFmtId="0" fontId="31" fillId="33" borderId="19" xfId="0" applyFont="1" applyFill="1" applyBorder="1" applyAlignment="1">
      <alignment horizontal="left" vertical="center" wrapText="1"/>
    </xf>
    <xf numFmtId="0" fontId="31" fillId="33" borderId="20" xfId="0" applyFont="1" applyFill="1" applyBorder="1" applyAlignment="1">
      <alignment horizontal="left" vertical="center" wrapText="1"/>
    </xf>
    <xf numFmtId="0" fontId="31" fillId="33" borderId="18" xfId="0" applyFont="1" applyFill="1" applyBorder="1" applyAlignment="1">
      <alignment horizontal="left" vertical="center" wrapText="1"/>
    </xf>
    <xf numFmtId="0" fontId="60" fillId="33" borderId="0" xfId="0" applyFont="1" applyFill="1" applyBorder="1" applyAlignment="1">
      <alignment horizontal="center"/>
    </xf>
    <xf numFmtId="0" fontId="0" fillId="33" borderId="0" xfId="0" applyFill="1" applyBorder="1" applyAlignment="1">
      <alignment horizontal="center"/>
    </xf>
    <xf numFmtId="0" fontId="0" fillId="0" borderId="0" xfId="0" applyAlignment="1">
      <alignment horizontal="center"/>
    </xf>
    <xf numFmtId="0" fontId="31" fillId="33" borderId="10" xfId="0" applyFont="1" applyFill="1" applyBorder="1" applyAlignment="1">
      <alignment horizontal="left" vertical="center" wrapText="1"/>
    </xf>
    <xf numFmtId="0" fontId="31" fillId="33" borderId="11" xfId="0" applyFont="1" applyFill="1" applyBorder="1" applyAlignment="1">
      <alignment horizontal="left" vertical="center" wrapText="1"/>
    </xf>
    <xf numFmtId="0" fontId="31" fillId="33" borderId="12" xfId="0" applyFont="1" applyFill="1" applyBorder="1" applyAlignment="1">
      <alignment horizontal="left" vertical="center" wrapText="1"/>
    </xf>
    <xf numFmtId="3" fontId="33" fillId="34" borderId="11" xfId="0" applyNumberFormat="1" applyFont="1" applyFill="1" applyBorder="1" applyAlignment="1">
      <alignment horizontal="center" vertical="center"/>
    </xf>
    <xf numFmtId="3" fontId="33" fillId="34" borderId="12" xfId="0" applyNumberFormat="1" applyFont="1" applyFill="1" applyBorder="1" applyAlignment="1">
      <alignment horizontal="center" vertical="center"/>
    </xf>
    <xf numFmtId="0" fontId="31" fillId="0" borderId="10" xfId="0" applyFont="1" applyFill="1" applyBorder="1" applyAlignment="1">
      <alignment horizontal="left" vertical="center" wrapText="1"/>
    </xf>
    <xf numFmtId="0" fontId="31" fillId="0" borderId="11" xfId="0" applyFont="1" applyFill="1" applyBorder="1" applyAlignment="1">
      <alignment horizontal="left" vertical="center" wrapText="1"/>
    </xf>
    <xf numFmtId="0" fontId="31" fillId="0" borderId="12" xfId="0" applyFont="1" applyFill="1" applyBorder="1" applyAlignment="1">
      <alignment horizontal="left" vertical="center" wrapText="1"/>
    </xf>
    <xf numFmtId="0" fontId="55" fillId="33" borderId="10" xfId="0" applyFont="1" applyFill="1" applyBorder="1" applyAlignment="1">
      <alignment horizontal="center" vertical="center"/>
    </xf>
    <xf numFmtId="0" fontId="55" fillId="33" borderId="11" xfId="0" applyFont="1" applyFill="1" applyBorder="1" applyAlignment="1">
      <alignment horizontal="center" vertical="center"/>
    </xf>
    <xf numFmtId="0" fontId="55" fillId="33" borderId="31" xfId="0" applyFont="1" applyFill="1" applyBorder="1" applyAlignment="1">
      <alignment horizontal="center" vertical="center"/>
    </xf>
    <xf numFmtId="0" fontId="55" fillId="33" borderId="33" xfId="0" applyFont="1" applyFill="1" applyBorder="1" applyAlignment="1">
      <alignment horizontal="center" vertical="center" wrapText="1"/>
    </xf>
    <xf numFmtId="0" fontId="55" fillId="33" borderId="35" xfId="0" applyFont="1" applyFill="1" applyBorder="1" applyAlignment="1">
      <alignment horizontal="center" vertical="center" wrapText="1"/>
    </xf>
    <xf numFmtId="0" fontId="21" fillId="35" borderId="32" xfId="0" applyFont="1" applyFill="1" applyBorder="1" applyAlignment="1">
      <alignment horizontal="center" vertical="center" wrapText="1"/>
    </xf>
    <xf numFmtId="0" fontId="21" fillId="35" borderId="11" xfId="0" applyFont="1" applyFill="1" applyBorder="1" applyAlignment="1">
      <alignment horizontal="center" vertical="center" wrapText="1"/>
    </xf>
    <xf numFmtId="0" fontId="21" fillId="35" borderId="31" xfId="0" applyFont="1" applyFill="1" applyBorder="1" applyAlignment="1">
      <alignment horizontal="center" vertical="center" wrapText="1"/>
    </xf>
    <xf numFmtId="9" fontId="55" fillId="35" borderId="10" xfId="0" applyNumberFormat="1" applyFont="1" applyFill="1" applyBorder="1" applyAlignment="1">
      <alignment horizontal="center" vertical="center"/>
    </xf>
    <xf numFmtId="9" fontId="55" fillId="35" borderId="11" xfId="0" applyNumberFormat="1" applyFont="1" applyFill="1" applyBorder="1" applyAlignment="1">
      <alignment horizontal="center" vertical="center"/>
    </xf>
    <xf numFmtId="9" fontId="55" fillId="35" borderId="31" xfId="0" applyNumberFormat="1" applyFont="1" applyFill="1" applyBorder="1" applyAlignment="1">
      <alignment horizontal="center" vertical="center"/>
    </xf>
    <xf numFmtId="0" fontId="55" fillId="0" borderId="33" xfId="0" applyFont="1" applyBorder="1" applyAlignment="1">
      <alignment vertical="center" wrapText="1"/>
    </xf>
    <xf numFmtId="0" fontId="55" fillId="0" borderId="39" xfId="0" applyFont="1" applyBorder="1" applyAlignment="1">
      <alignment vertical="center" wrapText="1"/>
    </xf>
    <xf numFmtId="0" fontId="55" fillId="0" borderId="35" xfId="0" applyFont="1" applyBorder="1" applyAlignment="1">
      <alignment vertical="center" wrapText="1"/>
    </xf>
    <xf numFmtId="0" fontId="55" fillId="0" borderId="22" xfId="0" applyFont="1" applyBorder="1" applyAlignment="1">
      <alignment horizontal="center" vertical="center"/>
    </xf>
    <xf numFmtId="0" fontId="55" fillId="0" borderId="23" xfId="0" applyFont="1" applyBorder="1" applyAlignment="1">
      <alignment horizontal="center" vertical="center"/>
    </xf>
    <xf numFmtId="0" fontId="55" fillId="0" borderId="34" xfId="0" applyFont="1" applyBorder="1" applyAlignment="1">
      <alignment horizontal="center" vertical="center"/>
    </xf>
    <xf numFmtId="0" fontId="55" fillId="0" borderId="25" xfId="0" applyFont="1" applyBorder="1" applyAlignment="1">
      <alignment horizontal="center" vertical="center"/>
    </xf>
    <xf numFmtId="0" fontId="55" fillId="0" borderId="0" xfId="0" applyFont="1" applyBorder="1" applyAlignment="1">
      <alignment horizontal="center" vertical="center"/>
    </xf>
    <xf numFmtId="0" fontId="55" fillId="0" borderId="27" xfId="0" applyFont="1" applyBorder="1" applyAlignment="1">
      <alignment horizontal="center" vertical="center"/>
    </xf>
    <xf numFmtId="0" fontId="55" fillId="0" borderId="19" xfId="0" applyFont="1" applyBorder="1" applyAlignment="1">
      <alignment horizontal="center" vertical="center"/>
    </xf>
    <xf numFmtId="0" fontId="55" fillId="0" borderId="20" xfId="0" applyFont="1" applyBorder="1" applyAlignment="1">
      <alignment horizontal="center" vertical="center"/>
    </xf>
    <xf numFmtId="0" fontId="55" fillId="0" borderId="36" xfId="0" applyFont="1" applyBorder="1" applyAlignment="1">
      <alignment horizontal="center" vertical="center"/>
    </xf>
    <xf numFmtId="9" fontId="55" fillId="35" borderId="10" xfId="0" applyNumberFormat="1" applyFont="1" applyFill="1" applyBorder="1" applyAlignment="1">
      <alignment horizontal="center" vertical="center" wrapText="1"/>
    </xf>
    <xf numFmtId="9" fontId="55" fillId="35" borderId="11" xfId="0" applyNumberFormat="1" applyFont="1" applyFill="1" applyBorder="1" applyAlignment="1">
      <alignment horizontal="center" vertical="center" wrapText="1"/>
    </xf>
    <xf numFmtId="9" fontId="55" fillId="35" borderId="31" xfId="0" applyNumberFormat="1" applyFont="1" applyFill="1" applyBorder="1" applyAlignment="1">
      <alignment horizontal="center" vertical="center" wrapText="1"/>
    </xf>
    <xf numFmtId="0" fontId="55" fillId="33" borderId="10" xfId="0" applyFont="1" applyFill="1" applyBorder="1" applyAlignment="1">
      <alignment horizontal="center" vertical="center" wrapText="1"/>
    </xf>
    <xf numFmtId="0" fontId="55" fillId="33" borderId="11" xfId="0" applyFont="1" applyFill="1" applyBorder="1" applyAlignment="1">
      <alignment horizontal="center" vertical="center" wrapText="1"/>
    </xf>
    <xf numFmtId="0" fontId="55" fillId="33" borderId="31" xfId="0" applyFont="1" applyFill="1" applyBorder="1" applyAlignment="1">
      <alignment horizontal="center" vertical="center" wrapText="1"/>
    </xf>
    <xf numFmtId="0" fontId="55" fillId="35" borderId="10" xfId="0" applyFont="1" applyFill="1" applyBorder="1" applyAlignment="1">
      <alignment horizontal="center" vertical="center"/>
    </xf>
    <xf numFmtId="0" fontId="55" fillId="35" borderId="11" xfId="0" applyFont="1" applyFill="1" applyBorder="1" applyAlignment="1">
      <alignment horizontal="center" vertical="center"/>
    </xf>
    <xf numFmtId="0" fontId="55" fillId="35" borderId="31" xfId="0" applyFont="1" applyFill="1" applyBorder="1" applyAlignment="1">
      <alignment horizontal="center" vertical="center"/>
    </xf>
    <xf numFmtId="0" fontId="55" fillId="35" borderId="10" xfId="0" applyFont="1" applyFill="1" applyBorder="1" applyAlignment="1">
      <alignment horizontal="center" vertical="center" wrapText="1"/>
    </xf>
    <xf numFmtId="0" fontId="55" fillId="35" borderId="11" xfId="0" applyFont="1" applyFill="1" applyBorder="1" applyAlignment="1">
      <alignment horizontal="center" vertical="center" wrapText="1"/>
    </xf>
    <xf numFmtId="0" fontId="55" fillId="35" borderId="31" xfId="0" applyFont="1" applyFill="1" applyBorder="1" applyAlignment="1">
      <alignment horizontal="center" vertical="center" wrapText="1"/>
    </xf>
    <xf numFmtId="0" fontId="55" fillId="33" borderId="33" xfId="0" applyFont="1" applyFill="1" applyBorder="1" applyAlignment="1">
      <alignment vertical="top" wrapText="1"/>
    </xf>
    <xf numFmtId="0" fontId="55" fillId="33" borderId="39" xfId="0" applyFont="1" applyFill="1" applyBorder="1" applyAlignment="1">
      <alignment vertical="top" wrapText="1"/>
    </xf>
    <xf numFmtId="0" fontId="55" fillId="33" borderId="35" xfId="0" applyFont="1" applyFill="1" applyBorder="1" applyAlignment="1">
      <alignment vertical="top" wrapText="1"/>
    </xf>
    <xf numFmtId="0" fontId="55" fillId="33" borderId="22" xfId="0" applyFont="1" applyFill="1" applyBorder="1" applyAlignment="1">
      <alignment horizontal="center" vertical="center"/>
    </xf>
    <xf numFmtId="0" fontId="55" fillId="33" borderId="23" xfId="0" applyFont="1" applyFill="1" applyBorder="1" applyAlignment="1">
      <alignment horizontal="center" vertical="center"/>
    </xf>
    <xf numFmtId="0" fontId="55" fillId="33" borderId="34" xfId="0" applyFont="1" applyFill="1" applyBorder="1" applyAlignment="1">
      <alignment horizontal="center" vertical="center"/>
    </xf>
    <xf numFmtId="0" fontId="55" fillId="33" borderId="25" xfId="0" applyFont="1" applyFill="1" applyBorder="1" applyAlignment="1">
      <alignment horizontal="center" vertical="center"/>
    </xf>
    <xf numFmtId="0" fontId="55" fillId="33" borderId="0" xfId="0" applyFont="1" applyFill="1" applyBorder="1" applyAlignment="1">
      <alignment horizontal="center" vertical="center"/>
    </xf>
    <xf numFmtId="0" fontId="55" fillId="33" borderId="27" xfId="0" applyFont="1" applyFill="1" applyBorder="1" applyAlignment="1">
      <alignment horizontal="center" vertical="center"/>
    </xf>
    <xf numFmtId="0" fontId="55" fillId="33" borderId="19" xfId="0" applyFont="1" applyFill="1" applyBorder="1" applyAlignment="1">
      <alignment horizontal="center" vertical="center"/>
    </xf>
    <xf numFmtId="0" fontId="55" fillId="33" borderId="20" xfId="0" applyFont="1" applyFill="1" applyBorder="1" applyAlignment="1">
      <alignment horizontal="center" vertical="center"/>
    </xf>
    <xf numFmtId="0" fontId="55" fillId="33" borderId="36" xfId="0" applyFont="1" applyFill="1" applyBorder="1" applyAlignment="1">
      <alignment horizontal="center" vertical="center"/>
    </xf>
    <xf numFmtId="0" fontId="55" fillId="33" borderId="33" xfId="0" applyFont="1" applyFill="1" applyBorder="1" applyAlignment="1">
      <alignment vertical="center" wrapText="1"/>
    </xf>
    <xf numFmtId="0" fontId="55" fillId="33" borderId="39" xfId="0" applyFont="1" applyFill="1" applyBorder="1" applyAlignment="1">
      <alignment vertical="center" wrapText="1"/>
    </xf>
    <xf numFmtId="0" fontId="55" fillId="33" borderId="35" xfId="0" applyFont="1" applyFill="1" applyBorder="1" applyAlignment="1">
      <alignment vertical="center" wrapText="1"/>
    </xf>
    <xf numFmtId="0" fontId="21" fillId="35" borderId="32" xfId="0" applyFont="1" applyFill="1" applyBorder="1" applyAlignment="1">
      <alignment horizontal="center" vertical="center"/>
    </xf>
    <xf numFmtId="0" fontId="21" fillId="35" borderId="11" xfId="0" applyFont="1" applyFill="1" applyBorder="1" applyAlignment="1">
      <alignment horizontal="center" vertical="center"/>
    </xf>
    <xf numFmtId="0" fontId="21" fillId="35" borderId="31" xfId="0" applyFont="1" applyFill="1" applyBorder="1" applyAlignment="1">
      <alignment horizontal="center" vertical="center"/>
    </xf>
    <xf numFmtId="0" fontId="0" fillId="0" borderId="39" xfId="0" applyFont="1" applyBorder="1" applyAlignment="1">
      <alignment vertical="top"/>
    </xf>
    <xf numFmtId="0" fontId="0" fillId="0" borderId="35" xfId="0" applyFont="1" applyBorder="1" applyAlignment="1">
      <alignment vertical="top"/>
    </xf>
    <xf numFmtId="0" fontId="0" fillId="0" borderId="39" xfId="0" applyFont="1" applyBorder="1"/>
    <xf numFmtId="0" fontId="0" fillId="0" borderId="35" xfId="0" applyFont="1" applyBorder="1"/>
    <xf numFmtId="0" fontId="55" fillId="33" borderId="32" xfId="0" applyFont="1" applyFill="1" applyBorder="1" applyAlignment="1">
      <alignment horizontal="center" vertical="center" wrapText="1"/>
    </xf>
    <xf numFmtId="0" fontId="55" fillId="33" borderId="23" xfId="0" applyFont="1" applyFill="1" applyBorder="1" applyAlignment="1">
      <alignment horizontal="center" vertical="center" wrapText="1"/>
    </xf>
    <xf numFmtId="0" fontId="55" fillId="33" borderId="34" xfId="0" applyFont="1" applyFill="1" applyBorder="1" applyAlignment="1">
      <alignment horizontal="center" vertical="center" wrapText="1"/>
    </xf>
    <xf numFmtId="0" fontId="55" fillId="33" borderId="26" xfId="0" applyFont="1" applyFill="1" applyBorder="1" applyAlignment="1">
      <alignment horizontal="center" vertical="center"/>
    </xf>
    <xf numFmtId="0" fontId="55" fillId="33" borderId="29" xfId="0" applyFont="1" applyFill="1" applyBorder="1" applyAlignment="1">
      <alignment horizontal="center" vertical="center"/>
    </xf>
    <xf numFmtId="49" fontId="55" fillId="33" borderId="10" xfId="0" applyNumberFormat="1" applyFont="1" applyFill="1" applyBorder="1" applyAlignment="1">
      <alignment horizontal="center" vertical="center"/>
    </xf>
    <xf numFmtId="49" fontId="55" fillId="33" borderId="11" xfId="0" applyNumberFormat="1" applyFont="1" applyFill="1" applyBorder="1" applyAlignment="1">
      <alignment horizontal="center" vertical="center"/>
    </xf>
    <xf numFmtId="49" fontId="55" fillId="33" borderId="31" xfId="0" applyNumberFormat="1" applyFont="1" applyFill="1" applyBorder="1" applyAlignment="1">
      <alignment horizontal="center" vertical="center"/>
    </xf>
    <xf numFmtId="0" fontId="21" fillId="0" borderId="32" xfId="0" applyFont="1" applyBorder="1" applyAlignment="1">
      <alignment horizontal="center"/>
    </xf>
    <xf numFmtId="0" fontId="21" fillId="0" borderId="11" xfId="0" applyFont="1" applyBorder="1" applyAlignment="1">
      <alignment horizontal="center"/>
    </xf>
    <xf numFmtId="0" fontId="21" fillId="0" borderId="31" xfId="0" applyFont="1" applyBorder="1" applyAlignment="1">
      <alignment horizontal="center"/>
    </xf>
    <xf numFmtId="0" fontId="55" fillId="33" borderId="15" xfId="0" applyFont="1" applyFill="1" applyBorder="1" applyAlignment="1">
      <alignment horizontal="center" vertical="center" wrapText="1"/>
    </xf>
    <xf numFmtId="0" fontId="55" fillId="33" borderId="17" xfId="0" applyFont="1" applyFill="1" applyBorder="1" applyAlignment="1">
      <alignment horizontal="center" vertical="center" wrapText="1"/>
    </xf>
    <xf numFmtId="0" fontId="21" fillId="35" borderId="10" xfId="0" applyFont="1" applyFill="1" applyBorder="1" applyAlignment="1">
      <alignment horizontal="center" vertical="center"/>
    </xf>
    <xf numFmtId="0" fontId="21" fillId="35" borderId="12" xfId="0" applyFont="1" applyFill="1" applyBorder="1" applyAlignment="1">
      <alignment horizontal="center" vertical="center"/>
    </xf>
    <xf numFmtId="9" fontId="55" fillId="35" borderId="12" xfId="0" applyNumberFormat="1" applyFont="1" applyFill="1" applyBorder="1" applyAlignment="1">
      <alignment horizontal="center" vertical="center"/>
    </xf>
    <xf numFmtId="0" fontId="55" fillId="33" borderId="12" xfId="0" applyFont="1" applyFill="1" applyBorder="1" applyAlignment="1">
      <alignment horizontal="center" vertical="center" wrapText="1"/>
    </xf>
    <xf numFmtId="0" fontId="55" fillId="33" borderId="12" xfId="0" applyFont="1" applyFill="1" applyBorder="1" applyAlignment="1">
      <alignment horizontal="center" vertical="center"/>
    </xf>
    <xf numFmtId="0" fontId="21" fillId="35" borderId="10" xfId="0" applyFont="1" applyFill="1" applyBorder="1" applyAlignment="1">
      <alignment horizontal="center" vertical="center" wrapText="1"/>
    </xf>
    <xf numFmtId="0" fontId="21" fillId="35" borderId="12" xfId="0" applyFont="1" applyFill="1" applyBorder="1" applyAlignment="1">
      <alignment horizontal="center" vertical="center" wrapText="1"/>
    </xf>
    <xf numFmtId="0" fontId="55" fillId="0" borderId="15" xfId="0" applyFont="1" applyBorder="1" applyAlignment="1">
      <alignment vertical="center" wrapText="1"/>
    </xf>
    <xf numFmtId="0" fontId="55" fillId="0" borderId="21" xfId="0" applyFont="1" applyBorder="1" applyAlignment="1">
      <alignment vertical="center" wrapText="1"/>
    </xf>
    <xf numFmtId="0" fontId="55" fillId="0" borderId="17" xfId="0" applyFont="1" applyBorder="1" applyAlignment="1">
      <alignment vertical="center" wrapText="1"/>
    </xf>
    <xf numFmtId="0" fontId="55" fillId="0" borderId="24" xfId="0" applyFont="1" applyBorder="1" applyAlignment="1">
      <alignment horizontal="center" vertical="center"/>
    </xf>
    <xf numFmtId="0" fontId="55" fillId="0" borderId="16" xfId="0" applyFont="1" applyBorder="1" applyAlignment="1">
      <alignment horizontal="center" vertical="center"/>
    </xf>
    <xf numFmtId="0" fontId="55" fillId="0" borderId="18" xfId="0" applyFont="1" applyBorder="1" applyAlignment="1">
      <alignment horizontal="center" vertical="center"/>
    </xf>
    <xf numFmtId="0" fontId="55" fillId="35" borderId="12" xfId="0" applyFont="1" applyFill="1" applyBorder="1" applyAlignment="1">
      <alignment horizontal="center" vertical="center" wrapText="1"/>
    </xf>
    <xf numFmtId="0" fontId="55" fillId="35" borderId="12" xfId="0" applyFont="1" applyFill="1" applyBorder="1" applyAlignment="1">
      <alignment horizontal="center" vertical="center"/>
    </xf>
    <xf numFmtId="0" fontId="21" fillId="0" borderId="10" xfId="0" applyFont="1" applyBorder="1" applyAlignment="1">
      <alignment horizontal="center"/>
    </xf>
    <xf numFmtId="0" fontId="21" fillId="0" borderId="12" xfId="0" applyFont="1" applyBorder="1" applyAlignment="1">
      <alignment horizontal="center"/>
    </xf>
    <xf numFmtId="49" fontId="55" fillId="33" borderId="12" xfId="0" applyNumberFormat="1" applyFont="1" applyFill="1" applyBorder="1" applyAlignment="1">
      <alignment horizontal="center" vertical="center"/>
    </xf>
    <xf numFmtId="0" fontId="44" fillId="33" borderId="15" xfId="0" applyFont="1" applyFill="1" applyBorder="1" applyAlignment="1">
      <alignment horizontal="center" vertical="center" wrapText="1"/>
    </xf>
    <xf numFmtId="0" fontId="44" fillId="33" borderId="17" xfId="0" applyFont="1" applyFill="1" applyBorder="1" applyAlignment="1">
      <alignment horizontal="center" vertical="center" wrapText="1"/>
    </xf>
    <xf numFmtId="0" fontId="46" fillId="33" borderId="10" xfId="0" applyFont="1" applyFill="1" applyBorder="1" applyAlignment="1">
      <alignment horizontal="center" vertical="center" wrapText="1"/>
    </xf>
    <xf numFmtId="0" fontId="46" fillId="33" borderId="11" xfId="0" applyFont="1" applyFill="1" applyBorder="1" applyAlignment="1">
      <alignment horizontal="center" vertical="center" wrapText="1"/>
    </xf>
    <xf numFmtId="0" fontId="46" fillId="33" borderId="12" xfId="0" applyFont="1" applyFill="1" applyBorder="1" applyAlignment="1">
      <alignment horizontal="center" vertical="center" wrapText="1"/>
    </xf>
    <xf numFmtId="9" fontId="44" fillId="33" borderId="10" xfId="0" applyNumberFormat="1" applyFont="1" applyFill="1" applyBorder="1" applyAlignment="1">
      <alignment horizontal="center" vertical="center"/>
    </xf>
    <xf numFmtId="9" fontId="44" fillId="33" borderId="11" xfId="0" applyNumberFormat="1" applyFont="1" applyFill="1" applyBorder="1" applyAlignment="1">
      <alignment horizontal="center" vertical="center"/>
    </xf>
    <xf numFmtId="9" fontId="44" fillId="33" borderId="12" xfId="0" applyNumberFormat="1" applyFont="1" applyFill="1" applyBorder="1" applyAlignment="1">
      <alignment horizontal="center" vertical="center"/>
    </xf>
    <xf numFmtId="0" fontId="76" fillId="33" borderId="10" xfId="0" applyFont="1" applyFill="1" applyBorder="1" applyAlignment="1">
      <alignment horizontal="center" vertical="center"/>
    </xf>
    <xf numFmtId="0" fontId="76" fillId="33" borderId="11" xfId="0" applyFont="1" applyFill="1" applyBorder="1" applyAlignment="1">
      <alignment horizontal="center" vertical="center"/>
    </xf>
    <xf numFmtId="0" fontId="76" fillId="33" borderId="12" xfId="0" applyFont="1" applyFill="1" applyBorder="1" applyAlignment="1">
      <alignment horizontal="center" vertical="center"/>
    </xf>
    <xf numFmtId="0" fontId="47" fillId="35" borderId="10" xfId="0" applyFont="1" applyFill="1" applyBorder="1" applyAlignment="1">
      <alignment horizontal="center" vertical="center"/>
    </xf>
    <xf numFmtId="0" fontId="47" fillId="35" borderId="11" xfId="0" applyFont="1" applyFill="1" applyBorder="1" applyAlignment="1">
      <alignment horizontal="center" vertical="center"/>
    </xf>
    <xf numFmtId="0" fontId="47" fillId="35" borderId="12" xfId="0" applyFont="1" applyFill="1" applyBorder="1" applyAlignment="1">
      <alignment horizontal="center" vertical="center"/>
    </xf>
    <xf numFmtId="0" fontId="44" fillId="33" borderId="15" xfId="0" applyFont="1" applyFill="1" applyBorder="1" applyAlignment="1">
      <alignment vertical="center" wrapText="1"/>
    </xf>
    <xf numFmtId="0" fontId="44" fillId="33" borderId="21" xfId="0" applyFont="1" applyFill="1" applyBorder="1" applyAlignment="1">
      <alignment vertical="center" wrapText="1"/>
    </xf>
    <xf numFmtId="0" fontId="44" fillId="33" borderId="17" xfId="0" applyFont="1" applyFill="1" applyBorder="1" applyAlignment="1">
      <alignment vertical="center" wrapText="1"/>
    </xf>
    <xf numFmtId="0" fontId="44" fillId="33" borderId="22" xfId="0" applyFont="1" applyFill="1" applyBorder="1" applyAlignment="1">
      <alignment horizontal="center" vertical="center"/>
    </xf>
    <xf numFmtId="0" fontId="44" fillId="33" borderId="23" xfId="0" applyFont="1" applyFill="1" applyBorder="1" applyAlignment="1">
      <alignment horizontal="center" vertical="center"/>
    </xf>
    <xf numFmtId="0" fontId="44" fillId="33" borderId="24" xfId="0" applyFont="1" applyFill="1" applyBorder="1" applyAlignment="1">
      <alignment horizontal="center" vertical="center"/>
    </xf>
    <xf numFmtId="0" fontId="44" fillId="33" borderId="25" xfId="0" applyFont="1" applyFill="1" applyBorder="1" applyAlignment="1">
      <alignment horizontal="center" vertical="center"/>
    </xf>
    <xf numFmtId="0" fontId="44" fillId="33" borderId="0" xfId="0" applyFont="1" applyFill="1" applyBorder="1" applyAlignment="1">
      <alignment horizontal="center" vertical="center"/>
    </xf>
    <xf numFmtId="0" fontId="44" fillId="33" borderId="16" xfId="0" applyFont="1" applyFill="1" applyBorder="1" applyAlignment="1">
      <alignment horizontal="center" vertical="center"/>
    </xf>
    <xf numFmtId="0" fontId="44" fillId="33" borderId="19" xfId="0" applyFont="1" applyFill="1" applyBorder="1" applyAlignment="1">
      <alignment horizontal="center" vertical="center"/>
    </xf>
    <xf numFmtId="0" fontId="44" fillId="33" borderId="20" xfId="0" applyFont="1" applyFill="1" applyBorder="1" applyAlignment="1">
      <alignment horizontal="center" vertical="center"/>
    </xf>
    <xf numFmtId="0" fontId="44" fillId="33" borderId="18" xfId="0" applyFont="1" applyFill="1" applyBorder="1" applyAlignment="1">
      <alignment horizontal="center" vertical="center"/>
    </xf>
    <xf numFmtId="0" fontId="77" fillId="33" borderId="10" xfId="0" applyFont="1" applyFill="1" applyBorder="1" applyAlignment="1">
      <alignment horizontal="center" wrapText="1"/>
    </xf>
    <xf numFmtId="0" fontId="77" fillId="33" borderId="11" xfId="0" applyFont="1" applyFill="1" applyBorder="1" applyAlignment="1">
      <alignment horizontal="center" wrapText="1"/>
    </xf>
    <xf numFmtId="0" fontId="77" fillId="33" borderId="12" xfId="0" applyFont="1" applyFill="1" applyBorder="1" applyAlignment="1">
      <alignment horizontal="center" wrapText="1"/>
    </xf>
    <xf numFmtId="0" fontId="77" fillId="33" borderId="10" xfId="0" applyFont="1" applyFill="1" applyBorder="1" applyAlignment="1">
      <alignment horizontal="center" vertical="center" wrapText="1"/>
    </xf>
    <xf numFmtId="0" fontId="77" fillId="33" borderId="11" xfId="0" applyFont="1" applyFill="1" applyBorder="1" applyAlignment="1">
      <alignment horizontal="center" vertical="center" wrapText="1"/>
    </xf>
    <xf numFmtId="0" fontId="77" fillId="33" borderId="12" xfId="0" applyFont="1" applyFill="1" applyBorder="1" applyAlignment="1">
      <alignment horizontal="center" vertical="center" wrapText="1"/>
    </xf>
    <xf numFmtId="0" fontId="77" fillId="33" borderId="10" xfId="0" applyFont="1" applyFill="1" applyBorder="1" applyAlignment="1">
      <alignment horizontal="center" vertical="center"/>
    </xf>
    <xf numFmtId="0" fontId="77" fillId="33" borderId="11" xfId="0" applyFont="1" applyFill="1" applyBorder="1" applyAlignment="1">
      <alignment horizontal="center" vertical="center"/>
    </xf>
    <xf numFmtId="0" fontId="77" fillId="33" borderId="12" xfId="0" applyFont="1" applyFill="1" applyBorder="1" applyAlignment="1">
      <alignment horizontal="center" vertical="center"/>
    </xf>
    <xf numFmtId="0" fontId="46" fillId="33" borderId="10" xfId="0" applyFont="1" applyFill="1" applyBorder="1" applyAlignment="1">
      <alignment horizontal="center" vertical="center"/>
    </xf>
    <xf numFmtId="0" fontId="46" fillId="33" borderId="11" xfId="0" applyFont="1" applyFill="1" applyBorder="1" applyAlignment="1">
      <alignment horizontal="center" vertical="center"/>
    </xf>
    <xf numFmtId="0" fontId="46" fillId="33" borderId="12" xfId="0" applyFont="1" applyFill="1" applyBorder="1" applyAlignment="1">
      <alignment horizontal="center" vertical="center"/>
    </xf>
    <xf numFmtId="0" fontId="75" fillId="33" borderId="0" xfId="0" applyFont="1" applyFill="1" applyAlignment="1">
      <alignment horizontal="center"/>
    </xf>
    <xf numFmtId="0" fontId="43" fillId="33" borderId="13" xfId="0" applyFont="1" applyFill="1" applyBorder="1" applyAlignment="1">
      <alignment horizontal="center" vertical="center"/>
    </xf>
    <xf numFmtId="49" fontId="43" fillId="33" borderId="10" xfId="0" applyNumberFormat="1" applyFont="1" applyFill="1" applyBorder="1" applyAlignment="1">
      <alignment horizontal="center" vertical="center"/>
    </xf>
    <xf numFmtId="49" fontId="43" fillId="33" borderId="11" xfId="0" applyNumberFormat="1" applyFont="1" applyFill="1" applyBorder="1" applyAlignment="1">
      <alignment horizontal="center" vertical="center"/>
    </xf>
    <xf numFmtId="49" fontId="43" fillId="33" borderId="12" xfId="0" applyNumberFormat="1" applyFont="1" applyFill="1" applyBorder="1" applyAlignment="1">
      <alignment horizontal="center" vertical="center"/>
    </xf>
    <xf numFmtId="0" fontId="43" fillId="33" borderId="10" xfId="0" applyFont="1" applyFill="1" applyBorder="1" applyAlignment="1">
      <alignment horizontal="center" vertical="center" wrapText="1"/>
    </xf>
    <xf numFmtId="0" fontId="43" fillId="33" borderId="11" xfId="0" applyFont="1" applyFill="1" applyBorder="1" applyAlignment="1">
      <alignment horizontal="center" vertical="center" wrapText="1"/>
    </xf>
    <xf numFmtId="0" fontId="43" fillId="33" borderId="12" xfId="0" applyFont="1" applyFill="1" applyBorder="1" applyAlignment="1">
      <alignment horizontal="center" vertical="center" wrapText="1"/>
    </xf>
    <xf numFmtId="0" fontId="76" fillId="33" borderId="10" xfId="0" applyFont="1" applyFill="1" applyBorder="1" applyAlignment="1">
      <alignment horizontal="center"/>
    </xf>
    <xf numFmtId="0" fontId="76" fillId="33" borderId="11" xfId="0" applyFont="1" applyFill="1" applyBorder="1" applyAlignment="1">
      <alignment horizontal="center"/>
    </xf>
    <xf numFmtId="0" fontId="76" fillId="33" borderId="12" xfId="0" applyFont="1" applyFill="1" applyBorder="1" applyAlignment="1">
      <alignment horizontal="center"/>
    </xf>
    <xf numFmtId="0" fontId="30" fillId="35" borderId="10" xfId="0" applyFont="1" applyFill="1" applyBorder="1" applyAlignment="1">
      <alignment horizontal="left" vertical="center" wrapText="1"/>
    </xf>
    <xf numFmtId="0" fontId="30" fillId="35" borderId="11" xfId="0" applyFont="1" applyFill="1" applyBorder="1" applyAlignment="1">
      <alignment horizontal="left" vertical="center" wrapText="1"/>
    </xf>
    <xf numFmtId="0" fontId="30" fillId="35" borderId="12" xfId="0" applyFont="1" applyFill="1" applyBorder="1" applyAlignment="1">
      <alignment horizontal="left" vertical="center" wrapText="1"/>
    </xf>
    <xf numFmtId="0" fontId="18" fillId="35" borderId="10" xfId="0" applyFont="1" applyFill="1" applyBorder="1" applyAlignment="1">
      <alignment horizontal="left" vertical="center" wrapText="1"/>
    </xf>
    <xf numFmtId="0" fontId="18" fillId="35" borderId="11" xfId="0" applyFont="1" applyFill="1" applyBorder="1" applyAlignment="1">
      <alignment horizontal="left" vertical="center"/>
    </xf>
    <xf numFmtId="0" fontId="18" fillId="35" borderId="12" xfId="0" applyFont="1" applyFill="1" applyBorder="1" applyAlignment="1">
      <alignment horizontal="left" vertical="center"/>
    </xf>
    <xf numFmtId="0" fontId="30" fillId="0" borderId="22" xfId="0" applyFont="1" applyBorder="1" applyAlignment="1">
      <alignment horizontal="left" vertical="center" wrapText="1"/>
    </xf>
    <xf numFmtId="0" fontId="30" fillId="0" borderId="23" xfId="0" applyFont="1" applyBorder="1" applyAlignment="1">
      <alignment horizontal="left" vertical="center" wrapText="1"/>
    </xf>
    <xf numFmtId="0" fontId="30" fillId="0" borderId="24" xfId="0" applyFont="1" applyBorder="1" applyAlignment="1">
      <alignment horizontal="left" vertical="center" wrapText="1"/>
    </xf>
    <xf numFmtId="0" fontId="30" fillId="0" borderId="25" xfId="0" applyFont="1" applyBorder="1" applyAlignment="1">
      <alignment horizontal="left" vertical="center" wrapText="1"/>
    </xf>
    <xf numFmtId="0" fontId="30" fillId="0" borderId="0" xfId="0" applyFont="1" applyBorder="1" applyAlignment="1">
      <alignment horizontal="left" vertical="center" wrapText="1"/>
    </xf>
    <xf numFmtId="0" fontId="30" fillId="0" borderId="16" xfId="0" applyFont="1" applyBorder="1" applyAlignment="1">
      <alignment horizontal="left" vertical="center" wrapText="1"/>
    </xf>
    <xf numFmtId="0" fontId="30" fillId="0" borderId="19" xfId="0" applyFont="1" applyBorder="1" applyAlignment="1">
      <alignment horizontal="left" vertical="center" wrapText="1"/>
    </xf>
    <xf numFmtId="0" fontId="30" fillId="0" borderId="20" xfId="0" applyFont="1" applyBorder="1" applyAlignment="1">
      <alignment horizontal="left" vertical="center" wrapText="1"/>
    </xf>
    <xf numFmtId="0" fontId="30" fillId="0" borderId="18" xfId="0" applyFont="1" applyBorder="1" applyAlignment="1">
      <alignment horizontal="left" vertical="center" wrapText="1"/>
    </xf>
    <xf numFmtId="0" fontId="31" fillId="35" borderId="10" xfId="0" applyFont="1" applyFill="1" applyBorder="1" applyAlignment="1">
      <alignment horizontal="left" vertical="center" wrapText="1"/>
    </xf>
    <xf numFmtId="0" fontId="31" fillId="35" borderId="11" xfId="0" applyFont="1" applyFill="1" applyBorder="1" applyAlignment="1">
      <alignment horizontal="left" vertical="center" wrapText="1"/>
    </xf>
    <xf numFmtId="0" fontId="31" fillId="35" borderId="12" xfId="0" applyFont="1" applyFill="1" applyBorder="1" applyAlignment="1">
      <alignment horizontal="left" vertical="center" wrapText="1"/>
    </xf>
    <xf numFmtId="0" fontId="55" fillId="35" borderId="10" xfId="0" applyFont="1" applyFill="1" applyBorder="1" applyAlignment="1">
      <alignment horizontal="left" vertical="center" wrapText="1"/>
    </xf>
    <xf numFmtId="0" fontId="55" fillId="35" borderId="11" xfId="0" applyFont="1" applyFill="1" applyBorder="1" applyAlignment="1">
      <alignment horizontal="left" vertical="center" wrapText="1"/>
    </xf>
    <xf numFmtId="0" fontId="55" fillId="35" borderId="31" xfId="0" applyFont="1" applyFill="1" applyBorder="1" applyAlignment="1">
      <alignment horizontal="left" vertical="center" wrapText="1"/>
    </xf>
    <xf numFmtId="0" fontId="55" fillId="35" borderId="10" xfId="0" applyFont="1" applyFill="1" applyBorder="1" applyAlignment="1">
      <alignment horizontal="left" vertical="center"/>
    </xf>
    <xf numFmtId="0" fontId="55" fillId="35" borderId="11" xfId="0" applyFont="1" applyFill="1" applyBorder="1" applyAlignment="1">
      <alignment horizontal="left" vertical="center"/>
    </xf>
    <xf numFmtId="0" fontId="55" fillId="35" borderId="31" xfId="0" applyFont="1" applyFill="1" applyBorder="1" applyAlignment="1">
      <alignment horizontal="left" vertical="center"/>
    </xf>
    <xf numFmtId="9" fontId="55" fillId="35" borderId="10" xfId="0" applyNumberFormat="1" applyFont="1" applyFill="1" applyBorder="1" applyAlignment="1">
      <alignment horizontal="left" vertical="center" wrapText="1"/>
    </xf>
    <xf numFmtId="9" fontId="55" fillId="35" borderId="11" xfId="0" applyNumberFormat="1" applyFont="1" applyFill="1" applyBorder="1" applyAlignment="1">
      <alignment horizontal="left" vertical="center" wrapText="1"/>
    </xf>
    <xf numFmtId="9" fontId="55" fillId="35" borderId="31" xfId="0" applyNumberFormat="1" applyFont="1" applyFill="1" applyBorder="1" applyAlignment="1">
      <alignment horizontal="left" vertical="center" wrapText="1"/>
    </xf>
    <xf numFmtId="0" fontId="55" fillId="33" borderId="10" xfId="0" applyFont="1" applyFill="1" applyBorder="1" applyAlignment="1">
      <alignment horizontal="left" vertical="center" wrapText="1"/>
    </xf>
    <xf numFmtId="0" fontId="55" fillId="33" borderId="11" xfId="0" applyFont="1" applyFill="1" applyBorder="1" applyAlignment="1">
      <alignment horizontal="left" vertical="center" wrapText="1"/>
    </xf>
    <xf numFmtId="0" fontId="55" fillId="33" borderId="31" xfId="0" applyFont="1" applyFill="1" applyBorder="1" applyAlignment="1">
      <alignment horizontal="left" vertical="center" wrapText="1"/>
    </xf>
    <xf numFmtId="0" fontId="55" fillId="0" borderId="44" xfId="0" applyFont="1" applyBorder="1" applyAlignment="1">
      <alignment horizontal="left" vertical="center" wrapText="1"/>
    </xf>
    <xf numFmtId="0" fontId="55" fillId="0" borderId="23" xfId="0" applyFont="1" applyBorder="1" applyAlignment="1">
      <alignment horizontal="left" vertical="center" wrapText="1"/>
    </xf>
    <xf numFmtId="0" fontId="55" fillId="0" borderId="34" xfId="0" applyFont="1" applyBorder="1" applyAlignment="1">
      <alignment horizontal="left" vertical="center" wrapText="1"/>
    </xf>
    <xf numFmtId="0" fontId="55" fillId="0" borderId="45" xfId="0" applyFont="1" applyBorder="1" applyAlignment="1">
      <alignment horizontal="left" vertical="center" wrapText="1"/>
    </xf>
    <xf numFmtId="0" fontId="55" fillId="0" borderId="0" xfId="0" applyFont="1" applyBorder="1" applyAlignment="1">
      <alignment horizontal="left" vertical="center" wrapText="1"/>
    </xf>
    <xf numFmtId="0" fontId="55" fillId="0" borderId="27" xfId="0" applyFont="1" applyBorder="1" applyAlignment="1">
      <alignment horizontal="left" vertical="center" wrapText="1"/>
    </xf>
    <xf numFmtId="0" fontId="55" fillId="0" borderId="37" xfId="0" applyFont="1" applyBorder="1" applyAlignment="1">
      <alignment horizontal="left" vertical="center" wrapText="1"/>
    </xf>
    <xf numFmtId="0" fontId="55" fillId="0" borderId="20" xfId="0" applyFont="1" applyBorder="1" applyAlignment="1">
      <alignment horizontal="left" vertical="center" wrapText="1"/>
    </xf>
    <xf numFmtId="0" fontId="55" fillId="0" borderId="36" xfId="0" applyFont="1" applyBorder="1" applyAlignment="1">
      <alignment horizontal="left" vertical="center" wrapText="1"/>
    </xf>
    <xf numFmtId="0" fontId="55" fillId="33" borderId="11" xfId="0" applyFont="1" applyFill="1" applyBorder="1" applyAlignment="1">
      <alignment horizontal="left" vertical="center"/>
    </xf>
    <xf numFmtId="0" fontId="55" fillId="33" borderId="31" xfId="0" applyFont="1" applyFill="1" applyBorder="1" applyAlignment="1">
      <alignment horizontal="left" vertical="center"/>
    </xf>
    <xf numFmtId="0" fontId="55" fillId="0" borderId="22" xfId="0" applyFont="1" applyBorder="1" applyAlignment="1">
      <alignment horizontal="left" vertical="center" wrapText="1"/>
    </xf>
    <xf numFmtId="0" fontId="55" fillId="0" borderId="24" xfId="0" applyFont="1" applyBorder="1" applyAlignment="1">
      <alignment horizontal="left" vertical="center" wrapText="1"/>
    </xf>
    <xf numFmtId="0" fontId="55" fillId="0" borderId="25" xfId="0" applyFont="1" applyBorder="1" applyAlignment="1">
      <alignment horizontal="left" vertical="center" wrapText="1"/>
    </xf>
    <xf numFmtId="0" fontId="55" fillId="0" borderId="16" xfId="0" applyFont="1" applyBorder="1" applyAlignment="1">
      <alignment horizontal="left" vertical="center" wrapText="1"/>
    </xf>
    <xf numFmtId="0" fontId="55" fillId="0" borderId="19" xfId="0" applyFont="1" applyBorder="1" applyAlignment="1">
      <alignment horizontal="left" vertical="center" wrapText="1"/>
    </xf>
    <xf numFmtId="0" fontId="55" fillId="0" borderId="18" xfId="0" applyFont="1" applyBorder="1" applyAlignment="1">
      <alignment horizontal="left" vertical="center" wrapText="1"/>
    </xf>
    <xf numFmtId="0" fontId="77" fillId="33" borderId="22" xfId="0" applyFont="1" applyFill="1" applyBorder="1" applyAlignment="1">
      <alignment horizontal="left" vertical="center" wrapText="1"/>
    </xf>
    <xf numFmtId="0" fontId="77" fillId="33" borderId="23" xfId="0" applyFont="1" applyFill="1" applyBorder="1" applyAlignment="1">
      <alignment horizontal="left" vertical="center" wrapText="1"/>
    </xf>
    <xf numFmtId="0" fontId="77" fillId="33" borderId="24" xfId="0" applyFont="1" applyFill="1" applyBorder="1" applyAlignment="1">
      <alignment horizontal="left" vertical="center" wrapText="1"/>
    </xf>
    <xf numFmtId="0" fontId="77" fillId="33" borderId="25" xfId="0" applyFont="1" applyFill="1" applyBorder="1" applyAlignment="1">
      <alignment horizontal="left" vertical="center" wrapText="1"/>
    </xf>
    <xf numFmtId="0" fontId="77" fillId="33" borderId="0" xfId="0" applyFont="1" applyFill="1" applyBorder="1" applyAlignment="1">
      <alignment horizontal="left" vertical="center" wrapText="1"/>
    </xf>
    <xf numFmtId="0" fontId="77" fillId="33" borderId="16" xfId="0" applyFont="1" applyFill="1" applyBorder="1" applyAlignment="1">
      <alignment horizontal="left" vertical="center" wrapText="1"/>
    </xf>
    <xf numFmtId="0" fontId="77" fillId="33" borderId="19" xfId="0" applyFont="1" applyFill="1" applyBorder="1" applyAlignment="1">
      <alignment horizontal="left" vertical="center" wrapText="1"/>
    </xf>
    <xf numFmtId="0" fontId="77" fillId="33" borderId="20" xfId="0" applyFont="1" applyFill="1" applyBorder="1" applyAlignment="1">
      <alignment horizontal="left" vertical="center" wrapText="1"/>
    </xf>
    <xf numFmtId="0" fontId="77" fillId="33" borderId="18" xfId="0" applyFont="1" applyFill="1" applyBorder="1" applyAlignment="1">
      <alignment horizontal="left" vertical="center" wrapText="1"/>
    </xf>
    <xf numFmtId="0" fontId="77" fillId="33" borderId="10" xfId="0" applyFont="1" applyFill="1" applyBorder="1" applyAlignment="1">
      <alignment horizontal="left" vertical="center" wrapText="1"/>
    </xf>
    <xf numFmtId="0" fontId="77" fillId="33" borderId="11" xfId="0" applyFont="1" applyFill="1" applyBorder="1" applyAlignment="1">
      <alignment horizontal="left" vertical="center"/>
    </xf>
    <xf numFmtId="0" fontId="77" fillId="33" borderId="12" xfId="0" applyFont="1" applyFill="1" applyBorder="1" applyAlignment="1">
      <alignment horizontal="left" vertical="center"/>
    </xf>
    <xf numFmtId="0" fontId="77" fillId="33" borderId="11" xfId="0" applyFont="1" applyFill="1" applyBorder="1" applyAlignment="1">
      <alignment horizontal="left" vertical="center" wrapText="1"/>
    </xf>
    <xf numFmtId="0" fontId="77" fillId="33" borderId="12" xfId="0" applyFont="1" applyFill="1" applyBorder="1" applyAlignment="1">
      <alignment horizontal="left" vertical="center" wrapText="1"/>
    </xf>
    <xf numFmtId="0" fontId="77" fillId="33" borderId="10" xfId="0" applyFont="1" applyFill="1" applyBorder="1" applyAlignment="1">
      <alignment horizontal="left" wrapText="1"/>
    </xf>
    <xf numFmtId="0" fontId="77" fillId="33" borderId="11" xfId="0" applyFont="1" applyFill="1" applyBorder="1" applyAlignment="1">
      <alignment horizontal="left" wrapText="1"/>
    </xf>
    <xf numFmtId="0" fontId="77" fillId="33" borderId="12" xfId="0" applyFont="1" applyFill="1" applyBorder="1" applyAlignment="1">
      <alignment horizontal="left" wrapText="1"/>
    </xf>
  </cellXfs>
  <cellStyles count="46">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5"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cellStyle name="Normal 3" xfId="43"/>
    <cellStyle name="Note" xfId="15" builtinId="10" customBuiltin="1"/>
    <cellStyle name="Output" xfId="10" builtinId="21" customBuiltin="1"/>
    <cellStyle name="Percent" xfId="44"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52"/>
  <sheetViews>
    <sheetView view="pageBreakPreview" topLeftCell="A13" zoomScale="70" zoomScaleNormal="120" zoomScaleSheetLayoutView="70" workbookViewId="0">
      <selection activeCell="C9" sqref="C9:G9"/>
    </sheetView>
  </sheetViews>
  <sheetFormatPr defaultRowHeight="15" x14ac:dyDescent="0.25"/>
  <cols>
    <col min="1" max="1" width="23.140625" customWidth="1"/>
    <col min="2" max="2" width="12.28515625" customWidth="1"/>
    <col min="5" max="5" width="28.42578125" customWidth="1"/>
    <col min="6" max="6" width="12.5703125" customWidth="1"/>
    <col min="7" max="7" width="7.140625" customWidth="1"/>
  </cols>
  <sheetData>
    <row r="2" spans="1:7" x14ac:dyDescent="0.25">
      <c r="A2" s="2" t="s">
        <v>8</v>
      </c>
      <c r="B2" s="3"/>
      <c r="C2" s="3"/>
      <c r="D2" s="3"/>
    </row>
    <row r="4" spans="1:7" ht="15.75" thickBot="1" x14ac:dyDescent="0.3"/>
    <row r="5" spans="1:7" ht="45" customHeight="1" thickBot="1" x14ac:dyDescent="0.3">
      <c r="A5" s="6" t="s">
        <v>4</v>
      </c>
      <c r="B5" s="349" t="s">
        <v>33</v>
      </c>
      <c r="C5" s="350"/>
      <c r="D5" s="350"/>
      <c r="E5" s="350"/>
      <c r="F5" s="350"/>
      <c r="G5" s="351"/>
    </row>
    <row r="6" spans="1:7" ht="75.75" customHeight="1" thickBot="1" x14ac:dyDescent="0.3">
      <c r="A6" s="1" t="s">
        <v>5</v>
      </c>
      <c r="B6" s="360" t="s">
        <v>9</v>
      </c>
      <c r="C6" s="361"/>
      <c r="D6" s="361"/>
      <c r="E6" s="361"/>
      <c r="F6" s="361"/>
      <c r="G6" s="362"/>
    </row>
    <row r="7" spans="1:7" ht="129" customHeight="1" thickBot="1" x14ac:dyDescent="0.3">
      <c r="A7" s="1" t="s">
        <v>6</v>
      </c>
      <c r="B7" s="363" t="s">
        <v>36</v>
      </c>
      <c r="C7" s="355"/>
      <c r="D7" s="355"/>
      <c r="E7" s="355"/>
      <c r="F7" s="355"/>
      <c r="G7" s="356"/>
    </row>
    <row r="8" spans="1:7" ht="33.75" customHeight="1" thickBot="1" x14ac:dyDescent="0.3">
      <c r="A8" s="1" t="s">
        <v>3</v>
      </c>
      <c r="B8" s="7" t="s">
        <v>7</v>
      </c>
      <c r="C8" s="352" t="s">
        <v>2</v>
      </c>
      <c r="D8" s="352"/>
      <c r="E8" s="352"/>
      <c r="F8" s="352"/>
      <c r="G8" s="353"/>
    </row>
    <row r="9" spans="1:7" ht="121.5" customHeight="1" thickBot="1" x14ac:dyDescent="0.3">
      <c r="A9" s="9" t="s">
        <v>18</v>
      </c>
      <c r="B9" s="10" t="s">
        <v>10</v>
      </c>
      <c r="C9" s="354" t="s">
        <v>28</v>
      </c>
      <c r="D9" s="355"/>
      <c r="E9" s="355"/>
      <c r="F9" s="355"/>
      <c r="G9" s="356"/>
    </row>
    <row r="10" spans="1:7" ht="154.5" customHeight="1" thickBot="1" x14ac:dyDescent="0.3">
      <c r="A10" s="9" t="s">
        <v>22</v>
      </c>
      <c r="B10" s="10" t="s">
        <v>11</v>
      </c>
      <c r="C10" s="354" t="s">
        <v>27</v>
      </c>
      <c r="D10" s="355"/>
      <c r="E10" s="355"/>
      <c r="F10" s="355"/>
      <c r="G10" s="356"/>
    </row>
    <row r="11" spans="1:7" ht="155.25" customHeight="1" thickBot="1" x14ac:dyDescent="0.3">
      <c r="A11" s="9" t="s">
        <v>19</v>
      </c>
      <c r="B11" s="10" t="s">
        <v>12</v>
      </c>
      <c r="C11" s="354" t="s">
        <v>30</v>
      </c>
      <c r="D11" s="355"/>
      <c r="E11" s="355"/>
      <c r="F11" s="355"/>
      <c r="G11" s="356"/>
    </row>
    <row r="12" spans="1:7" ht="130.5" customHeight="1" thickBot="1" x14ac:dyDescent="0.3">
      <c r="A12" s="9" t="s">
        <v>20</v>
      </c>
      <c r="B12" s="10" t="s">
        <v>13</v>
      </c>
      <c r="C12" s="354" t="s">
        <v>26</v>
      </c>
      <c r="D12" s="355"/>
      <c r="E12" s="355"/>
      <c r="F12" s="355"/>
      <c r="G12" s="356"/>
    </row>
    <row r="13" spans="1:7" ht="107.25" customHeight="1" thickBot="1" x14ac:dyDescent="0.3">
      <c r="A13" s="9" t="s">
        <v>23</v>
      </c>
      <c r="B13" s="10" t="s">
        <v>14</v>
      </c>
      <c r="C13" s="354" t="s">
        <v>29</v>
      </c>
      <c r="D13" s="355"/>
      <c r="E13" s="355"/>
      <c r="F13" s="355"/>
      <c r="G13" s="356"/>
    </row>
    <row r="14" spans="1:7" ht="56.25" customHeight="1" thickBot="1" x14ac:dyDescent="0.3">
      <c r="A14" s="9" t="s">
        <v>24</v>
      </c>
      <c r="B14" s="10" t="s">
        <v>15</v>
      </c>
      <c r="C14" s="354" t="s">
        <v>31</v>
      </c>
      <c r="D14" s="355"/>
      <c r="E14" s="355"/>
      <c r="F14" s="355"/>
      <c r="G14" s="356"/>
    </row>
    <row r="15" spans="1:7" ht="173.25" customHeight="1" thickBot="1" x14ac:dyDescent="0.3">
      <c r="A15" s="9" t="s">
        <v>25</v>
      </c>
      <c r="B15" s="10" t="s">
        <v>16</v>
      </c>
      <c r="C15" s="354" t="s">
        <v>37</v>
      </c>
      <c r="D15" s="355"/>
      <c r="E15" s="355"/>
      <c r="F15" s="355"/>
      <c r="G15" s="356"/>
    </row>
    <row r="16" spans="1:7" ht="96" customHeight="1" thickBot="1" x14ac:dyDescent="0.3">
      <c r="A16" s="9" t="s">
        <v>21</v>
      </c>
      <c r="B16" s="10" t="s">
        <v>17</v>
      </c>
      <c r="C16" s="357" t="s">
        <v>32</v>
      </c>
      <c r="D16" s="358"/>
      <c r="E16" s="358"/>
      <c r="F16" s="358"/>
      <c r="G16" s="359"/>
    </row>
    <row r="17" spans="1:7" ht="20.25" customHeight="1" x14ac:dyDescent="0.25">
      <c r="A17" s="4"/>
      <c r="B17" s="5"/>
      <c r="C17" s="5"/>
      <c r="D17" s="5"/>
      <c r="E17" s="5"/>
      <c r="F17" s="5"/>
      <c r="G17" s="5"/>
    </row>
    <row r="28" spans="1:7" ht="15" customHeight="1" x14ac:dyDescent="0.25"/>
    <row r="32" spans="1:7" ht="15" customHeight="1" x14ac:dyDescent="0.25"/>
    <row r="36" ht="15" customHeight="1" x14ac:dyDescent="0.25"/>
    <row r="40" ht="15" customHeight="1" x14ac:dyDescent="0.25"/>
    <row r="44" ht="15" customHeight="1" x14ac:dyDescent="0.25"/>
    <row r="48" ht="15" customHeight="1" x14ac:dyDescent="0.25"/>
    <row r="52" ht="15" customHeight="1" x14ac:dyDescent="0.25"/>
  </sheetData>
  <mergeCells count="12">
    <mergeCell ref="B5:G5"/>
    <mergeCell ref="C8:G8"/>
    <mergeCell ref="C9:G9"/>
    <mergeCell ref="C16:G16"/>
    <mergeCell ref="B6:G6"/>
    <mergeCell ref="B7:G7"/>
    <mergeCell ref="C10:G10"/>
    <mergeCell ref="C12:G12"/>
    <mergeCell ref="C13:G13"/>
    <mergeCell ref="C14:G14"/>
    <mergeCell ref="C15:G15"/>
    <mergeCell ref="C11:G11"/>
  </mergeCells>
  <pageMargins left="0.47" right="0.33" top="0.43" bottom="0.45" header="0.3" footer="0.3"/>
  <pageSetup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21"/>
  <sheetViews>
    <sheetView view="pageBreakPreview" zoomScale="60" zoomScaleNormal="100" workbookViewId="0">
      <selection activeCell="B32" sqref="B32:E32"/>
    </sheetView>
  </sheetViews>
  <sheetFormatPr defaultRowHeight="15" x14ac:dyDescent="0.25"/>
  <cols>
    <col min="1" max="1" width="28.7109375" customWidth="1"/>
    <col min="2" max="2" width="16.85546875" customWidth="1"/>
    <col min="3" max="3" width="17.5703125" customWidth="1"/>
    <col min="4" max="4" width="17.140625" customWidth="1"/>
    <col min="5" max="5" width="16.7109375" customWidth="1"/>
  </cols>
  <sheetData>
    <row r="2" spans="1:5" x14ac:dyDescent="0.25">
      <c r="A2" s="367" t="s">
        <v>38</v>
      </c>
      <c r="B2" s="367"/>
      <c r="C2" s="367"/>
      <c r="D2" s="367"/>
      <c r="E2" s="367"/>
    </row>
    <row r="3" spans="1:5" x14ac:dyDescent="0.25">
      <c r="A3" s="368" t="s">
        <v>39</v>
      </c>
      <c r="B3" s="368"/>
      <c r="C3" s="368"/>
      <c r="D3" s="368"/>
      <c r="E3" s="368"/>
    </row>
    <row r="4" spans="1:5" ht="15.75" thickBot="1" x14ac:dyDescent="0.3"/>
    <row r="5" spans="1:5" ht="28.5" customHeight="1" thickBot="1" x14ac:dyDescent="0.3">
      <c r="A5" s="14" t="s">
        <v>40</v>
      </c>
      <c r="B5" s="369" t="s">
        <v>34</v>
      </c>
      <c r="C5" s="369"/>
      <c r="D5" s="369"/>
      <c r="E5" s="369"/>
    </row>
    <row r="6" spans="1:5" ht="15.75" thickBot="1" x14ac:dyDescent="0.3">
      <c r="A6" s="14" t="s">
        <v>0</v>
      </c>
      <c r="B6" s="370" t="s">
        <v>17</v>
      </c>
      <c r="C6" s="371"/>
      <c r="D6" s="371"/>
      <c r="E6" s="372"/>
    </row>
    <row r="7" spans="1:5" ht="28.5" customHeight="1" thickBot="1" x14ac:dyDescent="0.3">
      <c r="A7" s="14" t="s">
        <v>41</v>
      </c>
      <c r="B7" s="357" t="s">
        <v>42</v>
      </c>
      <c r="C7" s="358"/>
      <c r="D7" s="358"/>
      <c r="E7" s="359"/>
    </row>
    <row r="8" spans="1:5" ht="16.5" customHeight="1" thickBot="1" x14ac:dyDescent="0.3">
      <c r="A8" s="373" t="s">
        <v>2</v>
      </c>
      <c r="B8" s="374"/>
      <c r="C8" s="374"/>
      <c r="D8" s="374"/>
      <c r="E8" s="375"/>
    </row>
    <row r="9" spans="1:5" x14ac:dyDescent="0.25">
      <c r="A9" s="701" t="s">
        <v>43</v>
      </c>
      <c r="B9" s="702"/>
      <c r="C9" s="702"/>
      <c r="D9" s="702"/>
      <c r="E9" s="703"/>
    </row>
    <row r="10" spans="1:5" x14ac:dyDescent="0.25">
      <c r="A10" s="704"/>
      <c r="B10" s="705"/>
      <c r="C10" s="705"/>
      <c r="D10" s="705"/>
      <c r="E10" s="706"/>
    </row>
    <row r="11" spans="1:5" ht="29.25" customHeight="1" thickBot="1" x14ac:dyDescent="0.3">
      <c r="A11" s="707"/>
      <c r="B11" s="708"/>
      <c r="C11" s="708"/>
      <c r="D11" s="708"/>
      <c r="E11" s="709"/>
    </row>
    <row r="12" spans="1:5" ht="73.5" customHeight="1" thickBot="1" x14ac:dyDescent="0.3">
      <c r="A12" s="15" t="s">
        <v>44</v>
      </c>
      <c r="B12" s="698" t="s">
        <v>45</v>
      </c>
      <c r="C12" s="699"/>
      <c r="D12" s="699"/>
      <c r="E12" s="700"/>
    </row>
    <row r="13" spans="1:5" x14ac:dyDescent="0.25">
      <c r="A13" s="379" t="s">
        <v>46</v>
      </c>
      <c r="B13" s="17">
        <v>2018</v>
      </c>
      <c r="C13" s="17">
        <v>2019</v>
      </c>
      <c r="D13" s="17">
        <v>2020</v>
      </c>
      <c r="E13" s="17">
        <v>2021</v>
      </c>
    </row>
    <row r="14" spans="1:5" ht="15.75" thickBot="1" x14ac:dyDescent="0.3">
      <c r="A14" s="380"/>
      <c r="B14" s="18" t="s">
        <v>1</v>
      </c>
      <c r="C14" s="18" t="s">
        <v>47</v>
      </c>
      <c r="D14" s="18" t="s">
        <v>47</v>
      </c>
      <c r="E14" s="18" t="s">
        <v>47</v>
      </c>
    </row>
    <row r="15" spans="1:5" ht="34.5" thickBot="1" x14ac:dyDescent="0.3">
      <c r="A15" s="19" t="s">
        <v>48</v>
      </c>
      <c r="B15" s="20">
        <v>1</v>
      </c>
      <c r="C15" s="20" t="s">
        <v>49</v>
      </c>
      <c r="D15" s="20" t="s">
        <v>49</v>
      </c>
      <c r="E15" s="20" t="s">
        <v>49</v>
      </c>
    </row>
    <row r="16" spans="1:5" ht="23.25" thickBot="1" x14ac:dyDescent="0.3">
      <c r="A16" s="19" t="s">
        <v>50</v>
      </c>
      <c r="B16" s="20">
        <v>2</v>
      </c>
      <c r="C16" s="21" t="s">
        <v>49</v>
      </c>
      <c r="D16" s="21" t="s">
        <v>49</v>
      </c>
      <c r="E16" s="21" t="s">
        <v>49</v>
      </c>
    </row>
    <row r="17" spans="1:5" ht="23.25" thickBot="1" x14ac:dyDescent="0.3">
      <c r="A17" s="19" t="s">
        <v>51</v>
      </c>
      <c r="B17" s="22">
        <v>0.5</v>
      </c>
      <c r="C17" s="23">
        <v>0.5</v>
      </c>
      <c r="D17" s="23">
        <v>0.5</v>
      </c>
      <c r="E17" s="23">
        <v>0.5</v>
      </c>
    </row>
    <row r="18" spans="1:5" ht="23.25" thickBot="1" x14ac:dyDescent="0.3">
      <c r="A18" s="24" t="s">
        <v>52</v>
      </c>
      <c r="B18" s="25">
        <v>3</v>
      </c>
      <c r="C18" s="25" t="s">
        <v>49</v>
      </c>
      <c r="D18" s="25" t="s">
        <v>49</v>
      </c>
      <c r="E18" s="25" t="s">
        <v>49</v>
      </c>
    </row>
    <row r="19" spans="1:5" ht="39.75" customHeight="1" thickBot="1" x14ac:dyDescent="0.3">
      <c r="A19" s="26" t="s">
        <v>53</v>
      </c>
      <c r="B19" s="381" t="s">
        <v>54</v>
      </c>
      <c r="C19" s="382"/>
      <c r="D19" s="382"/>
      <c r="E19" s="383"/>
    </row>
    <row r="20" spans="1:5" ht="15.75" thickBot="1" x14ac:dyDescent="0.3">
      <c r="A20" s="384" t="s">
        <v>55</v>
      </c>
      <c r="B20" s="385"/>
      <c r="C20" s="385"/>
      <c r="D20" s="385"/>
      <c r="E20" s="386"/>
    </row>
    <row r="21" spans="1:5" ht="15.75" thickBot="1" x14ac:dyDescent="0.3">
      <c r="A21" s="28" t="s">
        <v>56</v>
      </c>
      <c r="B21" s="29">
        <v>0.5</v>
      </c>
      <c r="C21" s="29">
        <v>0.5</v>
      </c>
      <c r="D21" s="29">
        <v>0.5</v>
      </c>
      <c r="E21" s="29">
        <v>0.5</v>
      </c>
    </row>
    <row r="22" spans="1:5" ht="15.75" thickBot="1" x14ac:dyDescent="0.3">
      <c r="A22" s="19" t="s">
        <v>57</v>
      </c>
      <c r="B22" s="29">
        <v>0.5</v>
      </c>
      <c r="C22" s="29">
        <v>0.5</v>
      </c>
      <c r="D22" s="29">
        <v>0.5</v>
      </c>
      <c r="E22" s="29">
        <v>0.5</v>
      </c>
    </row>
    <row r="23" spans="1:5" ht="15.75" thickBot="1" x14ac:dyDescent="0.3">
      <c r="A23" s="19" t="s">
        <v>58</v>
      </c>
      <c r="B23" s="29">
        <v>0.5</v>
      </c>
      <c r="C23" s="30">
        <v>0.5</v>
      </c>
      <c r="D23" s="30">
        <v>0.5</v>
      </c>
      <c r="E23" s="30">
        <v>0.5</v>
      </c>
    </row>
    <row r="24" spans="1:5" ht="15.75" thickBot="1" x14ac:dyDescent="0.3">
      <c r="A24" s="19" t="s">
        <v>59</v>
      </c>
      <c r="B24" s="31">
        <v>0.5</v>
      </c>
      <c r="C24" s="23">
        <v>0.5</v>
      </c>
      <c r="D24" s="23">
        <v>0.5</v>
      </c>
      <c r="E24" s="23">
        <v>0.5</v>
      </c>
    </row>
    <row r="25" spans="1:5" ht="15.75" thickBot="1" x14ac:dyDescent="0.3">
      <c r="A25" s="28" t="s">
        <v>60</v>
      </c>
      <c r="B25" s="29">
        <v>0</v>
      </c>
      <c r="C25" s="29">
        <v>0</v>
      </c>
      <c r="D25" s="29">
        <v>0</v>
      </c>
      <c r="E25" s="29">
        <v>0</v>
      </c>
    </row>
    <row r="26" spans="1:5" ht="15.75" thickBot="1" x14ac:dyDescent="0.3">
      <c r="A26" s="28" t="s">
        <v>61</v>
      </c>
      <c r="B26" s="20">
        <v>7</v>
      </c>
      <c r="C26" s="20" t="s">
        <v>62</v>
      </c>
      <c r="D26" s="20" t="s">
        <v>62</v>
      </c>
      <c r="E26" s="20" t="s">
        <v>62</v>
      </c>
    </row>
    <row r="27" spans="1:5" ht="15.75" thickBot="1" x14ac:dyDescent="0.3">
      <c r="A27" s="19" t="s">
        <v>63</v>
      </c>
      <c r="B27" s="20">
        <v>7</v>
      </c>
      <c r="C27" s="20" t="s">
        <v>62</v>
      </c>
      <c r="D27" s="20" t="s">
        <v>62</v>
      </c>
      <c r="E27" s="20" t="s">
        <v>62</v>
      </c>
    </row>
    <row r="28" spans="1:5" ht="23.25" thickBot="1" x14ac:dyDescent="0.3">
      <c r="A28" s="19" t="s">
        <v>64</v>
      </c>
      <c r="B28" s="20">
        <v>0</v>
      </c>
      <c r="C28" s="20">
        <v>1</v>
      </c>
      <c r="D28" s="20" t="s">
        <v>62</v>
      </c>
      <c r="E28" s="20" t="s">
        <v>62</v>
      </c>
    </row>
    <row r="29" spans="1:5" ht="15.75" thickBot="1" x14ac:dyDescent="0.3">
      <c r="A29" s="364" t="s">
        <v>65</v>
      </c>
      <c r="B29" s="365"/>
      <c r="C29" s="365"/>
      <c r="D29" s="365"/>
      <c r="E29" s="366"/>
    </row>
    <row r="30" spans="1:5" ht="15.75" thickBot="1" x14ac:dyDescent="0.3">
      <c r="A30" s="390" t="s">
        <v>66</v>
      </c>
      <c r="B30" s="391"/>
      <c r="C30" s="391"/>
      <c r="D30" s="391"/>
      <c r="E30" s="392"/>
    </row>
    <row r="31" spans="1:5" ht="24" customHeight="1" thickBot="1" x14ac:dyDescent="0.3">
      <c r="A31" s="32" t="s">
        <v>67</v>
      </c>
      <c r="B31" s="710" t="s">
        <v>68</v>
      </c>
      <c r="C31" s="711"/>
      <c r="D31" s="711"/>
      <c r="E31" s="712"/>
    </row>
    <row r="32" spans="1:5" ht="15.75" thickBot="1" x14ac:dyDescent="0.3">
      <c r="A32" s="19" t="s">
        <v>69</v>
      </c>
      <c r="B32" s="550" t="s">
        <v>70</v>
      </c>
      <c r="C32" s="551"/>
      <c r="D32" s="551"/>
      <c r="E32" s="552"/>
    </row>
    <row r="33" spans="1:5" ht="15.75" thickBot="1" x14ac:dyDescent="0.3">
      <c r="A33" s="19" t="s">
        <v>71</v>
      </c>
      <c r="B33" s="396" t="s">
        <v>72</v>
      </c>
      <c r="C33" s="397"/>
      <c r="D33" s="397"/>
      <c r="E33" s="398"/>
    </row>
    <row r="34" spans="1:5" ht="12.75" customHeight="1" x14ac:dyDescent="0.25">
      <c r="A34" s="379"/>
      <c r="B34" s="33">
        <v>2018</v>
      </c>
      <c r="C34" s="33">
        <v>2019</v>
      </c>
      <c r="D34" s="33">
        <v>2020</v>
      </c>
      <c r="E34" s="33">
        <v>2021</v>
      </c>
    </row>
    <row r="35" spans="1:5" ht="17.25" customHeight="1" thickBot="1" x14ac:dyDescent="0.3">
      <c r="A35" s="380"/>
      <c r="B35" s="34" t="s">
        <v>1</v>
      </c>
      <c r="C35" s="34" t="s">
        <v>47</v>
      </c>
      <c r="D35" s="34" t="s">
        <v>47</v>
      </c>
      <c r="E35" s="34" t="s">
        <v>47</v>
      </c>
    </row>
    <row r="36" spans="1:5" ht="15.75" thickBot="1" x14ac:dyDescent="0.3">
      <c r="A36" s="19" t="s">
        <v>73</v>
      </c>
      <c r="B36" s="35">
        <v>118</v>
      </c>
      <c r="C36" s="35">
        <v>163</v>
      </c>
      <c r="D36" s="35">
        <v>163</v>
      </c>
      <c r="E36" s="35">
        <v>163</v>
      </c>
    </row>
    <row r="37" spans="1:5" ht="15.75" thickBot="1" x14ac:dyDescent="0.3">
      <c r="A37" s="19" t="s">
        <v>74</v>
      </c>
      <c r="B37" s="35">
        <v>262977</v>
      </c>
      <c r="C37" s="35">
        <v>361008</v>
      </c>
      <c r="D37" s="35">
        <v>360808</v>
      </c>
      <c r="E37" s="35">
        <v>360808</v>
      </c>
    </row>
    <row r="38" spans="1:5" ht="15.75" thickBot="1" x14ac:dyDescent="0.3">
      <c r="A38" s="19" t="s">
        <v>75</v>
      </c>
      <c r="B38" s="35">
        <f>B37/B36</f>
        <v>2228.6186440677966</v>
      </c>
      <c r="C38" s="35">
        <f t="shared" ref="C38:E38" si="0">C37/C36</f>
        <v>2214.7730061349694</v>
      </c>
      <c r="D38" s="35">
        <f t="shared" si="0"/>
        <v>2213.5460122699387</v>
      </c>
      <c r="E38" s="35">
        <f t="shared" si="0"/>
        <v>2213.5460122699387</v>
      </c>
    </row>
    <row r="39" spans="1:5" ht="15.75" thickBot="1" x14ac:dyDescent="0.3">
      <c r="A39" s="19" t="s">
        <v>76</v>
      </c>
      <c r="B39" s="37" t="s">
        <v>77</v>
      </c>
      <c r="C39" s="38">
        <f>C36/B36-1</f>
        <v>0.38135593220338992</v>
      </c>
      <c r="D39" s="38">
        <f t="shared" ref="D39:E41" si="1">D36/C36-1</f>
        <v>0</v>
      </c>
      <c r="E39" s="38">
        <f t="shared" si="1"/>
        <v>0</v>
      </c>
    </row>
    <row r="40" spans="1:5" ht="15.75" thickBot="1" x14ac:dyDescent="0.3">
      <c r="A40" s="19" t="s">
        <v>78</v>
      </c>
      <c r="B40" s="37" t="s">
        <v>77</v>
      </c>
      <c r="C40" s="38">
        <f>C37/B37-1</f>
        <v>0.37277404487844934</v>
      </c>
      <c r="D40" s="38">
        <f t="shared" si="1"/>
        <v>-5.5400434339403226E-4</v>
      </c>
      <c r="E40" s="38">
        <f t="shared" si="1"/>
        <v>0</v>
      </c>
    </row>
    <row r="41" spans="1:5" ht="15.75" thickBot="1" x14ac:dyDescent="0.3">
      <c r="A41" s="19" t="s">
        <v>79</v>
      </c>
      <c r="B41" s="37" t="s">
        <v>77</v>
      </c>
      <c r="C41" s="38">
        <f>C38/B38-1</f>
        <v>-6.2126546278709061E-3</v>
      </c>
      <c r="D41" s="38">
        <f t="shared" si="1"/>
        <v>-5.5400434339403226E-4</v>
      </c>
      <c r="E41" s="38">
        <f t="shared" si="1"/>
        <v>0</v>
      </c>
    </row>
    <row r="42" spans="1:5" ht="15.75" thickBot="1" x14ac:dyDescent="0.3">
      <c r="A42" s="387" t="s">
        <v>80</v>
      </c>
      <c r="B42" s="388"/>
      <c r="C42" s="388"/>
      <c r="D42" s="388"/>
      <c r="E42" s="389"/>
    </row>
    <row r="43" spans="1:5" ht="12.75" customHeight="1" x14ac:dyDescent="0.25">
      <c r="A43" s="379"/>
      <c r="B43" s="33">
        <v>2018</v>
      </c>
      <c r="C43" s="33">
        <v>2019</v>
      </c>
      <c r="D43" s="33">
        <v>2020</v>
      </c>
      <c r="E43" s="33">
        <v>2021</v>
      </c>
    </row>
    <row r="44" spans="1:5" ht="18.75" customHeight="1" thickBot="1" x14ac:dyDescent="0.3">
      <c r="A44" s="380"/>
      <c r="B44" s="34" t="s">
        <v>1</v>
      </c>
      <c r="C44" s="34" t="s">
        <v>47</v>
      </c>
      <c r="D44" s="34" t="s">
        <v>47</v>
      </c>
      <c r="E44" s="34" t="s">
        <v>47</v>
      </c>
    </row>
    <row r="45" spans="1:5" ht="24.75" customHeight="1" thickBot="1" x14ac:dyDescent="0.3">
      <c r="A45" s="39" t="s">
        <v>81</v>
      </c>
      <c r="B45" s="40">
        <v>191130</v>
      </c>
      <c r="C45" s="40">
        <v>257935</v>
      </c>
      <c r="D45" s="40">
        <v>257935</v>
      </c>
      <c r="E45" s="40">
        <v>257935</v>
      </c>
    </row>
    <row r="46" spans="1:5" ht="24.75" thickBot="1" x14ac:dyDescent="0.3">
      <c r="A46" s="39" t="s">
        <v>82</v>
      </c>
      <c r="B46" s="40">
        <v>31919</v>
      </c>
      <c r="C46" s="40">
        <v>51873</v>
      </c>
      <c r="D46" s="40">
        <v>51873</v>
      </c>
      <c r="E46" s="40">
        <v>51873</v>
      </c>
    </row>
    <row r="47" spans="1:5" ht="15.75" thickBot="1" x14ac:dyDescent="0.3">
      <c r="A47" s="39" t="s">
        <v>83</v>
      </c>
      <c r="B47" s="41">
        <v>39928</v>
      </c>
      <c r="C47" s="40">
        <v>51200</v>
      </c>
      <c r="D47" s="40">
        <v>51000</v>
      </c>
      <c r="E47" s="40">
        <v>51000</v>
      </c>
    </row>
    <row r="48" spans="1:5" ht="15.75" thickBot="1" x14ac:dyDescent="0.3">
      <c r="A48" s="39" t="s">
        <v>84</v>
      </c>
      <c r="B48" s="41"/>
      <c r="C48" s="40"/>
      <c r="D48" s="40"/>
      <c r="E48" s="40"/>
    </row>
    <row r="49" spans="1:5" ht="15.75" thickBot="1" x14ac:dyDescent="0.3">
      <c r="A49" s="39" t="s">
        <v>85</v>
      </c>
      <c r="B49" s="41"/>
      <c r="C49" s="40"/>
      <c r="D49" s="40"/>
      <c r="E49" s="40"/>
    </row>
    <row r="50" spans="1:5" ht="15.75" thickBot="1" x14ac:dyDescent="0.3">
      <c r="A50" s="39" t="s">
        <v>86</v>
      </c>
      <c r="B50" s="41"/>
      <c r="C50" s="40"/>
      <c r="D50" s="40"/>
      <c r="E50" s="40"/>
    </row>
    <row r="51" spans="1:5" ht="24.75" thickBot="1" x14ac:dyDescent="0.3">
      <c r="A51" s="39" t="s">
        <v>87</v>
      </c>
      <c r="B51" s="41"/>
      <c r="C51" s="40"/>
      <c r="D51" s="40"/>
      <c r="E51" s="40"/>
    </row>
    <row r="52" spans="1:5" ht="24.75" thickBot="1" x14ac:dyDescent="0.3">
      <c r="A52" s="42" t="s">
        <v>88</v>
      </c>
      <c r="B52" s="41">
        <f>B51+B50+B49+B48+B47+B46+B45</f>
        <v>262977</v>
      </c>
      <c r="C52" s="41">
        <f>C51+C50+C49+C48+C47+C46+C45</f>
        <v>361008</v>
      </c>
      <c r="D52" s="41">
        <f>D51+D50+D49+D48+D47+D46+D45</f>
        <v>360808</v>
      </c>
      <c r="E52" s="41">
        <f>E51+E50+E49+E48+E47+E46+E45</f>
        <v>360808</v>
      </c>
    </row>
    <row r="53" spans="1:5" ht="15.75" thickBot="1" x14ac:dyDescent="0.3">
      <c r="A53" s="43" t="s">
        <v>89</v>
      </c>
      <c r="B53" s="44">
        <f>IF(B52-B37=0,0,"Error")</f>
        <v>0</v>
      </c>
      <c r="C53" s="44">
        <f>IF(C52-C37=0,0,"Error")</f>
        <v>0</v>
      </c>
      <c r="D53" s="44">
        <f>IF(D52-D37=0,0,"Error")</f>
        <v>0</v>
      </c>
      <c r="E53" s="44">
        <f>IF(E52-E37=0,0,"Error")</f>
        <v>0</v>
      </c>
    </row>
    <row r="54" spans="1:5" ht="15.75" thickBot="1" x14ac:dyDescent="0.3">
      <c r="A54" s="32" t="s">
        <v>90</v>
      </c>
      <c r="B54" s="399" t="s">
        <v>91</v>
      </c>
      <c r="C54" s="400"/>
      <c r="D54" s="400"/>
      <c r="E54" s="401"/>
    </row>
    <row r="55" spans="1:5" ht="15.75" thickBot="1" x14ac:dyDescent="0.3">
      <c r="A55" s="19" t="s">
        <v>69</v>
      </c>
      <c r="B55" s="384" t="s">
        <v>92</v>
      </c>
      <c r="C55" s="385"/>
      <c r="D55" s="385"/>
      <c r="E55" s="386"/>
    </row>
    <row r="56" spans="1:5" ht="15.75" thickBot="1" x14ac:dyDescent="0.3">
      <c r="A56" s="19" t="s">
        <v>71</v>
      </c>
      <c r="B56" s="396" t="s">
        <v>72</v>
      </c>
      <c r="C56" s="397"/>
      <c r="D56" s="397"/>
      <c r="E56" s="398"/>
    </row>
    <row r="57" spans="1:5" ht="15.75" thickBot="1" x14ac:dyDescent="0.3">
      <c r="A57" s="19" t="s">
        <v>73</v>
      </c>
      <c r="B57" s="35">
        <v>46</v>
      </c>
      <c r="C57" s="35">
        <v>0</v>
      </c>
      <c r="D57" s="35">
        <v>0</v>
      </c>
      <c r="E57" s="35">
        <v>0</v>
      </c>
    </row>
    <row r="58" spans="1:5" x14ac:dyDescent="0.25">
      <c r="A58" s="379"/>
      <c r="B58" s="33">
        <v>2018</v>
      </c>
      <c r="C58" s="33">
        <v>2019</v>
      </c>
      <c r="D58" s="33">
        <v>2020</v>
      </c>
      <c r="E58" s="33">
        <v>2021</v>
      </c>
    </row>
    <row r="59" spans="1:5" ht="15.75" thickBot="1" x14ac:dyDescent="0.3">
      <c r="A59" s="380"/>
      <c r="B59" s="34" t="s">
        <v>1</v>
      </c>
      <c r="C59" s="34" t="s">
        <v>47</v>
      </c>
      <c r="D59" s="34" t="s">
        <v>47</v>
      </c>
      <c r="E59" s="34" t="s">
        <v>47</v>
      </c>
    </row>
    <row r="60" spans="1:5" ht="15.75" thickBot="1" x14ac:dyDescent="0.3">
      <c r="A60" s="19" t="s">
        <v>74</v>
      </c>
      <c r="B60" s="35">
        <v>86951</v>
      </c>
      <c r="C60" s="35">
        <v>0</v>
      </c>
      <c r="D60" s="35">
        <v>0</v>
      </c>
      <c r="E60" s="35">
        <v>0</v>
      </c>
    </row>
    <row r="61" spans="1:5" ht="15.75" thickBot="1" x14ac:dyDescent="0.3">
      <c r="A61" s="19" t="s">
        <v>75</v>
      </c>
      <c r="B61" s="35">
        <f>B60/B57</f>
        <v>1890.2391304347825</v>
      </c>
      <c r="C61" s="35" t="e">
        <f>C60/C57</f>
        <v>#DIV/0!</v>
      </c>
      <c r="D61" s="35" t="e">
        <f>D60/D57</f>
        <v>#DIV/0!</v>
      </c>
      <c r="E61" s="35" t="e">
        <f>E60/E57</f>
        <v>#DIV/0!</v>
      </c>
    </row>
    <row r="62" spans="1:5" ht="15.75" thickBot="1" x14ac:dyDescent="0.3">
      <c r="A62" s="19" t="s">
        <v>76</v>
      </c>
      <c r="B62" s="37"/>
      <c r="C62" s="38">
        <f>C57/B57-1</f>
        <v>-1</v>
      </c>
      <c r="D62" s="38" t="e">
        <f>D57/C57-1</f>
        <v>#DIV/0!</v>
      </c>
      <c r="E62" s="38" t="e">
        <f>E57/D57-1</f>
        <v>#DIV/0!</v>
      </c>
    </row>
    <row r="63" spans="1:5" ht="15.75" thickBot="1" x14ac:dyDescent="0.3">
      <c r="A63" s="19" t="s">
        <v>78</v>
      </c>
      <c r="B63" s="37"/>
      <c r="C63" s="38">
        <f>C60/B60-1</f>
        <v>-1</v>
      </c>
      <c r="D63" s="38" t="e">
        <f t="shared" ref="D63:E64" si="2">D60/C60-1</f>
        <v>#DIV/0!</v>
      </c>
      <c r="E63" s="38" t="e">
        <f t="shared" si="2"/>
        <v>#DIV/0!</v>
      </c>
    </row>
    <row r="64" spans="1:5" ht="15.75" thickBot="1" x14ac:dyDescent="0.3">
      <c r="A64" s="19" t="s">
        <v>79</v>
      </c>
      <c r="B64" s="37"/>
      <c r="C64" s="38" t="e">
        <f>C61/B61-1</f>
        <v>#DIV/0!</v>
      </c>
      <c r="D64" s="38" t="e">
        <f t="shared" si="2"/>
        <v>#DIV/0!</v>
      </c>
      <c r="E64" s="38" t="e">
        <f t="shared" si="2"/>
        <v>#DIV/0!</v>
      </c>
    </row>
    <row r="65" spans="1:5" ht="15.75" thickBot="1" x14ac:dyDescent="0.3">
      <c r="A65" s="387" t="s">
        <v>93</v>
      </c>
      <c r="B65" s="388"/>
      <c r="C65" s="388"/>
      <c r="D65" s="388"/>
      <c r="E65" s="389"/>
    </row>
    <row r="66" spans="1:5" x14ac:dyDescent="0.25">
      <c r="A66" s="379"/>
      <c r="B66" s="33">
        <v>2018</v>
      </c>
      <c r="C66" s="33">
        <v>2019</v>
      </c>
      <c r="D66" s="33">
        <v>2020</v>
      </c>
      <c r="E66" s="33">
        <v>2021</v>
      </c>
    </row>
    <row r="67" spans="1:5" ht="15.75" thickBot="1" x14ac:dyDescent="0.3">
      <c r="A67" s="380"/>
      <c r="B67" s="34" t="s">
        <v>1</v>
      </c>
      <c r="C67" s="34" t="s">
        <v>47</v>
      </c>
      <c r="D67" s="34" t="s">
        <v>47</v>
      </c>
      <c r="E67" s="34" t="s">
        <v>47</v>
      </c>
    </row>
    <row r="68" spans="1:5" ht="15.75" thickBot="1" x14ac:dyDescent="0.3">
      <c r="A68" s="39" t="s">
        <v>81</v>
      </c>
      <c r="B68" s="40">
        <v>74508</v>
      </c>
      <c r="C68" s="40"/>
      <c r="D68" s="40"/>
      <c r="E68" s="40"/>
    </row>
    <row r="69" spans="1:5" ht="24.75" thickBot="1" x14ac:dyDescent="0.3">
      <c r="A69" s="39" t="s">
        <v>82</v>
      </c>
      <c r="B69" s="40">
        <v>12443</v>
      </c>
      <c r="C69" s="40"/>
      <c r="D69" s="40"/>
      <c r="E69" s="40"/>
    </row>
    <row r="70" spans="1:5" ht="15.75" thickBot="1" x14ac:dyDescent="0.3">
      <c r="A70" s="39" t="s">
        <v>83</v>
      </c>
      <c r="B70" s="41"/>
      <c r="C70" s="40"/>
      <c r="D70" s="40"/>
      <c r="E70" s="40"/>
    </row>
    <row r="71" spans="1:5" ht="15.75" thickBot="1" x14ac:dyDescent="0.3">
      <c r="A71" s="39" t="s">
        <v>84</v>
      </c>
      <c r="B71" s="41"/>
      <c r="C71" s="40"/>
      <c r="D71" s="40"/>
      <c r="E71" s="40"/>
    </row>
    <row r="72" spans="1:5" ht="15.75" thickBot="1" x14ac:dyDescent="0.3">
      <c r="A72" s="39" t="s">
        <v>85</v>
      </c>
      <c r="B72" s="41"/>
      <c r="C72" s="40"/>
      <c r="D72" s="40"/>
      <c r="E72" s="40"/>
    </row>
    <row r="73" spans="1:5" ht="15.75" thickBot="1" x14ac:dyDescent="0.3">
      <c r="A73" s="39" t="s">
        <v>86</v>
      </c>
      <c r="B73" s="41"/>
      <c r="C73" s="40"/>
      <c r="D73" s="40"/>
      <c r="E73" s="40"/>
    </row>
    <row r="74" spans="1:5" ht="24.75" thickBot="1" x14ac:dyDescent="0.3">
      <c r="A74" s="39" t="s">
        <v>87</v>
      </c>
      <c r="B74" s="41"/>
      <c r="C74" s="40"/>
      <c r="D74" s="40"/>
      <c r="E74" s="40"/>
    </row>
    <row r="75" spans="1:5" ht="24.75" thickBot="1" x14ac:dyDescent="0.3">
      <c r="A75" s="45" t="s">
        <v>94</v>
      </c>
      <c r="B75" s="41">
        <f>B74+B73+B72+B71+B70+B69+B68</f>
        <v>86951</v>
      </c>
      <c r="C75" s="41">
        <f>C74+C73+C72+C71+C70+C69+C68</f>
        <v>0</v>
      </c>
      <c r="D75" s="41">
        <f>D74+D73+D72+D71+D70+D69+D68</f>
        <v>0</v>
      </c>
      <c r="E75" s="41">
        <f>E74+E73+E72+E71+E70+E69+E68</f>
        <v>0</v>
      </c>
    </row>
    <row r="76" spans="1:5" ht="15.75" thickBot="1" x14ac:dyDescent="0.3">
      <c r="A76" s="43" t="s">
        <v>89</v>
      </c>
      <c r="B76" s="44">
        <f>IF(B75-B60=0,0,"Error")</f>
        <v>0</v>
      </c>
      <c r="C76" s="44">
        <f>IF(C75-C60=0,0,"Error")</f>
        <v>0</v>
      </c>
      <c r="D76" s="44">
        <f>IF(D75-D60=0,0,"Error")</f>
        <v>0</v>
      </c>
      <c r="E76" s="44">
        <f>IF(E75-E60=0,0,"Error")</f>
        <v>0</v>
      </c>
    </row>
    <row r="77" spans="1:5" ht="15.75" thickBot="1" x14ac:dyDescent="0.3">
      <c r="A77" s="32" t="s">
        <v>95</v>
      </c>
      <c r="B77" s="399" t="s">
        <v>96</v>
      </c>
      <c r="C77" s="400"/>
      <c r="D77" s="400"/>
      <c r="E77" s="401"/>
    </row>
    <row r="78" spans="1:5" ht="15.75" thickBot="1" x14ac:dyDescent="0.3">
      <c r="A78" s="19" t="s">
        <v>69</v>
      </c>
      <c r="B78" s="384" t="s">
        <v>97</v>
      </c>
      <c r="C78" s="385"/>
      <c r="D78" s="385"/>
      <c r="E78" s="386"/>
    </row>
    <row r="79" spans="1:5" ht="15.75" thickBot="1" x14ac:dyDescent="0.3">
      <c r="A79" s="19" t="s">
        <v>71</v>
      </c>
      <c r="B79" s="396" t="s">
        <v>98</v>
      </c>
      <c r="C79" s="397"/>
      <c r="D79" s="397"/>
      <c r="E79" s="398"/>
    </row>
    <row r="80" spans="1:5" ht="15.75" thickBot="1" x14ac:dyDescent="0.3">
      <c r="A80" s="19" t="s">
        <v>73</v>
      </c>
      <c r="B80" s="35">
        <v>300</v>
      </c>
      <c r="C80" s="35">
        <v>310</v>
      </c>
      <c r="D80" s="35">
        <v>320</v>
      </c>
      <c r="E80" s="35">
        <v>330</v>
      </c>
    </row>
    <row r="81" spans="1:5" x14ac:dyDescent="0.25">
      <c r="A81" s="379"/>
      <c r="B81" s="33">
        <v>2018</v>
      </c>
      <c r="C81" s="33">
        <v>2019</v>
      </c>
      <c r="D81" s="33">
        <v>2020</v>
      </c>
      <c r="E81" s="33">
        <v>2021</v>
      </c>
    </row>
    <row r="82" spans="1:5" ht="15.75" thickBot="1" x14ac:dyDescent="0.3">
      <c r="A82" s="380"/>
      <c r="B82" s="34" t="s">
        <v>1</v>
      </c>
      <c r="C82" s="34" t="s">
        <v>47</v>
      </c>
      <c r="D82" s="34" t="s">
        <v>47</v>
      </c>
      <c r="E82" s="34" t="s">
        <v>47</v>
      </c>
    </row>
    <row r="83" spans="1:5" ht="15.75" thickBot="1" x14ac:dyDescent="0.3">
      <c r="A83" s="19" t="s">
        <v>74</v>
      </c>
      <c r="B83" s="35">
        <v>13500</v>
      </c>
      <c r="C83" s="35">
        <v>13800</v>
      </c>
      <c r="D83" s="35">
        <v>14000</v>
      </c>
      <c r="E83" s="35">
        <v>14000</v>
      </c>
    </row>
    <row r="84" spans="1:5" ht="15.75" thickBot="1" x14ac:dyDescent="0.3">
      <c r="A84" s="19" t="s">
        <v>75</v>
      </c>
      <c r="B84" s="35">
        <f>B83/B80</f>
        <v>45</v>
      </c>
      <c r="C84" s="35">
        <f>C83/C80</f>
        <v>44.516129032258064</v>
      </c>
      <c r="D84" s="35">
        <f>D83/D80</f>
        <v>43.75</v>
      </c>
      <c r="E84" s="35">
        <f>E83/E80</f>
        <v>42.424242424242422</v>
      </c>
    </row>
    <row r="85" spans="1:5" ht="15.75" thickBot="1" x14ac:dyDescent="0.3">
      <c r="A85" s="19" t="s">
        <v>76</v>
      </c>
      <c r="B85" s="37"/>
      <c r="C85" s="38">
        <f>C80/B80-1</f>
        <v>3.3333333333333437E-2</v>
      </c>
      <c r="D85" s="38">
        <f>D80/C80-1</f>
        <v>3.2258064516129004E-2</v>
      </c>
      <c r="E85" s="38">
        <f>E80/D80-1</f>
        <v>3.125E-2</v>
      </c>
    </row>
    <row r="86" spans="1:5" ht="15.75" thickBot="1" x14ac:dyDescent="0.3">
      <c r="A86" s="19" t="s">
        <v>78</v>
      </c>
      <c r="B86" s="37"/>
      <c r="C86" s="38">
        <f>C83/B83-1</f>
        <v>2.2222222222222143E-2</v>
      </c>
      <c r="D86" s="38">
        <f t="shared" ref="D86:E87" si="3">D83/C83-1</f>
        <v>1.449275362318847E-2</v>
      </c>
      <c r="E86" s="38">
        <f t="shared" si="3"/>
        <v>0</v>
      </c>
    </row>
    <row r="87" spans="1:5" ht="15.75" thickBot="1" x14ac:dyDescent="0.3">
      <c r="A87" s="19" t="s">
        <v>79</v>
      </c>
      <c r="B87" s="37"/>
      <c r="C87" s="38">
        <f>C84/B84-1</f>
        <v>-1.0752688172043001E-2</v>
      </c>
      <c r="D87" s="38">
        <f t="shared" si="3"/>
        <v>-1.7210144927536253E-2</v>
      </c>
      <c r="E87" s="38">
        <f t="shared" si="3"/>
        <v>-3.0303030303030387E-2</v>
      </c>
    </row>
    <row r="88" spans="1:5" ht="15.75" thickBot="1" x14ac:dyDescent="0.3">
      <c r="A88" s="387" t="s">
        <v>99</v>
      </c>
      <c r="B88" s="388"/>
      <c r="C88" s="388"/>
      <c r="D88" s="388"/>
      <c r="E88" s="389"/>
    </row>
    <row r="89" spans="1:5" x14ac:dyDescent="0.25">
      <c r="A89" s="379"/>
      <c r="B89" s="33">
        <v>2018</v>
      </c>
      <c r="C89" s="33">
        <v>2019</v>
      </c>
      <c r="D89" s="33">
        <v>2020</v>
      </c>
      <c r="E89" s="33">
        <v>2021</v>
      </c>
    </row>
    <row r="90" spans="1:5" ht="15.75" thickBot="1" x14ac:dyDescent="0.3">
      <c r="A90" s="380"/>
      <c r="B90" s="34" t="s">
        <v>1</v>
      </c>
      <c r="C90" s="34" t="s">
        <v>47</v>
      </c>
      <c r="D90" s="34" t="s">
        <v>47</v>
      </c>
      <c r="E90" s="34" t="s">
        <v>47</v>
      </c>
    </row>
    <row r="91" spans="1:5" ht="15.75" thickBot="1" x14ac:dyDescent="0.3">
      <c r="A91" s="39" t="s">
        <v>81</v>
      </c>
      <c r="B91" s="40"/>
      <c r="C91" s="40"/>
      <c r="D91" s="40"/>
      <c r="E91" s="40"/>
    </row>
    <row r="92" spans="1:5" ht="24.75" thickBot="1" x14ac:dyDescent="0.3">
      <c r="A92" s="46" t="s">
        <v>100</v>
      </c>
      <c r="B92" s="41"/>
      <c r="C92" s="47"/>
      <c r="D92" s="47"/>
      <c r="E92" s="47"/>
    </row>
    <row r="93" spans="1:5" ht="24.75" thickBot="1" x14ac:dyDescent="0.3">
      <c r="A93" s="46" t="s">
        <v>101</v>
      </c>
      <c r="B93" s="41"/>
      <c r="C93" s="47"/>
      <c r="D93" s="47"/>
      <c r="E93" s="47"/>
    </row>
    <row r="94" spans="1:5" ht="24.75" thickBot="1" x14ac:dyDescent="0.3">
      <c r="A94" s="39" t="s">
        <v>82</v>
      </c>
      <c r="B94" s="40"/>
      <c r="C94" s="40"/>
      <c r="D94" s="40"/>
      <c r="E94" s="40"/>
    </row>
    <row r="95" spans="1:5" ht="36.75" thickBot="1" x14ac:dyDescent="0.3">
      <c r="A95" s="46" t="s">
        <v>102</v>
      </c>
      <c r="B95" s="41"/>
      <c r="C95" s="40"/>
      <c r="D95" s="40"/>
      <c r="E95" s="40"/>
    </row>
    <row r="96" spans="1:5" ht="36.75" thickBot="1" x14ac:dyDescent="0.3">
      <c r="A96" s="46" t="s">
        <v>103</v>
      </c>
      <c r="B96" s="41"/>
      <c r="C96" s="40"/>
      <c r="D96" s="40"/>
      <c r="E96" s="40"/>
    </row>
    <row r="97" spans="1:5" ht="15.75" thickBot="1" x14ac:dyDescent="0.3">
      <c r="A97" s="39" t="s">
        <v>83</v>
      </c>
      <c r="B97" s="41">
        <v>13500</v>
      </c>
      <c r="C97" s="40">
        <v>13800</v>
      </c>
      <c r="D97" s="40">
        <v>14000</v>
      </c>
      <c r="E97" s="40">
        <v>14000</v>
      </c>
    </row>
    <row r="98" spans="1:5" ht="36.75" thickBot="1" x14ac:dyDescent="0.3">
      <c r="A98" s="46" t="s">
        <v>104</v>
      </c>
      <c r="B98" s="41"/>
      <c r="C98" s="40"/>
      <c r="D98" s="40"/>
      <c r="E98" s="40"/>
    </row>
    <row r="99" spans="1:5" ht="36.75" thickBot="1" x14ac:dyDescent="0.3">
      <c r="A99" s="46" t="s">
        <v>105</v>
      </c>
      <c r="B99" s="41"/>
      <c r="C99" s="40"/>
      <c r="D99" s="40"/>
      <c r="E99" s="40"/>
    </row>
    <row r="100" spans="1:5" ht="15.75" thickBot="1" x14ac:dyDescent="0.3">
      <c r="A100" s="39" t="s">
        <v>84</v>
      </c>
      <c r="B100" s="41"/>
      <c r="C100" s="40"/>
      <c r="D100" s="40"/>
      <c r="E100" s="40"/>
    </row>
    <row r="101" spans="1:5" ht="24.75" thickBot="1" x14ac:dyDescent="0.3">
      <c r="A101" s="46" t="s">
        <v>106</v>
      </c>
      <c r="B101" s="41"/>
      <c r="C101" s="40"/>
      <c r="D101" s="40"/>
      <c r="E101" s="40"/>
    </row>
    <row r="102" spans="1:5" ht="24.75" thickBot="1" x14ac:dyDescent="0.3">
      <c r="A102" s="46" t="s">
        <v>107</v>
      </c>
      <c r="B102" s="41"/>
      <c r="C102" s="40"/>
      <c r="D102" s="40"/>
      <c r="E102" s="40"/>
    </row>
    <row r="103" spans="1:5" ht="15.75" thickBot="1" x14ac:dyDescent="0.3">
      <c r="A103" s="39" t="s">
        <v>85</v>
      </c>
      <c r="B103" s="41"/>
      <c r="C103" s="40"/>
      <c r="D103" s="40"/>
      <c r="E103" s="40"/>
    </row>
    <row r="104" spans="1:5" ht="36.75" thickBot="1" x14ac:dyDescent="0.3">
      <c r="A104" s="46" t="s">
        <v>108</v>
      </c>
      <c r="B104" s="41"/>
      <c r="C104" s="40"/>
      <c r="D104" s="40"/>
      <c r="E104" s="40"/>
    </row>
    <row r="105" spans="1:5" ht="36.75" thickBot="1" x14ac:dyDescent="0.3">
      <c r="A105" s="46" t="s">
        <v>109</v>
      </c>
      <c r="B105" s="41"/>
      <c r="C105" s="40"/>
      <c r="D105" s="40"/>
      <c r="E105" s="40"/>
    </row>
    <row r="106" spans="1:5" ht="15.75" thickBot="1" x14ac:dyDescent="0.3">
      <c r="A106" s="39" t="s">
        <v>86</v>
      </c>
      <c r="B106" s="41"/>
      <c r="C106" s="40"/>
      <c r="D106" s="40"/>
      <c r="E106" s="40"/>
    </row>
    <row r="107" spans="1:5" ht="24.75" thickBot="1" x14ac:dyDescent="0.3">
      <c r="A107" s="46" t="s">
        <v>110</v>
      </c>
      <c r="B107" s="41"/>
      <c r="C107" s="40"/>
      <c r="D107" s="40"/>
      <c r="E107" s="40"/>
    </row>
    <row r="108" spans="1:5" ht="24.75" thickBot="1" x14ac:dyDescent="0.3">
      <c r="A108" s="46" t="s">
        <v>111</v>
      </c>
      <c r="B108" s="41"/>
      <c r="C108" s="40"/>
      <c r="D108" s="40"/>
      <c r="E108" s="40"/>
    </row>
    <row r="109" spans="1:5" ht="24.75" thickBot="1" x14ac:dyDescent="0.3">
      <c r="A109" s="39" t="s">
        <v>87</v>
      </c>
      <c r="B109" s="41"/>
      <c r="C109" s="40"/>
      <c r="D109" s="40"/>
      <c r="E109" s="40"/>
    </row>
    <row r="110" spans="1:5" ht="36.75" thickBot="1" x14ac:dyDescent="0.3">
      <c r="A110" s="46" t="s">
        <v>112</v>
      </c>
      <c r="B110" s="41"/>
      <c r="C110" s="40"/>
      <c r="D110" s="40"/>
      <c r="E110" s="40"/>
    </row>
    <row r="111" spans="1:5" ht="36.75" thickBot="1" x14ac:dyDescent="0.3">
      <c r="A111" s="46" t="s">
        <v>113</v>
      </c>
      <c r="B111" s="41"/>
      <c r="C111" s="40"/>
      <c r="D111" s="40"/>
      <c r="E111" s="40"/>
    </row>
    <row r="112" spans="1:5" ht="24.75" thickBot="1" x14ac:dyDescent="0.3">
      <c r="A112" s="45" t="s">
        <v>114</v>
      </c>
      <c r="B112" s="41">
        <f>B109+B106+B103+B100+B97+B94+B91</f>
        <v>13500</v>
      </c>
      <c r="C112" s="41">
        <f t="shared" ref="C112:E112" si="4">C109+C106+C103+C100+C97+C94+C91</f>
        <v>13800</v>
      </c>
      <c r="D112" s="41">
        <f t="shared" si="4"/>
        <v>14000</v>
      </c>
      <c r="E112" s="41">
        <f t="shared" si="4"/>
        <v>14000</v>
      </c>
    </row>
    <row r="113" spans="1:5" x14ac:dyDescent="0.25">
      <c r="A113" s="405" t="s">
        <v>115</v>
      </c>
      <c r="B113" s="408" t="s">
        <v>116</v>
      </c>
      <c r="C113" s="409"/>
      <c r="D113" s="409"/>
      <c r="E113" s="410"/>
    </row>
    <row r="114" spans="1:5" x14ac:dyDescent="0.25">
      <c r="A114" s="406"/>
      <c r="B114" s="411"/>
      <c r="C114" s="412"/>
      <c r="D114" s="412"/>
      <c r="E114" s="413"/>
    </row>
    <row r="115" spans="1:5" ht="25.5" customHeight="1" thickBot="1" x14ac:dyDescent="0.3">
      <c r="A115" s="407"/>
      <c r="B115" s="414"/>
      <c r="C115" s="415"/>
      <c r="D115" s="415"/>
      <c r="E115" s="416"/>
    </row>
    <row r="116" spans="1:5" ht="17.25" customHeight="1" thickBot="1" x14ac:dyDescent="0.3">
      <c r="A116" s="43" t="s">
        <v>89</v>
      </c>
      <c r="B116" s="44">
        <f>IF(B112-B83=0,0,"Error")</f>
        <v>0</v>
      </c>
      <c r="C116" s="44">
        <f>IF(C112-C83=0,0,"Error")</f>
        <v>0</v>
      </c>
      <c r="D116" s="44">
        <f>IF(D112-D83=0,0,"Error")</f>
        <v>0</v>
      </c>
      <c r="E116" s="44">
        <f>IF(E112-E83=0,0,"Error")</f>
        <v>0</v>
      </c>
    </row>
    <row r="117" spans="1:5" ht="15.75" thickBot="1" x14ac:dyDescent="0.3">
      <c r="A117" s="390" t="s">
        <v>117</v>
      </c>
      <c r="B117" s="391"/>
      <c r="C117" s="391"/>
      <c r="D117" s="391"/>
      <c r="E117" s="392"/>
    </row>
    <row r="118" spans="1:5" ht="15.75" thickBot="1" x14ac:dyDescent="0.3">
      <c r="A118" s="390" t="s">
        <v>118</v>
      </c>
      <c r="B118" s="391"/>
      <c r="C118" s="391"/>
      <c r="D118" s="391"/>
      <c r="E118" s="392"/>
    </row>
    <row r="119" spans="1:5" ht="15.75" thickBot="1" x14ac:dyDescent="0.3">
      <c r="A119" s="53" t="s">
        <v>119</v>
      </c>
      <c r="B119" s="402" t="s">
        <v>120</v>
      </c>
      <c r="C119" s="403"/>
      <c r="D119" s="403"/>
      <c r="E119" s="404"/>
    </row>
    <row r="120" spans="1:5" ht="15.75" thickBot="1" x14ac:dyDescent="0.3">
      <c r="A120" s="32" t="s">
        <v>67</v>
      </c>
      <c r="B120" s="402" t="s">
        <v>120</v>
      </c>
      <c r="C120" s="403"/>
      <c r="D120" s="403"/>
      <c r="E120" s="404"/>
    </row>
    <row r="121" spans="1:5" ht="17.25" customHeight="1" thickBot="1" x14ac:dyDescent="0.3">
      <c r="A121" s="19" t="s">
        <v>69</v>
      </c>
      <c r="B121" s="402" t="s">
        <v>120</v>
      </c>
      <c r="C121" s="403"/>
      <c r="D121" s="403"/>
      <c r="E121" s="404"/>
    </row>
    <row r="122" spans="1:5" ht="15.75" thickBot="1" x14ac:dyDescent="0.3">
      <c r="A122" s="19" t="s">
        <v>71</v>
      </c>
      <c r="B122" s="396" t="s">
        <v>121</v>
      </c>
      <c r="C122" s="397"/>
      <c r="D122" s="397"/>
      <c r="E122" s="398"/>
    </row>
    <row r="123" spans="1:5" ht="12.75" customHeight="1" x14ac:dyDescent="0.25">
      <c r="A123" s="379"/>
      <c r="B123" s="33">
        <v>2018</v>
      </c>
      <c r="C123" s="33">
        <v>2019</v>
      </c>
      <c r="D123" s="33">
        <v>2020</v>
      </c>
      <c r="E123" s="33">
        <v>2021</v>
      </c>
    </row>
    <row r="124" spans="1:5" ht="15.75" customHeight="1" thickBot="1" x14ac:dyDescent="0.3">
      <c r="A124" s="380"/>
      <c r="B124" s="34" t="s">
        <v>1</v>
      </c>
      <c r="C124" s="34" t="s">
        <v>47</v>
      </c>
      <c r="D124" s="34" t="s">
        <v>47</v>
      </c>
      <c r="E124" s="34" t="s">
        <v>47</v>
      </c>
    </row>
    <row r="125" spans="1:5" ht="15.75" thickBot="1" x14ac:dyDescent="0.3">
      <c r="A125" s="19" t="s">
        <v>73</v>
      </c>
      <c r="B125" s="35">
        <v>65</v>
      </c>
      <c r="C125" s="35">
        <v>0</v>
      </c>
      <c r="D125" s="35">
        <v>0</v>
      </c>
      <c r="E125" s="35">
        <v>0</v>
      </c>
    </row>
    <row r="126" spans="1:5" ht="15.75" thickBot="1" x14ac:dyDescent="0.3">
      <c r="A126" s="19" t="s">
        <v>74</v>
      </c>
      <c r="B126" s="35">
        <v>5000</v>
      </c>
      <c r="C126" s="35">
        <v>0</v>
      </c>
      <c r="D126" s="35">
        <v>0</v>
      </c>
      <c r="E126" s="35">
        <v>0</v>
      </c>
    </row>
    <row r="127" spans="1:5" ht="15.75" thickBot="1" x14ac:dyDescent="0.3">
      <c r="A127" s="19" t="s">
        <v>75</v>
      </c>
      <c r="B127" s="35">
        <f>B126/B125</f>
        <v>76.92307692307692</v>
      </c>
      <c r="C127" s="35" t="e">
        <f t="shared" ref="C127:E127" si="5">C126/C125</f>
        <v>#DIV/0!</v>
      </c>
      <c r="D127" s="35" t="e">
        <f t="shared" si="5"/>
        <v>#DIV/0!</v>
      </c>
      <c r="E127" s="35" t="e">
        <f t="shared" si="5"/>
        <v>#DIV/0!</v>
      </c>
    </row>
    <row r="128" spans="1:5" ht="15.75" thickBot="1" x14ac:dyDescent="0.3">
      <c r="A128" s="19" t="s">
        <v>76</v>
      </c>
      <c r="B128" s="37" t="s">
        <v>77</v>
      </c>
      <c r="C128" s="38">
        <f>C125/B125-1</f>
        <v>-1</v>
      </c>
      <c r="D128" s="38" t="e">
        <f t="shared" ref="D128:E130" si="6">D125/C125-1</f>
        <v>#DIV/0!</v>
      </c>
      <c r="E128" s="38" t="e">
        <f t="shared" si="6"/>
        <v>#DIV/0!</v>
      </c>
    </row>
    <row r="129" spans="1:5" ht="15.75" thickBot="1" x14ac:dyDescent="0.3">
      <c r="A129" s="19" t="s">
        <v>78</v>
      </c>
      <c r="B129" s="37" t="s">
        <v>77</v>
      </c>
      <c r="C129" s="38">
        <f>C126/B126-1</f>
        <v>-1</v>
      </c>
      <c r="D129" s="38" t="e">
        <f t="shared" si="6"/>
        <v>#DIV/0!</v>
      </c>
      <c r="E129" s="38" t="e">
        <f t="shared" si="6"/>
        <v>#DIV/0!</v>
      </c>
    </row>
    <row r="130" spans="1:5" ht="15.75" thickBot="1" x14ac:dyDescent="0.3">
      <c r="A130" s="19" t="s">
        <v>79</v>
      </c>
      <c r="B130" s="37" t="s">
        <v>77</v>
      </c>
      <c r="C130" s="38" t="e">
        <f>C127/B127-1</f>
        <v>#DIV/0!</v>
      </c>
      <c r="D130" s="38" t="e">
        <f t="shared" si="6"/>
        <v>#DIV/0!</v>
      </c>
      <c r="E130" s="38" t="e">
        <f t="shared" si="6"/>
        <v>#DIV/0!</v>
      </c>
    </row>
    <row r="131" spans="1:5" ht="15.75" thickBot="1" x14ac:dyDescent="0.3">
      <c r="A131" s="387" t="s">
        <v>80</v>
      </c>
      <c r="B131" s="388"/>
      <c r="C131" s="388"/>
      <c r="D131" s="388"/>
      <c r="E131" s="389"/>
    </row>
    <row r="132" spans="1:5" ht="12.75" customHeight="1" x14ac:dyDescent="0.25">
      <c r="A132" s="379"/>
      <c r="B132" s="33">
        <v>2018</v>
      </c>
      <c r="C132" s="33">
        <v>2019</v>
      </c>
      <c r="D132" s="33">
        <v>2020</v>
      </c>
      <c r="E132" s="33">
        <v>2021</v>
      </c>
    </row>
    <row r="133" spans="1:5" ht="20.25" customHeight="1" thickBot="1" x14ac:dyDescent="0.3">
      <c r="A133" s="380"/>
      <c r="B133" s="34" t="s">
        <v>1</v>
      </c>
      <c r="C133" s="34" t="s">
        <v>47</v>
      </c>
      <c r="D133" s="34" t="s">
        <v>47</v>
      </c>
      <c r="E133" s="34" t="s">
        <v>47</v>
      </c>
    </row>
    <row r="134" spans="1:5" ht="15.75" thickBot="1" x14ac:dyDescent="0.3">
      <c r="A134" s="39" t="s">
        <v>122</v>
      </c>
      <c r="B134" s="40"/>
      <c r="C134" s="40"/>
      <c r="D134" s="40"/>
      <c r="E134" s="40"/>
    </row>
    <row r="135" spans="1:5" ht="15.75" thickBot="1" x14ac:dyDescent="0.3">
      <c r="A135" s="39" t="s">
        <v>123</v>
      </c>
      <c r="B135" s="41">
        <v>5000</v>
      </c>
      <c r="C135" s="40"/>
      <c r="D135" s="40"/>
      <c r="E135" s="40"/>
    </row>
    <row r="136" spans="1:5" ht="24.75" thickBot="1" x14ac:dyDescent="0.3">
      <c r="A136" s="42" t="s">
        <v>88</v>
      </c>
      <c r="B136" s="41">
        <f>B135+B134</f>
        <v>5000</v>
      </c>
      <c r="C136" s="41">
        <f t="shared" ref="C136:E136" si="7">C135+C134</f>
        <v>0</v>
      </c>
      <c r="D136" s="41">
        <f t="shared" si="7"/>
        <v>0</v>
      </c>
      <c r="E136" s="41">
        <f t="shared" si="7"/>
        <v>0</v>
      </c>
    </row>
    <row r="137" spans="1:5" x14ac:dyDescent="0.25">
      <c r="A137" s="405" t="s">
        <v>124</v>
      </c>
      <c r="B137" s="408" t="s">
        <v>116</v>
      </c>
      <c r="C137" s="409"/>
      <c r="D137" s="409"/>
      <c r="E137" s="410"/>
    </row>
    <row r="138" spans="1:5" x14ac:dyDescent="0.25">
      <c r="A138" s="406"/>
      <c r="B138" s="411"/>
      <c r="C138" s="412"/>
      <c r="D138" s="412"/>
      <c r="E138" s="413"/>
    </row>
    <row r="139" spans="1:5" ht="15.75" thickBot="1" x14ac:dyDescent="0.3">
      <c r="A139" s="407"/>
      <c r="B139" s="414"/>
      <c r="C139" s="415"/>
      <c r="D139" s="415"/>
      <c r="E139" s="416"/>
    </row>
    <row r="140" spans="1:5" ht="15.75" thickBot="1" x14ac:dyDescent="0.3">
      <c r="A140" s="53" t="s">
        <v>125</v>
      </c>
      <c r="B140" s="402" t="s">
        <v>126</v>
      </c>
      <c r="C140" s="403"/>
      <c r="D140" s="403"/>
      <c r="E140" s="404"/>
    </row>
    <row r="141" spans="1:5" ht="15.75" thickBot="1" x14ac:dyDescent="0.3">
      <c r="A141" s="32" t="s">
        <v>127</v>
      </c>
      <c r="B141" s="399" t="s">
        <v>126</v>
      </c>
      <c r="C141" s="400"/>
      <c r="D141" s="400"/>
      <c r="E141" s="401"/>
    </row>
    <row r="142" spans="1:5" ht="17.25" customHeight="1" thickBot="1" x14ac:dyDescent="0.3">
      <c r="A142" s="19" t="s">
        <v>69</v>
      </c>
      <c r="B142" s="384" t="s">
        <v>126</v>
      </c>
      <c r="C142" s="385"/>
      <c r="D142" s="385"/>
      <c r="E142" s="386"/>
    </row>
    <row r="143" spans="1:5" ht="15.75" thickBot="1" x14ac:dyDescent="0.3">
      <c r="A143" s="19" t="s">
        <v>71</v>
      </c>
      <c r="B143" s="396" t="s">
        <v>121</v>
      </c>
      <c r="C143" s="397"/>
      <c r="D143" s="397"/>
      <c r="E143" s="398"/>
    </row>
    <row r="144" spans="1:5" ht="12" customHeight="1" x14ac:dyDescent="0.25">
      <c r="A144" s="379"/>
      <c r="B144" s="33">
        <v>2018</v>
      </c>
      <c r="C144" s="33">
        <v>2019</v>
      </c>
      <c r="D144" s="33">
        <v>2020</v>
      </c>
      <c r="E144" s="33">
        <v>2021</v>
      </c>
    </row>
    <row r="145" spans="1:5" ht="15.75" thickBot="1" x14ac:dyDescent="0.3">
      <c r="A145" s="380"/>
      <c r="B145" s="34" t="s">
        <v>1</v>
      </c>
      <c r="C145" s="34" t="s">
        <v>47</v>
      </c>
      <c r="D145" s="34" t="s">
        <v>47</v>
      </c>
      <c r="E145" s="34" t="s">
        <v>47</v>
      </c>
    </row>
    <row r="146" spans="1:5" ht="15.75" thickBot="1" x14ac:dyDescent="0.3">
      <c r="A146" s="19" t="s">
        <v>73</v>
      </c>
      <c r="B146" s="35">
        <v>110</v>
      </c>
      <c r="C146" s="35">
        <v>0</v>
      </c>
      <c r="D146" s="35">
        <v>0</v>
      </c>
      <c r="E146" s="35">
        <v>0</v>
      </c>
    </row>
    <row r="147" spans="1:5" ht="15.75" thickBot="1" x14ac:dyDescent="0.3">
      <c r="A147" s="19" t="s">
        <v>74</v>
      </c>
      <c r="B147" s="35">
        <v>5000</v>
      </c>
      <c r="C147" s="35">
        <v>0</v>
      </c>
      <c r="D147" s="35">
        <v>0</v>
      </c>
      <c r="E147" s="35">
        <v>0</v>
      </c>
    </row>
    <row r="148" spans="1:5" ht="15.75" thickBot="1" x14ac:dyDescent="0.3">
      <c r="A148" s="19" t="s">
        <v>75</v>
      </c>
      <c r="B148" s="35">
        <f>B147/B146</f>
        <v>45.454545454545453</v>
      </c>
      <c r="C148" s="35" t="e">
        <f t="shared" ref="C148:E148" si="8">C147/C146</f>
        <v>#DIV/0!</v>
      </c>
      <c r="D148" s="35" t="e">
        <f t="shared" si="8"/>
        <v>#DIV/0!</v>
      </c>
      <c r="E148" s="35" t="e">
        <f t="shared" si="8"/>
        <v>#DIV/0!</v>
      </c>
    </row>
    <row r="149" spans="1:5" ht="15.75" thickBot="1" x14ac:dyDescent="0.3">
      <c r="A149" s="19" t="s">
        <v>76</v>
      </c>
      <c r="B149" s="37" t="s">
        <v>77</v>
      </c>
      <c r="C149" s="38">
        <f>C146/B146-1</f>
        <v>-1</v>
      </c>
      <c r="D149" s="38" t="e">
        <f t="shared" ref="D149:E151" si="9">D146/C146-1</f>
        <v>#DIV/0!</v>
      </c>
      <c r="E149" s="38" t="e">
        <f t="shared" si="9"/>
        <v>#DIV/0!</v>
      </c>
    </row>
    <row r="150" spans="1:5" ht="15.75" thickBot="1" x14ac:dyDescent="0.3">
      <c r="A150" s="19" t="s">
        <v>78</v>
      </c>
      <c r="B150" s="37" t="s">
        <v>77</v>
      </c>
      <c r="C150" s="38">
        <f>C147/B147-1</f>
        <v>-1</v>
      </c>
      <c r="D150" s="38" t="e">
        <f t="shared" si="9"/>
        <v>#DIV/0!</v>
      </c>
      <c r="E150" s="38" t="e">
        <f t="shared" si="9"/>
        <v>#DIV/0!</v>
      </c>
    </row>
    <row r="151" spans="1:5" ht="15.75" thickBot="1" x14ac:dyDescent="0.3">
      <c r="A151" s="19" t="s">
        <v>79</v>
      </c>
      <c r="B151" s="37" t="s">
        <v>77</v>
      </c>
      <c r="C151" s="38" t="e">
        <f>C148/B148-1</f>
        <v>#DIV/0!</v>
      </c>
      <c r="D151" s="38" t="e">
        <f t="shared" si="9"/>
        <v>#DIV/0!</v>
      </c>
      <c r="E151" s="38" t="e">
        <f t="shared" si="9"/>
        <v>#DIV/0!</v>
      </c>
    </row>
    <row r="152" spans="1:5" ht="15.75" thickBot="1" x14ac:dyDescent="0.3">
      <c r="A152" s="387" t="s">
        <v>93</v>
      </c>
      <c r="B152" s="388"/>
      <c r="C152" s="388"/>
      <c r="D152" s="388"/>
      <c r="E152" s="389"/>
    </row>
    <row r="153" spans="1:5" x14ac:dyDescent="0.25">
      <c r="A153" s="379"/>
      <c r="B153" s="33">
        <v>2018</v>
      </c>
      <c r="C153" s="33">
        <v>2019</v>
      </c>
      <c r="D153" s="33">
        <v>2020</v>
      </c>
      <c r="E153" s="33">
        <v>2021</v>
      </c>
    </row>
    <row r="154" spans="1:5" ht="15.75" thickBot="1" x14ac:dyDescent="0.3">
      <c r="A154" s="380"/>
      <c r="B154" s="34" t="s">
        <v>1</v>
      </c>
      <c r="C154" s="34" t="s">
        <v>47</v>
      </c>
      <c r="D154" s="34" t="s">
        <v>47</v>
      </c>
      <c r="E154" s="34" t="s">
        <v>47</v>
      </c>
    </row>
    <row r="155" spans="1:5" ht="15.75" thickBot="1" x14ac:dyDescent="0.3">
      <c r="A155" s="39" t="s">
        <v>122</v>
      </c>
      <c r="B155" s="40"/>
      <c r="C155" s="40"/>
      <c r="D155" s="40"/>
      <c r="E155" s="40"/>
    </row>
    <row r="156" spans="1:5" ht="15.75" thickBot="1" x14ac:dyDescent="0.3">
      <c r="A156" s="39" t="s">
        <v>123</v>
      </c>
      <c r="B156" s="41">
        <v>5000</v>
      </c>
      <c r="C156" s="40"/>
      <c r="D156" s="40">
        <v>0</v>
      </c>
      <c r="E156" s="40"/>
    </row>
    <row r="157" spans="1:5" ht="24.75" thickBot="1" x14ac:dyDescent="0.3">
      <c r="A157" s="42" t="s">
        <v>94</v>
      </c>
      <c r="B157" s="41">
        <f>B156+B155</f>
        <v>5000</v>
      </c>
      <c r="C157" s="41">
        <f t="shared" ref="C157:E157" si="10">C156+C155</f>
        <v>0</v>
      </c>
      <c r="D157" s="41">
        <v>0</v>
      </c>
      <c r="E157" s="41">
        <f t="shared" si="10"/>
        <v>0</v>
      </c>
    </row>
    <row r="158" spans="1:5" x14ac:dyDescent="0.25">
      <c r="A158" s="405" t="s">
        <v>128</v>
      </c>
      <c r="B158" s="408" t="s">
        <v>116</v>
      </c>
      <c r="C158" s="409"/>
      <c r="D158" s="409"/>
      <c r="E158" s="410"/>
    </row>
    <row r="159" spans="1:5" x14ac:dyDescent="0.25">
      <c r="A159" s="406"/>
      <c r="B159" s="411"/>
      <c r="C159" s="412"/>
      <c r="D159" s="412"/>
      <c r="E159" s="413"/>
    </row>
    <row r="160" spans="1:5" ht="15.75" thickBot="1" x14ac:dyDescent="0.3">
      <c r="A160" s="407"/>
      <c r="B160" s="414"/>
      <c r="C160" s="415"/>
      <c r="D160" s="415"/>
      <c r="E160" s="416"/>
    </row>
    <row r="161" spans="1:5" ht="15.75" thickBot="1" x14ac:dyDescent="0.3">
      <c r="A161" s="53" t="s">
        <v>129</v>
      </c>
      <c r="B161" s="402" t="s">
        <v>130</v>
      </c>
      <c r="C161" s="403"/>
      <c r="D161" s="403"/>
      <c r="E161" s="404"/>
    </row>
    <row r="162" spans="1:5" ht="15.75" thickBot="1" x14ac:dyDescent="0.3">
      <c r="A162" s="32" t="s">
        <v>95</v>
      </c>
      <c r="B162" s="402" t="s">
        <v>130</v>
      </c>
      <c r="C162" s="403"/>
      <c r="D162" s="403"/>
      <c r="E162" s="404"/>
    </row>
    <row r="163" spans="1:5" ht="26.25" customHeight="1" thickBot="1" x14ac:dyDescent="0.3">
      <c r="A163" s="19" t="s">
        <v>69</v>
      </c>
      <c r="B163" s="417" t="s">
        <v>131</v>
      </c>
      <c r="C163" s="418"/>
      <c r="D163" s="418"/>
      <c r="E163" s="419"/>
    </row>
    <row r="164" spans="1:5" ht="15.75" thickBot="1" x14ac:dyDescent="0.3">
      <c r="A164" s="19" t="s">
        <v>71</v>
      </c>
      <c r="B164" s="396" t="s">
        <v>132</v>
      </c>
      <c r="C164" s="397"/>
      <c r="D164" s="397"/>
      <c r="E164" s="398"/>
    </row>
    <row r="165" spans="1:5" ht="12" customHeight="1" x14ac:dyDescent="0.25">
      <c r="A165" s="379"/>
      <c r="B165" s="33">
        <v>2018</v>
      </c>
      <c r="C165" s="33">
        <v>2019</v>
      </c>
      <c r="D165" s="33">
        <v>2020</v>
      </c>
      <c r="E165" s="33">
        <v>2021</v>
      </c>
    </row>
    <row r="166" spans="1:5" ht="21" customHeight="1" thickBot="1" x14ac:dyDescent="0.3">
      <c r="A166" s="380"/>
      <c r="B166" s="34" t="s">
        <v>1</v>
      </c>
      <c r="C166" s="34" t="s">
        <v>47</v>
      </c>
      <c r="D166" s="34" t="s">
        <v>47</v>
      </c>
      <c r="E166" s="34" t="s">
        <v>47</v>
      </c>
    </row>
    <row r="167" spans="1:5" ht="15.75" thickBot="1" x14ac:dyDescent="0.3">
      <c r="A167" s="19" t="s">
        <v>73</v>
      </c>
      <c r="B167" s="35">
        <v>0</v>
      </c>
      <c r="C167" s="35">
        <v>1</v>
      </c>
      <c r="D167" s="35">
        <v>1</v>
      </c>
      <c r="E167" s="35">
        <v>1</v>
      </c>
    </row>
    <row r="168" spans="1:5" ht="15.75" thickBot="1" x14ac:dyDescent="0.3">
      <c r="A168" s="19" t="s">
        <v>74</v>
      </c>
      <c r="B168" s="35">
        <v>0</v>
      </c>
      <c r="C168" s="35">
        <v>5000</v>
      </c>
      <c r="D168" s="35">
        <v>5000</v>
      </c>
      <c r="E168" s="35">
        <v>5000</v>
      </c>
    </row>
    <row r="169" spans="1:5" ht="15.75" thickBot="1" x14ac:dyDescent="0.3">
      <c r="A169" s="19" t="s">
        <v>75</v>
      </c>
      <c r="B169" s="35" t="e">
        <f>B168/B167</f>
        <v>#DIV/0!</v>
      </c>
      <c r="C169" s="35">
        <f t="shared" ref="C169:E169" si="11">C168/C167</f>
        <v>5000</v>
      </c>
      <c r="D169" s="35">
        <f t="shared" si="11"/>
        <v>5000</v>
      </c>
      <c r="E169" s="35">
        <f t="shared" si="11"/>
        <v>5000</v>
      </c>
    </row>
    <row r="170" spans="1:5" ht="15.75" thickBot="1" x14ac:dyDescent="0.3">
      <c r="A170" s="19" t="s">
        <v>76</v>
      </c>
      <c r="B170" s="37" t="s">
        <v>77</v>
      </c>
      <c r="C170" s="38" t="e">
        <f>C167/B167-1</f>
        <v>#DIV/0!</v>
      </c>
      <c r="D170" s="38">
        <f t="shared" ref="D170:E172" si="12">D167/C167-1</f>
        <v>0</v>
      </c>
      <c r="E170" s="38">
        <f t="shared" si="12"/>
        <v>0</v>
      </c>
    </row>
    <row r="171" spans="1:5" ht="15.75" thickBot="1" x14ac:dyDescent="0.3">
      <c r="A171" s="19" t="s">
        <v>78</v>
      </c>
      <c r="B171" s="37" t="s">
        <v>77</v>
      </c>
      <c r="C171" s="38" t="e">
        <f>C168/B168-1</f>
        <v>#DIV/0!</v>
      </c>
      <c r="D171" s="38">
        <f t="shared" si="12"/>
        <v>0</v>
      </c>
      <c r="E171" s="38">
        <f t="shared" si="12"/>
        <v>0</v>
      </c>
    </row>
    <row r="172" spans="1:5" ht="15.75" thickBot="1" x14ac:dyDescent="0.3">
      <c r="A172" s="19" t="s">
        <v>79</v>
      </c>
      <c r="B172" s="37" t="s">
        <v>77</v>
      </c>
      <c r="C172" s="38" t="e">
        <f>C169/B169-1</f>
        <v>#DIV/0!</v>
      </c>
      <c r="D172" s="38">
        <f t="shared" si="12"/>
        <v>0</v>
      </c>
      <c r="E172" s="38">
        <f t="shared" si="12"/>
        <v>0</v>
      </c>
    </row>
    <row r="173" spans="1:5" ht="15.75" thickBot="1" x14ac:dyDescent="0.3">
      <c r="A173" s="387" t="s">
        <v>133</v>
      </c>
      <c r="B173" s="388"/>
      <c r="C173" s="388"/>
      <c r="D173" s="388"/>
      <c r="E173" s="389"/>
    </row>
    <row r="174" spans="1:5" ht="12.75" customHeight="1" x14ac:dyDescent="0.25">
      <c r="A174" s="379"/>
      <c r="B174" s="33">
        <v>2018</v>
      </c>
      <c r="C174" s="33">
        <v>2019</v>
      </c>
      <c r="D174" s="33">
        <v>2020</v>
      </c>
      <c r="E174" s="33">
        <v>2021</v>
      </c>
    </row>
    <row r="175" spans="1:5" ht="13.5" customHeight="1" thickBot="1" x14ac:dyDescent="0.3">
      <c r="A175" s="380"/>
      <c r="B175" s="34" t="s">
        <v>1</v>
      </c>
      <c r="C175" s="34" t="s">
        <v>47</v>
      </c>
      <c r="D175" s="34" t="s">
        <v>47</v>
      </c>
      <c r="E175" s="34" t="s">
        <v>47</v>
      </c>
    </row>
    <row r="176" spans="1:5" ht="15.75" thickBot="1" x14ac:dyDescent="0.3">
      <c r="A176" s="39" t="s">
        <v>122</v>
      </c>
      <c r="B176" s="40"/>
      <c r="C176" s="40"/>
      <c r="D176" s="40"/>
      <c r="E176" s="40"/>
    </row>
    <row r="177" spans="1:5" ht="15.75" thickBot="1" x14ac:dyDescent="0.3">
      <c r="A177" s="39" t="s">
        <v>123</v>
      </c>
      <c r="B177" s="41"/>
      <c r="C177" s="40">
        <v>5000</v>
      </c>
      <c r="D177" s="40">
        <v>5000</v>
      </c>
      <c r="E177" s="40">
        <v>5000</v>
      </c>
    </row>
    <row r="178" spans="1:5" ht="24.75" thickBot="1" x14ac:dyDescent="0.3">
      <c r="A178" s="42" t="s">
        <v>114</v>
      </c>
      <c r="B178" s="41">
        <f>B177+B176</f>
        <v>0</v>
      </c>
      <c r="C178" s="41">
        <f t="shared" ref="C178:E178" si="13">C177+C176</f>
        <v>5000</v>
      </c>
      <c r="D178" s="41">
        <f t="shared" si="13"/>
        <v>5000</v>
      </c>
      <c r="E178" s="41">
        <f t="shared" si="13"/>
        <v>5000</v>
      </c>
    </row>
    <row r="179" spans="1:5" x14ac:dyDescent="0.25">
      <c r="A179" s="405" t="s">
        <v>115</v>
      </c>
      <c r="B179" s="408" t="s">
        <v>116</v>
      </c>
      <c r="C179" s="409"/>
      <c r="D179" s="409"/>
      <c r="E179" s="410"/>
    </row>
    <row r="180" spans="1:5" x14ac:dyDescent="0.25">
      <c r="A180" s="406"/>
      <c r="B180" s="411"/>
      <c r="C180" s="412"/>
      <c r="D180" s="412"/>
      <c r="E180" s="413"/>
    </row>
    <row r="181" spans="1:5" ht="15.75" thickBot="1" x14ac:dyDescent="0.3">
      <c r="A181" s="407"/>
      <c r="B181" s="414"/>
      <c r="C181" s="415"/>
      <c r="D181" s="415"/>
      <c r="E181" s="416"/>
    </row>
    <row r="182" spans="1:5" ht="36" customHeight="1" thickBot="1" x14ac:dyDescent="0.3">
      <c r="A182" s="26" t="s">
        <v>134</v>
      </c>
      <c r="B182" s="695" t="s">
        <v>135</v>
      </c>
      <c r="C182" s="696"/>
      <c r="D182" s="696"/>
      <c r="E182" s="697"/>
    </row>
    <row r="183" spans="1:5" ht="15.75" thickBot="1" x14ac:dyDescent="0.3">
      <c r="A183" s="384" t="s">
        <v>136</v>
      </c>
      <c r="B183" s="385"/>
      <c r="C183" s="385"/>
      <c r="D183" s="385"/>
      <c r="E183" s="386"/>
    </row>
    <row r="184" spans="1:5" ht="15.75" thickBot="1" x14ac:dyDescent="0.3">
      <c r="A184" s="28" t="s">
        <v>137</v>
      </c>
      <c r="B184" s="20">
        <v>7</v>
      </c>
      <c r="C184" s="20" t="s">
        <v>49</v>
      </c>
      <c r="D184" s="20" t="s">
        <v>49</v>
      </c>
      <c r="E184" s="20" t="s">
        <v>49</v>
      </c>
    </row>
    <row r="185" spans="1:5" ht="15.75" thickBot="1" x14ac:dyDescent="0.3">
      <c r="A185" s="423" t="s">
        <v>138</v>
      </c>
      <c r="B185" s="424"/>
      <c r="C185" s="424"/>
      <c r="D185" s="424"/>
      <c r="E185" s="425"/>
    </row>
    <row r="186" spans="1:5" ht="15.75" thickBot="1" x14ac:dyDescent="0.3">
      <c r="A186" s="426" t="s">
        <v>139</v>
      </c>
      <c r="B186" s="427"/>
      <c r="C186" s="427"/>
      <c r="D186" s="427"/>
      <c r="E186" s="428"/>
    </row>
    <row r="187" spans="1:5" x14ac:dyDescent="0.25">
      <c r="A187" s="379"/>
      <c r="B187" s="33">
        <v>2018</v>
      </c>
      <c r="C187" s="33">
        <v>2019</v>
      </c>
      <c r="D187" s="33">
        <v>2020</v>
      </c>
      <c r="E187" s="33">
        <v>2021</v>
      </c>
    </row>
    <row r="188" spans="1:5" ht="15.75" thickBot="1" x14ac:dyDescent="0.3">
      <c r="A188" s="380"/>
      <c r="B188" s="34" t="s">
        <v>1</v>
      </c>
      <c r="C188" s="34" t="s">
        <v>47</v>
      </c>
      <c r="D188" s="34" t="s">
        <v>47</v>
      </c>
      <c r="E188" s="34" t="s">
        <v>47</v>
      </c>
    </row>
    <row r="189" spans="1:5" ht="15.75" thickBot="1" x14ac:dyDescent="0.3">
      <c r="A189" s="32" t="s">
        <v>67</v>
      </c>
      <c r="B189" s="393" t="s">
        <v>140</v>
      </c>
      <c r="C189" s="394"/>
      <c r="D189" s="394"/>
      <c r="E189" s="395"/>
    </row>
    <row r="190" spans="1:5" ht="15.75" thickBot="1" x14ac:dyDescent="0.3">
      <c r="A190" s="19" t="s">
        <v>69</v>
      </c>
      <c r="B190" s="384" t="s">
        <v>141</v>
      </c>
      <c r="C190" s="385"/>
      <c r="D190" s="385"/>
      <c r="E190" s="386"/>
    </row>
    <row r="191" spans="1:5" ht="15.75" thickBot="1" x14ac:dyDescent="0.3">
      <c r="A191" s="19" t="s">
        <v>71</v>
      </c>
      <c r="B191" s="396" t="s">
        <v>142</v>
      </c>
      <c r="C191" s="397"/>
      <c r="D191" s="397"/>
      <c r="E191" s="398"/>
    </row>
    <row r="192" spans="1:5" x14ac:dyDescent="0.25">
      <c r="A192" s="379"/>
      <c r="B192" s="33">
        <v>2018</v>
      </c>
      <c r="C192" s="33">
        <v>2019</v>
      </c>
      <c r="D192" s="33">
        <v>2020</v>
      </c>
      <c r="E192" s="33">
        <v>2021</v>
      </c>
    </row>
    <row r="193" spans="1:5" ht="15.75" thickBot="1" x14ac:dyDescent="0.3">
      <c r="A193" s="380"/>
      <c r="B193" s="34" t="s">
        <v>1</v>
      </c>
      <c r="C193" s="34" t="s">
        <v>47</v>
      </c>
      <c r="D193" s="34" t="s">
        <v>47</v>
      </c>
      <c r="E193" s="34" t="s">
        <v>47</v>
      </c>
    </row>
    <row r="194" spans="1:5" ht="15.75" thickBot="1" x14ac:dyDescent="0.3">
      <c r="A194" s="19" t="s">
        <v>73</v>
      </c>
      <c r="B194" s="35">
        <v>14</v>
      </c>
      <c r="C194" s="56">
        <v>15</v>
      </c>
      <c r="D194" s="56">
        <v>15</v>
      </c>
      <c r="E194" s="56">
        <v>15</v>
      </c>
    </row>
    <row r="195" spans="1:5" ht="15.75" thickBot="1" x14ac:dyDescent="0.3">
      <c r="A195" s="19" t="s">
        <v>74</v>
      </c>
      <c r="B195" s="35">
        <v>34000</v>
      </c>
      <c r="C195" s="35">
        <v>35000</v>
      </c>
      <c r="D195" s="35">
        <v>35000</v>
      </c>
      <c r="E195" s="35">
        <v>35000</v>
      </c>
    </row>
    <row r="196" spans="1:5" ht="15.75" thickBot="1" x14ac:dyDescent="0.3">
      <c r="A196" s="19" t="s">
        <v>75</v>
      </c>
      <c r="B196" s="35">
        <f>B195/B194</f>
        <v>2428.5714285714284</v>
      </c>
      <c r="C196" s="35">
        <f t="shared" ref="C196:E196" si="14">C195/C194</f>
        <v>2333.3333333333335</v>
      </c>
      <c r="D196" s="35">
        <f t="shared" si="14"/>
        <v>2333.3333333333335</v>
      </c>
      <c r="E196" s="35">
        <f t="shared" si="14"/>
        <v>2333.3333333333335</v>
      </c>
    </row>
    <row r="197" spans="1:5" ht="15.75" thickBot="1" x14ac:dyDescent="0.3">
      <c r="A197" s="19" t="s">
        <v>76</v>
      </c>
      <c r="B197" s="37"/>
      <c r="C197" s="38">
        <f>C194/B194-1</f>
        <v>7.1428571428571397E-2</v>
      </c>
      <c r="D197" s="38">
        <f t="shared" ref="D197:E199" si="15">D194/C194-1</f>
        <v>0</v>
      </c>
      <c r="E197" s="38">
        <f t="shared" si="15"/>
        <v>0</v>
      </c>
    </row>
    <row r="198" spans="1:5" ht="15.75" thickBot="1" x14ac:dyDescent="0.3">
      <c r="A198" s="19" t="s">
        <v>78</v>
      </c>
      <c r="B198" s="37"/>
      <c r="C198" s="38">
        <f>C195/B195-1</f>
        <v>2.9411764705882248E-2</v>
      </c>
      <c r="D198" s="38">
        <f t="shared" si="15"/>
        <v>0</v>
      </c>
      <c r="E198" s="38">
        <f t="shared" si="15"/>
        <v>0</v>
      </c>
    </row>
    <row r="199" spans="1:5" ht="15.75" thickBot="1" x14ac:dyDescent="0.3">
      <c r="A199" s="19" t="s">
        <v>79</v>
      </c>
      <c r="B199" s="37"/>
      <c r="C199" s="38">
        <f>C196/B196-1</f>
        <v>-3.9215686274509665E-2</v>
      </c>
      <c r="D199" s="38">
        <f t="shared" si="15"/>
        <v>0</v>
      </c>
      <c r="E199" s="38">
        <f t="shared" si="15"/>
        <v>0</v>
      </c>
    </row>
    <row r="200" spans="1:5" x14ac:dyDescent="0.25">
      <c r="A200" s="379"/>
      <c r="B200" s="33">
        <v>2018</v>
      </c>
      <c r="C200" s="33">
        <v>2019</v>
      </c>
      <c r="D200" s="33">
        <v>2020</v>
      </c>
      <c r="E200" s="33">
        <v>2021</v>
      </c>
    </row>
    <row r="201" spans="1:5" ht="15.75" thickBot="1" x14ac:dyDescent="0.3">
      <c r="A201" s="380"/>
      <c r="B201" s="34" t="s">
        <v>1</v>
      </c>
      <c r="C201" s="34" t="s">
        <v>47</v>
      </c>
      <c r="D201" s="34" t="s">
        <v>47</v>
      </c>
      <c r="E201" s="34" t="s">
        <v>47</v>
      </c>
    </row>
    <row r="202" spans="1:5" ht="15.75" thickBot="1" x14ac:dyDescent="0.3">
      <c r="A202" s="387" t="s">
        <v>143</v>
      </c>
      <c r="B202" s="388"/>
      <c r="C202" s="388"/>
      <c r="D202" s="388"/>
      <c r="E202" s="389"/>
    </row>
    <row r="203" spans="1:5" x14ac:dyDescent="0.25">
      <c r="A203" s="379"/>
      <c r="B203" s="33">
        <v>2018</v>
      </c>
      <c r="C203" s="33">
        <v>2019</v>
      </c>
      <c r="D203" s="33">
        <v>2020</v>
      </c>
      <c r="E203" s="33">
        <v>2021</v>
      </c>
    </row>
    <row r="204" spans="1:5" ht="15.75" thickBot="1" x14ac:dyDescent="0.3">
      <c r="A204" s="380"/>
      <c r="B204" s="34" t="s">
        <v>1</v>
      </c>
      <c r="C204" s="34" t="s">
        <v>47</v>
      </c>
      <c r="D204" s="34" t="s">
        <v>47</v>
      </c>
      <c r="E204" s="34" t="s">
        <v>47</v>
      </c>
    </row>
    <row r="205" spans="1:5" ht="15.75" thickBot="1" x14ac:dyDescent="0.3">
      <c r="A205" s="39" t="s">
        <v>81</v>
      </c>
      <c r="B205" s="40"/>
      <c r="C205" s="40"/>
      <c r="D205" s="40"/>
      <c r="E205" s="40"/>
    </row>
    <row r="206" spans="1:5" ht="48.75" customHeight="1" thickBot="1" x14ac:dyDescent="0.3">
      <c r="A206" s="46" t="s">
        <v>100</v>
      </c>
      <c r="B206" s="41"/>
      <c r="C206" s="47"/>
      <c r="D206" s="47"/>
      <c r="E206" s="47"/>
    </row>
    <row r="207" spans="1:5" ht="50.25" customHeight="1" thickBot="1" x14ac:dyDescent="0.3">
      <c r="A207" s="46" t="s">
        <v>101</v>
      </c>
      <c r="B207" s="41"/>
      <c r="C207" s="47"/>
      <c r="D207" s="47"/>
      <c r="E207" s="47"/>
    </row>
    <row r="208" spans="1:5" ht="36.75" customHeight="1" thickBot="1" x14ac:dyDescent="0.3">
      <c r="A208" s="39" t="s">
        <v>82</v>
      </c>
      <c r="B208" s="40"/>
      <c r="C208" s="40"/>
      <c r="D208" s="40"/>
      <c r="E208" s="40"/>
    </row>
    <row r="209" spans="1:5" ht="36.75" thickBot="1" x14ac:dyDescent="0.3">
      <c r="A209" s="46" t="s">
        <v>102</v>
      </c>
      <c r="B209" s="41"/>
      <c r="C209" s="40"/>
      <c r="D209" s="40"/>
      <c r="E209" s="40"/>
    </row>
    <row r="210" spans="1:5" ht="36.75" thickBot="1" x14ac:dyDescent="0.3">
      <c r="A210" s="46" t="s">
        <v>103</v>
      </c>
      <c r="B210" s="41"/>
      <c r="C210" s="40"/>
      <c r="D210" s="40"/>
      <c r="E210" s="40"/>
    </row>
    <row r="211" spans="1:5" ht="15.75" thickBot="1" x14ac:dyDescent="0.3">
      <c r="A211" s="39" t="s">
        <v>83</v>
      </c>
      <c r="B211" s="41"/>
      <c r="C211" s="40"/>
      <c r="D211" s="40"/>
      <c r="E211" s="40"/>
    </row>
    <row r="212" spans="1:5" ht="36.75" thickBot="1" x14ac:dyDescent="0.3">
      <c r="A212" s="46" t="s">
        <v>104</v>
      </c>
      <c r="B212" s="41"/>
      <c r="C212" s="40"/>
      <c r="D212" s="40"/>
      <c r="E212" s="40"/>
    </row>
    <row r="213" spans="1:5" ht="36.75" thickBot="1" x14ac:dyDescent="0.3">
      <c r="A213" s="46" t="s">
        <v>105</v>
      </c>
      <c r="B213" s="41"/>
      <c r="C213" s="40"/>
      <c r="D213" s="40"/>
      <c r="E213" s="40"/>
    </row>
    <row r="214" spans="1:5" ht="15.75" thickBot="1" x14ac:dyDescent="0.3">
      <c r="A214" s="39" t="s">
        <v>84</v>
      </c>
      <c r="B214" s="41"/>
      <c r="C214" s="40"/>
      <c r="D214" s="40"/>
      <c r="E214" s="40"/>
    </row>
    <row r="215" spans="1:5" ht="24.75" thickBot="1" x14ac:dyDescent="0.3">
      <c r="A215" s="46" t="s">
        <v>106</v>
      </c>
      <c r="B215" s="41"/>
      <c r="C215" s="40"/>
      <c r="D215" s="40"/>
      <c r="E215" s="40"/>
    </row>
    <row r="216" spans="1:5" ht="24.75" thickBot="1" x14ac:dyDescent="0.3">
      <c r="A216" s="46" t="s">
        <v>107</v>
      </c>
      <c r="B216" s="41"/>
      <c r="C216" s="40"/>
      <c r="D216" s="40"/>
      <c r="E216" s="40"/>
    </row>
    <row r="217" spans="1:5" ht="15.75" thickBot="1" x14ac:dyDescent="0.3">
      <c r="A217" s="39" t="s">
        <v>85</v>
      </c>
      <c r="B217" s="41"/>
      <c r="C217" s="40"/>
      <c r="D217" s="40"/>
      <c r="E217" s="40"/>
    </row>
    <row r="218" spans="1:5" ht="36.75" thickBot="1" x14ac:dyDescent="0.3">
      <c r="A218" s="46" t="s">
        <v>108</v>
      </c>
      <c r="B218" s="41"/>
      <c r="C218" s="40"/>
      <c r="D218" s="40"/>
      <c r="E218" s="40"/>
    </row>
    <row r="219" spans="1:5" ht="36.75" thickBot="1" x14ac:dyDescent="0.3">
      <c r="A219" s="46" t="s">
        <v>109</v>
      </c>
      <c r="B219" s="41"/>
      <c r="C219" s="40"/>
      <c r="D219" s="40"/>
      <c r="E219" s="40"/>
    </row>
    <row r="220" spans="1:5" ht="15.75" thickBot="1" x14ac:dyDescent="0.3">
      <c r="A220" s="39" t="s">
        <v>86</v>
      </c>
      <c r="B220" s="41">
        <v>34000</v>
      </c>
      <c r="C220" s="40">
        <v>35000</v>
      </c>
      <c r="D220" s="40">
        <v>35000</v>
      </c>
      <c r="E220" s="40">
        <v>35000</v>
      </c>
    </row>
    <row r="221" spans="1:5" ht="24.75" thickBot="1" x14ac:dyDescent="0.3">
      <c r="A221" s="46" t="s">
        <v>110</v>
      </c>
      <c r="B221" s="41"/>
      <c r="C221" s="40"/>
      <c r="D221" s="40"/>
      <c r="E221" s="40"/>
    </row>
    <row r="222" spans="1:5" ht="24.75" thickBot="1" x14ac:dyDescent="0.3">
      <c r="A222" s="46" t="s">
        <v>111</v>
      </c>
      <c r="B222" s="41"/>
      <c r="C222" s="40"/>
      <c r="D222" s="40"/>
      <c r="E222" s="40"/>
    </row>
    <row r="223" spans="1:5" ht="24.75" thickBot="1" x14ac:dyDescent="0.3">
      <c r="A223" s="39" t="s">
        <v>87</v>
      </c>
      <c r="B223" s="41"/>
      <c r="C223" s="40"/>
      <c r="D223" s="40"/>
      <c r="E223" s="40"/>
    </row>
    <row r="224" spans="1:5" ht="36.75" thickBot="1" x14ac:dyDescent="0.3">
      <c r="A224" s="46" t="s">
        <v>112</v>
      </c>
      <c r="B224" s="41"/>
      <c r="C224" s="40"/>
      <c r="D224" s="40"/>
      <c r="E224" s="40"/>
    </row>
    <row r="225" spans="1:5" ht="36.75" thickBot="1" x14ac:dyDescent="0.3">
      <c r="A225" s="46" t="s">
        <v>113</v>
      </c>
      <c r="B225" s="41"/>
      <c r="C225" s="40"/>
      <c r="D225" s="40"/>
      <c r="E225" s="40"/>
    </row>
    <row r="226" spans="1:5" ht="24.75" thickBot="1" x14ac:dyDescent="0.3">
      <c r="A226" s="57" t="s">
        <v>144</v>
      </c>
      <c r="B226" s="58">
        <f>B223+B220+B217+B214+B211+B208+B205</f>
        <v>34000</v>
      </c>
      <c r="C226" s="58">
        <f t="shared" ref="C226:E226" si="16">C223+C220+C217+C214+C211+C208+C205</f>
        <v>35000</v>
      </c>
      <c r="D226" s="58">
        <f t="shared" si="16"/>
        <v>35000</v>
      </c>
      <c r="E226" s="58">
        <f t="shared" si="16"/>
        <v>35000</v>
      </c>
    </row>
    <row r="227" spans="1:5" x14ac:dyDescent="0.25">
      <c r="A227" s="405" t="s">
        <v>124</v>
      </c>
      <c r="B227" s="492" t="s">
        <v>116</v>
      </c>
      <c r="C227" s="539"/>
      <c r="D227" s="539"/>
      <c r="E227" s="540"/>
    </row>
    <row r="228" spans="1:5" x14ac:dyDescent="0.25">
      <c r="A228" s="406"/>
      <c r="B228" s="541"/>
      <c r="C228" s="542"/>
      <c r="D228" s="542"/>
      <c r="E228" s="543"/>
    </row>
    <row r="229" spans="1:5" ht="15.75" thickBot="1" x14ac:dyDescent="0.3">
      <c r="A229" s="407"/>
      <c r="B229" s="544"/>
      <c r="C229" s="545"/>
      <c r="D229" s="545"/>
      <c r="E229" s="546"/>
    </row>
    <row r="230" spans="1:5" ht="15.75" thickBot="1" x14ac:dyDescent="0.3">
      <c r="A230" s="43" t="s">
        <v>89</v>
      </c>
      <c r="B230" s="44">
        <f>IF(B226-B195=0,0,"Error")</f>
        <v>0</v>
      </c>
      <c r="C230" s="44">
        <f>IF(C226-C195=0,0,"Error")</f>
        <v>0</v>
      </c>
      <c r="D230" s="44">
        <f>IF(D226-D195=0,0,"Error")</f>
        <v>0</v>
      </c>
      <c r="E230" s="44">
        <f>IF(E226-E195=0,0,"Error")</f>
        <v>0</v>
      </c>
    </row>
    <row r="231" spans="1:5" ht="15.75" thickBot="1" x14ac:dyDescent="0.3">
      <c r="A231" s="32" t="s">
        <v>90</v>
      </c>
      <c r="B231" s="393" t="s">
        <v>145</v>
      </c>
      <c r="C231" s="394"/>
      <c r="D231" s="394"/>
      <c r="E231" s="395"/>
    </row>
    <row r="232" spans="1:5" ht="15.75" thickBot="1" x14ac:dyDescent="0.3">
      <c r="A232" s="19" t="s">
        <v>69</v>
      </c>
      <c r="B232" s="384" t="s">
        <v>146</v>
      </c>
      <c r="C232" s="385"/>
      <c r="D232" s="385"/>
      <c r="E232" s="386"/>
    </row>
    <row r="233" spans="1:5" ht="15.75" thickBot="1" x14ac:dyDescent="0.3">
      <c r="A233" s="19" t="s">
        <v>71</v>
      </c>
      <c r="B233" s="396" t="s">
        <v>147</v>
      </c>
      <c r="C233" s="397"/>
      <c r="D233" s="397"/>
      <c r="E233" s="398"/>
    </row>
    <row r="234" spans="1:5" x14ac:dyDescent="0.25">
      <c r="A234" s="379"/>
      <c r="B234" s="33">
        <v>2018</v>
      </c>
      <c r="C234" s="33">
        <v>2019</v>
      </c>
      <c r="D234" s="33">
        <v>2020</v>
      </c>
      <c r="E234" s="33">
        <v>2021</v>
      </c>
    </row>
    <row r="235" spans="1:5" ht="15.75" thickBot="1" x14ac:dyDescent="0.3">
      <c r="A235" s="380"/>
      <c r="B235" s="34" t="s">
        <v>1</v>
      </c>
      <c r="C235" s="34" t="s">
        <v>47</v>
      </c>
      <c r="D235" s="34" t="s">
        <v>47</v>
      </c>
      <c r="E235" s="34" t="s">
        <v>47</v>
      </c>
    </row>
    <row r="236" spans="1:5" ht="15.75" thickBot="1" x14ac:dyDescent="0.3">
      <c r="A236" s="19" t="s">
        <v>73</v>
      </c>
      <c r="B236" s="35">
        <v>0</v>
      </c>
      <c r="C236" s="56">
        <v>1</v>
      </c>
      <c r="D236" s="56">
        <v>1</v>
      </c>
      <c r="E236" s="56">
        <v>1</v>
      </c>
    </row>
    <row r="237" spans="1:5" ht="15.75" thickBot="1" x14ac:dyDescent="0.3">
      <c r="A237" s="19" t="s">
        <v>74</v>
      </c>
      <c r="B237" s="35">
        <v>0</v>
      </c>
      <c r="C237" s="35">
        <v>192</v>
      </c>
      <c r="D237" s="35">
        <v>192</v>
      </c>
      <c r="E237" s="35">
        <v>192</v>
      </c>
    </row>
    <row r="238" spans="1:5" ht="15.75" thickBot="1" x14ac:dyDescent="0.3">
      <c r="A238" s="19" t="s">
        <v>75</v>
      </c>
      <c r="B238" s="35" t="e">
        <f>B237/B236</f>
        <v>#DIV/0!</v>
      </c>
      <c r="C238" s="35">
        <f t="shared" ref="C238:E238" si="17">C237/C236</f>
        <v>192</v>
      </c>
      <c r="D238" s="35">
        <f t="shared" si="17"/>
        <v>192</v>
      </c>
      <c r="E238" s="35">
        <f t="shared" si="17"/>
        <v>192</v>
      </c>
    </row>
    <row r="239" spans="1:5" ht="15.75" thickBot="1" x14ac:dyDescent="0.3">
      <c r="A239" s="19" t="s">
        <v>76</v>
      </c>
      <c r="B239" s="37"/>
      <c r="C239" s="38" t="e">
        <f>C236/B236-1</f>
        <v>#DIV/0!</v>
      </c>
      <c r="D239" s="38">
        <f t="shared" ref="D239:E241" si="18">D236/C236-1</f>
        <v>0</v>
      </c>
      <c r="E239" s="38">
        <f t="shared" si="18"/>
        <v>0</v>
      </c>
    </row>
    <row r="240" spans="1:5" ht="15.75" thickBot="1" x14ac:dyDescent="0.3">
      <c r="A240" s="19" t="s">
        <v>78</v>
      </c>
      <c r="B240" s="37"/>
      <c r="C240" s="38" t="e">
        <f>C237/B237-1</f>
        <v>#DIV/0!</v>
      </c>
      <c r="D240" s="38">
        <f t="shared" si="18"/>
        <v>0</v>
      </c>
      <c r="E240" s="38">
        <f t="shared" si="18"/>
        <v>0</v>
      </c>
    </row>
    <row r="241" spans="1:5" ht="15.75" thickBot="1" x14ac:dyDescent="0.3">
      <c r="A241" s="19" t="s">
        <v>79</v>
      </c>
      <c r="B241" s="37"/>
      <c r="C241" s="38" t="e">
        <f>C238/B238-1</f>
        <v>#DIV/0!</v>
      </c>
      <c r="D241" s="38">
        <f t="shared" si="18"/>
        <v>0</v>
      </c>
      <c r="E241" s="38">
        <f t="shared" si="18"/>
        <v>0</v>
      </c>
    </row>
    <row r="242" spans="1:5" x14ac:dyDescent="0.25">
      <c r="A242" s="379"/>
      <c r="B242" s="33">
        <v>2018</v>
      </c>
      <c r="C242" s="33">
        <v>2019</v>
      </c>
      <c r="D242" s="33">
        <v>2020</v>
      </c>
      <c r="E242" s="33">
        <v>2021</v>
      </c>
    </row>
    <row r="243" spans="1:5" ht="15.75" thickBot="1" x14ac:dyDescent="0.3">
      <c r="A243" s="380"/>
      <c r="B243" s="34" t="s">
        <v>1</v>
      </c>
      <c r="C243" s="34" t="s">
        <v>47</v>
      </c>
      <c r="D243" s="34" t="s">
        <v>47</v>
      </c>
      <c r="E243" s="34" t="s">
        <v>47</v>
      </c>
    </row>
    <row r="244" spans="1:5" ht="15.75" thickBot="1" x14ac:dyDescent="0.3">
      <c r="A244" s="387" t="s">
        <v>143</v>
      </c>
      <c r="B244" s="388"/>
      <c r="C244" s="388"/>
      <c r="D244" s="388"/>
      <c r="E244" s="389"/>
    </row>
    <row r="245" spans="1:5" x14ac:dyDescent="0.25">
      <c r="A245" s="379"/>
      <c r="B245" s="33">
        <v>2018</v>
      </c>
      <c r="C245" s="33">
        <v>2019</v>
      </c>
      <c r="D245" s="33">
        <v>2020</v>
      </c>
      <c r="E245" s="33">
        <v>2021</v>
      </c>
    </row>
    <row r="246" spans="1:5" ht="15.75" thickBot="1" x14ac:dyDescent="0.3">
      <c r="A246" s="380"/>
      <c r="B246" s="34" t="s">
        <v>1</v>
      </c>
      <c r="C246" s="34" t="s">
        <v>47</v>
      </c>
      <c r="D246" s="34" t="s">
        <v>47</v>
      </c>
      <c r="E246" s="34" t="s">
        <v>47</v>
      </c>
    </row>
    <row r="247" spans="1:5" ht="15.75" thickBot="1" x14ac:dyDescent="0.3">
      <c r="A247" s="39" t="s">
        <v>81</v>
      </c>
      <c r="B247" s="40"/>
      <c r="C247" s="40">
        <v>165</v>
      </c>
      <c r="D247" s="40">
        <v>165</v>
      </c>
      <c r="E247" s="40">
        <v>165</v>
      </c>
    </row>
    <row r="248" spans="1:5" ht="24.75" thickBot="1" x14ac:dyDescent="0.3">
      <c r="A248" s="46" t="s">
        <v>100</v>
      </c>
      <c r="B248" s="41"/>
      <c r="C248" s="47"/>
      <c r="D248" s="47"/>
      <c r="E248" s="47"/>
    </row>
    <row r="249" spans="1:5" ht="24.75" thickBot="1" x14ac:dyDescent="0.3">
      <c r="A249" s="46" t="s">
        <v>101</v>
      </c>
      <c r="B249" s="41"/>
      <c r="C249" s="47"/>
      <c r="D249" s="47"/>
      <c r="E249" s="47"/>
    </row>
    <row r="250" spans="1:5" ht="24.75" thickBot="1" x14ac:dyDescent="0.3">
      <c r="A250" s="39" t="s">
        <v>82</v>
      </c>
      <c r="B250" s="40"/>
      <c r="C250" s="40">
        <v>27</v>
      </c>
      <c r="D250" s="40">
        <v>27</v>
      </c>
      <c r="E250" s="40">
        <v>27</v>
      </c>
    </row>
    <row r="251" spans="1:5" ht="36.75" thickBot="1" x14ac:dyDescent="0.3">
      <c r="A251" s="46" t="s">
        <v>102</v>
      </c>
      <c r="B251" s="41"/>
      <c r="C251" s="40"/>
      <c r="D251" s="40"/>
      <c r="E251" s="40"/>
    </row>
    <row r="252" spans="1:5" ht="36.75" thickBot="1" x14ac:dyDescent="0.3">
      <c r="A252" s="46" t="s">
        <v>103</v>
      </c>
      <c r="B252" s="41"/>
      <c r="C252" s="40"/>
      <c r="D252" s="40"/>
      <c r="E252" s="40"/>
    </row>
    <row r="253" spans="1:5" ht="15.75" thickBot="1" x14ac:dyDescent="0.3">
      <c r="A253" s="39" t="s">
        <v>83</v>
      </c>
      <c r="B253" s="41"/>
      <c r="C253" s="40"/>
      <c r="D253" s="40"/>
      <c r="E253" s="40"/>
    </row>
    <row r="254" spans="1:5" ht="36.75" thickBot="1" x14ac:dyDescent="0.3">
      <c r="A254" s="46" t="s">
        <v>104</v>
      </c>
      <c r="B254" s="41"/>
      <c r="C254" s="40"/>
      <c r="D254" s="40"/>
      <c r="E254" s="40"/>
    </row>
    <row r="255" spans="1:5" ht="36.75" thickBot="1" x14ac:dyDescent="0.3">
      <c r="A255" s="46" t="s">
        <v>105</v>
      </c>
      <c r="B255" s="41"/>
      <c r="C255" s="40"/>
      <c r="D255" s="40"/>
      <c r="E255" s="40"/>
    </row>
    <row r="256" spans="1:5" ht="15.75" thickBot="1" x14ac:dyDescent="0.3">
      <c r="A256" s="39" t="s">
        <v>84</v>
      </c>
      <c r="B256" s="41"/>
      <c r="C256" s="40"/>
      <c r="D256" s="40"/>
      <c r="E256" s="40"/>
    </row>
    <row r="257" spans="1:5" ht="24.75" thickBot="1" x14ac:dyDescent="0.3">
      <c r="A257" s="46" t="s">
        <v>106</v>
      </c>
      <c r="B257" s="41"/>
      <c r="C257" s="40"/>
      <c r="D257" s="40"/>
      <c r="E257" s="40"/>
    </row>
    <row r="258" spans="1:5" ht="24.75" thickBot="1" x14ac:dyDescent="0.3">
      <c r="A258" s="46" t="s">
        <v>107</v>
      </c>
      <c r="B258" s="41"/>
      <c r="C258" s="40"/>
      <c r="D258" s="40"/>
      <c r="E258" s="40"/>
    </row>
    <row r="259" spans="1:5" ht="15.75" thickBot="1" x14ac:dyDescent="0.3">
      <c r="A259" s="39" t="s">
        <v>85</v>
      </c>
      <c r="B259" s="41"/>
      <c r="C259" s="40"/>
      <c r="D259" s="40"/>
      <c r="E259" s="40"/>
    </row>
    <row r="260" spans="1:5" ht="36.75" thickBot="1" x14ac:dyDescent="0.3">
      <c r="A260" s="46" t="s">
        <v>108</v>
      </c>
      <c r="B260" s="41"/>
      <c r="C260" s="40"/>
      <c r="D260" s="40"/>
      <c r="E260" s="40"/>
    </row>
    <row r="261" spans="1:5" ht="36.75" thickBot="1" x14ac:dyDescent="0.3">
      <c r="A261" s="46" t="s">
        <v>109</v>
      </c>
      <c r="B261" s="41"/>
      <c r="C261" s="40"/>
      <c r="D261" s="40"/>
      <c r="E261" s="40"/>
    </row>
    <row r="262" spans="1:5" ht="15.75" thickBot="1" x14ac:dyDescent="0.3">
      <c r="A262" s="39" t="s">
        <v>86</v>
      </c>
      <c r="B262" s="41"/>
      <c r="C262" s="40"/>
      <c r="D262" s="40"/>
      <c r="E262" s="40"/>
    </row>
    <row r="263" spans="1:5" ht="24.75" thickBot="1" x14ac:dyDescent="0.3">
      <c r="A263" s="46" t="s">
        <v>110</v>
      </c>
      <c r="B263" s="41"/>
      <c r="C263" s="40"/>
      <c r="D263" s="40"/>
      <c r="E263" s="40"/>
    </row>
    <row r="264" spans="1:5" ht="24.75" thickBot="1" x14ac:dyDescent="0.3">
      <c r="A264" s="46" t="s">
        <v>111</v>
      </c>
      <c r="B264" s="41"/>
      <c r="C264" s="40"/>
      <c r="D264" s="40"/>
      <c r="E264" s="40"/>
    </row>
    <row r="265" spans="1:5" ht="24.75" thickBot="1" x14ac:dyDescent="0.3">
      <c r="A265" s="39" t="s">
        <v>87</v>
      </c>
      <c r="B265" s="41"/>
      <c r="C265" s="40"/>
      <c r="D265" s="40"/>
      <c r="E265" s="40"/>
    </row>
    <row r="266" spans="1:5" ht="36.75" thickBot="1" x14ac:dyDescent="0.3">
      <c r="A266" s="46" t="s">
        <v>112</v>
      </c>
      <c r="B266" s="41"/>
      <c r="C266" s="40"/>
      <c r="D266" s="40"/>
      <c r="E266" s="40"/>
    </row>
    <row r="267" spans="1:5" ht="36.75" thickBot="1" x14ac:dyDescent="0.3">
      <c r="A267" s="46" t="s">
        <v>113</v>
      </c>
      <c r="B267" s="41"/>
      <c r="C267" s="40"/>
      <c r="D267" s="40"/>
      <c r="E267" s="40"/>
    </row>
    <row r="268" spans="1:5" ht="24.75" thickBot="1" x14ac:dyDescent="0.3">
      <c r="A268" s="57" t="s">
        <v>144</v>
      </c>
      <c r="B268" s="58">
        <f>B265+B262+B259+B256+B253+B250+B247</f>
        <v>0</v>
      </c>
      <c r="C268" s="58">
        <f t="shared" ref="C268:E268" si="19">C265+C262+C259+C256+C253+C250+C247</f>
        <v>192</v>
      </c>
      <c r="D268" s="58">
        <f t="shared" si="19"/>
        <v>192</v>
      </c>
      <c r="E268" s="58">
        <f t="shared" si="19"/>
        <v>192</v>
      </c>
    </row>
    <row r="269" spans="1:5" x14ac:dyDescent="0.25">
      <c r="A269" s="405" t="s">
        <v>124</v>
      </c>
      <c r="B269" s="492" t="s">
        <v>116</v>
      </c>
      <c r="C269" s="539"/>
      <c r="D269" s="539"/>
      <c r="E269" s="540"/>
    </row>
    <row r="270" spans="1:5" x14ac:dyDescent="0.25">
      <c r="A270" s="406"/>
      <c r="B270" s="541"/>
      <c r="C270" s="542"/>
      <c r="D270" s="542"/>
      <c r="E270" s="543"/>
    </row>
    <row r="271" spans="1:5" ht="15.75" thickBot="1" x14ac:dyDescent="0.3">
      <c r="A271" s="407"/>
      <c r="B271" s="544"/>
      <c r="C271" s="545"/>
      <c r="D271" s="545"/>
      <c r="E271" s="546"/>
    </row>
    <row r="272" spans="1:5" ht="15.75" thickBot="1" x14ac:dyDescent="0.3">
      <c r="A272" s="43" t="s">
        <v>89</v>
      </c>
      <c r="B272" s="44">
        <f>IF(B268-B237=0,0,"Error")</f>
        <v>0</v>
      </c>
      <c r="C272" s="44">
        <f>IF(C268-C237=0,0,"Error")</f>
        <v>0</v>
      </c>
      <c r="D272" s="44">
        <f>IF(D268-D237=0,0,"Error")</f>
        <v>0</v>
      </c>
      <c r="E272" s="44">
        <f>IF(E268-E237=0,0,"Error")</f>
        <v>0</v>
      </c>
    </row>
    <row r="273" spans="1:5" ht="15.75" thickBot="1" x14ac:dyDescent="0.3">
      <c r="A273" s="390" t="s">
        <v>148</v>
      </c>
      <c r="B273" s="391"/>
      <c r="C273" s="391"/>
      <c r="D273" s="391"/>
      <c r="E273" s="392"/>
    </row>
    <row r="274" spans="1:5" ht="15.75" thickBot="1" x14ac:dyDescent="0.3">
      <c r="A274" s="390" t="s">
        <v>149</v>
      </c>
      <c r="B274" s="391"/>
      <c r="C274" s="391"/>
      <c r="D274" s="391"/>
      <c r="E274" s="392"/>
    </row>
    <row r="275" spans="1:5" ht="15.75" thickBot="1" x14ac:dyDescent="0.3">
      <c r="A275" s="19" t="s">
        <v>150</v>
      </c>
      <c r="B275" s="402" t="s">
        <v>151</v>
      </c>
      <c r="C275" s="403"/>
      <c r="D275" s="403"/>
      <c r="E275" s="404"/>
    </row>
    <row r="276" spans="1:5" ht="15.75" thickBot="1" x14ac:dyDescent="0.3">
      <c r="A276" s="32" t="s">
        <v>67</v>
      </c>
      <c r="B276" s="402" t="s">
        <v>151</v>
      </c>
      <c r="C276" s="403"/>
      <c r="D276" s="403"/>
      <c r="E276" s="404"/>
    </row>
    <row r="277" spans="1:5" ht="17.25" customHeight="1" thickBot="1" x14ac:dyDescent="0.3">
      <c r="A277" s="19" t="s">
        <v>69</v>
      </c>
      <c r="B277" s="402" t="s">
        <v>151</v>
      </c>
      <c r="C277" s="403"/>
      <c r="D277" s="403"/>
      <c r="E277" s="404"/>
    </row>
    <row r="278" spans="1:5" ht="15.75" thickBot="1" x14ac:dyDescent="0.3">
      <c r="A278" s="19" t="s">
        <v>71</v>
      </c>
      <c r="B278" s="396" t="s">
        <v>72</v>
      </c>
      <c r="C278" s="397"/>
      <c r="D278" s="397"/>
      <c r="E278" s="398"/>
    </row>
    <row r="279" spans="1:5" ht="12.75" customHeight="1" x14ac:dyDescent="0.25">
      <c r="A279" s="379"/>
      <c r="B279" s="33">
        <v>2018</v>
      </c>
      <c r="C279" s="33">
        <v>2019</v>
      </c>
      <c r="D279" s="33">
        <v>2020</v>
      </c>
      <c r="E279" s="33">
        <v>2021</v>
      </c>
    </row>
    <row r="280" spans="1:5" ht="15.75" customHeight="1" thickBot="1" x14ac:dyDescent="0.3">
      <c r="A280" s="380"/>
      <c r="B280" s="34" t="s">
        <v>1</v>
      </c>
      <c r="C280" s="34" t="s">
        <v>47</v>
      </c>
      <c r="D280" s="34" t="s">
        <v>47</v>
      </c>
      <c r="E280" s="34" t="s">
        <v>47</v>
      </c>
    </row>
    <row r="281" spans="1:5" ht="15.75" thickBot="1" x14ac:dyDescent="0.3">
      <c r="A281" s="19" t="s">
        <v>73</v>
      </c>
      <c r="B281" s="35">
        <v>1</v>
      </c>
      <c r="C281" s="35">
        <v>1</v>
      </c>
      <c r="D281" s="35">
        <v>1</v>
      </c>
      <c r="E281" s="35">
        <v>1</v>
      </c>
    </row>
    <row r="282" spans="1:5" ht="15.75" thickBot="1" x14ac:dyDescent="0.3">
      <c r="A282" s="19" t="s">
        <v>74</v>
      </c>
      <c r="B282" s="35">
        <v>6300</v>
      </c>
      <c r="C282" s="35">
        <v>93000</v>
      </c>
      <c r="D282" s="35">
        <v>93000</v>
      </c>
      <c r="E282" s="35">
        <v>93000</v>
      </c>
    </row>
    <row r="283" spans="1:5" ht="15.75" thickBot="1" x14ac:dyDescent="0.3">
      <c r="A283" s="19" t="s">
        <v>75</v>
      </c>
      <c r="B283" s="35">
        <f>B282/B281</f>
        <v>6300</v>
      </c>
      <c r="C283" s="35">
        <f t="shared" ref="C283:E283" si="20">C282/C281</f>
        <v>93000</v>
      </c>
      <c r="D283" s="35">
        <f t="shared" si="20"/>
        <v>93000</v>
      </c>
      <c r="E283" s="35">
        <f t="shared" si="20"/>
        <v>93000</v>
      </c>
    </row>
    <row r="284" spans="1:5" ht="15.75" thickBot="1" x14ac:dyDescent="0.3">
      <c r="A284" s="19" t="s">
        <v>76</v>
      </c>
      <c r="B284" s="37" t="s">
        <v>77</v>
      </c>
      <c r="C284" s="38">
        <f>C281/B281-1</f>
        <v>0</v>
      </c>
      <c r="D284" s="38">
        <f t="shared" ref="D284:E286" si="21">D281/C281-1</f>
        <v>0</v>
      </c>
      <c r="E284" s="38">
        <f t="shared" si="21"/>
        <v>0</v>
      </c>
    </row>
    <row r="285" spans="1:5" ht="15.75" thickBot="1" x14ac:dyDescent="0.3">
      <c r="A285" s="19" t="s">
        <v>78</v>
      </c>
      <c r="B285" s="37" t="s">
        <v>77</v>
      </c>
      <c r="C285" s="38">
        <f>C282/B282-1</f>
        <v>13.761904761904763</v>
      </c>
      <c r="D285" s="38">
        <f t="shared" si="21"/>
        <v>0</v>
      </c>
      <c r="E285" s="38">
        <f t="shared" si="21"/>
        <v>0</v>
      </c>
    </row>
    <row r="286" spans="1:5" ht="15.75" thickBot="1" x14ac:dyDescent="0.3">
      <c r="A286" s="19" t="s">
        <v>79</v>
      </c>
      <c r="B286" s="37" t="s">
        <v>77</v>
      </c>
      <c r="C286" s="38">
        <f>C283/B283-1</f>
        <v>13.761904761904763</v>
      </c>
      <c r="D286" s="38">
        <f t="shared" si="21"/>
        <v>0</v>
      </c>
      <c r="E286" s="38">
        <f t="shared" si="21"/>
        <v>0</v>
      </c>
    </row>
    <row r="287" spans="1:5" ht="15.75" thickBot="1" x14ac:dyDescent="0.3">
      <c r="A287" s="387" t="s">
        <v>80</v>
      </c>
      <c r="B287" s="388"/>
      <c r="C287" s="388"/>
      <c r="D287" s="388"/>
      <c r="E287" s="389"/>
    </row>
    <row r="288" spans="1:5" ht="12.75" customHeight="1" x14ac:dyDescent="0.25">
      <c r="A288" s="379"/>
      <c r="B288" s="33">
        <v>2018</v>
      </c>
      <c r="C288" s="33">
        <v>2019</v>
      </c>
      <c r="D288" s="33">
        <v>2020</v>
      </c>
      <c r="E288" s="33">
        <v>2021</v>
      </c>
    </row>
    <row r="289" spans="1:5" ht="15.75" thickBot="1" x14ac:dyDescent="0.3">
      <c r="A289" s="380"/>
      <c r="B289" s="34" t="s">
        <v>1</v>
      </c>
      <c r="C289" s="34" t="s">
        <v>47</v>
      </c>
      <c r="D289" s="34" t="s">
        <v>47</v>
      </c>
      <c r="E289" s="34" t="s">
        <v>47</v>
      </c>
    </row>
    <row r="290" spans="1:5" ht="15.75" thickBot="1" x14ac:dyDescent="0.3">
      <c r="A290" s="39" t="s">
        <v>122</v>
      </c>
      <c r="B290" s="40"/>
      <c r="C290" s="40"/>
      <c r="D290" s="40"/>
      <c r="E290" s="40"/>
    </row>
    <row r="291" spans="1:5" ht="15.75" thickBot="1" x14ac:dyDescent="0.3">
      <c r="A291" s="39" t="s">
        <v>123</v>
      </c>
      <c r="B291" s="41">
        <v>6300</v>
      </c>
      <c r="C291" s="40">
        <v>93000</v>
      </c>
      <c r="D291" s="40">
        <v>93000</v>
      </c>
      <c r="E291" s="40">
        <v>93000</v>
      </c>
    </row>
    <row r="292" spans="1:5" ht="15.75" thickBot="1" x14ac:dyDescent="0.3">
      <c r="A292" s="42" t="s">
        <v>88</v>
      </c>
      <c r="B292" s="41">
        <f>B291+B290</f>
        <v>6300</v>
      </c>
      <c r="C292" s="41">
        <f t="shared" ref="C292:E292" si="22">C291+C290</f>
        <v>93000</v>
      </c>
      <c r="D292" s="41">
        <f t="shared" si="22"/>
        <v>93000</v>
      </c>
      <c r="E292" s="41">
        <f t="shared" si="22"/>
        <v>93000</v>
      </c>
    </row>
    <row r="293" spans="1:5" x14ac:dyDescent="0.25">
      <c r="A293" s="405" t="s">
        <v>124</v>
      </c>
      <c r="B293" s="492" t="s">
        <v>116</v>
      </c>
      <c r="C293" s="539"/>
      <c r="D293" s="539"/>
      <c r="E293" s="540"/>
    </row>
    <row r="294" spans="1:5" x14ac:dyDescent="0.25">
      <c r="A294" s="406"/>
      <c r="B294" s="541"/>
      <c r="C294" s="542"/>
      <c r="D294" s="542"/>
      <c r="E294" s="543"/>
    </row>
    <row r="295" spans="1:5" ht="15.75" thickBot="1" x14ac:dyDescent="0.3">
      <c r="A295" s="407"/>
      <c r="B295" s="544"/>
      <c r="C295" s="545"/>
      <c r="D295" s="545"/>
      <c r="E295" s="546"/>
    </row>
    <row r="296" spans="1:5" ht="15.75" thickBot="1" x14ac:dyDescent="0.3">
      <c r="A296" s="59"/>
      <c r="B296" s="60"/>
      <c r="C296" s="60"/>
      <c r="D296" s="60"/>
      <c r="E296" s="60"/>
    </row>
    <row r="297" spans="1:5" ht="24.75" thickBot="1" x14ac:dyDescent="0.3">
      <c r="A297" s="26" t="s">
        <v>152</v>
      </c>
      <c r="B297" s="61">
        <f>B52+B75+B112+B136+B157+B178+B226++B292+B268</f>
        <v>413728</v>
      </c>
      <c r="C297" s="61">
        <f t="shared" ref="C297:E297" si="23">C52+C75+C112+C136+C157+C178+C226++C292+C268</f>
        <v>508000</v>
      </c>
      <c r="D297" s="61">
        <f t="shared" si="23"/>
        <v>508000</v>
      </c>
      <c r="E297" s="61">
        <f t="shared" si="23"/>
        <v>508000</v>
      </c>
    </row>
    <row r="298" spans="1:5" ht="24.75" thickBot="1" x14ac:dyDescent="0.3">
      <c r="A298" s="26" t="s">
        <v>153</v>
      </c>
      <c r="B298" s="61">
        <f>B300+B302+B304+B306+B308+B310+B312+B314+B316</f>
        <v>413728</v>
      </c>
      <c r="C298" s="61">
        <f>C300+C302+C304+C306+C308+C310+C312+C314+C316</f>
        <v>508000</v>
      </c>
      <c r="D298" s="61">
        <f>D300+D302+D304+D306+D308+D310+D312+D314+D316</f>
        <v>508000</v>
      </c>
      <c r="E298" s="61">
        <f>E300+E302+E304+E306+E308+E310+E312+E314+E316</f>
        <v>508000</v>
      </c>
    </row>
    <row r="299" spans="1:5" ht="24.75" thickBot="1" x14ac:dyDescent="0.3">
      <c r="A299" s="62" t="s">
        <v>154</v>
      </c>
      <c r="B299" s="63"/>
      <c r="C299" s="64">
        <f>C298/B298-1</f>
        <v>0.22785984994972552</v>
      </c>
      <c r="D299" s="64">
        <f t="shared" ref="D299:E299" si="24">D298/C298-1</f>
        <v>0</v>
      </c>
      <c r="E299" s="64">
        <f t="shared" si="24"/>
        <v>0</v>
      </c>
    </row>
    <row r="300" spans="1:5" ht="15.75" thickBot="1" x14ac:dyDescent="0.3">
      <c r="A300" s="39" t="s">
        <v>81</v>
      </c>
      <c r="B300" s="40">
        <f>B45+B68+B91+B205+B247</f>
        <v>265638</v>
      </c>
      <c r="C300" s="40">
        <f t="shared" ref="C300:E300" si="25">C45+C68+C91+C205+C247</f>
        <v>258100</v>
      </c>
      <c r="D300" s="40">
        <f t="shared" si="25"/>
        <v>258100</v>
      </c>
      <c r="E300" s="40">
        <f t="shared" si="25"/>
        <v>258100</v>
      </c>
    </row>
    <row r="301" spans="1:5" ht="15.75" thickBot="1" x14ac:dyDescent="0.3">
      <c r="A301" s="46" t="s">
        <v>155</v>
      </c>
      <c r="B301" s="41"/>
      <c r="C301" s="47">
        <f>C300/B300-1</f>
        <v>-2.8376964139166794E-2</v>
      </c>
      <c r="D301" s="47">
        <f t="shared" ref="D301:E301" si="26">D300/C300-1</f>
        <v>0</v>
      </c>
      <c r="E301" s="47">
        <f t="shared" si="26"/>
        <v>0</v>
      </c>
    </row>
    <row r="302" spans="1:5" ht="24.75" thickBot="1" x14ac:dyDescent="0.3">
      <c r="A302" s="39" t="s">
        <v>82</v>
      </c>
      <c r="B302" s="40">
        <f>B46+B69+B94+B208+B250</f>
        <v>44362</v>
      </c>
      <c r="C302" s="40">
        <f t="shared" ref="C302:E302" si="27">C46+C69+C94+C208+C250</f>
        <v>51900</v>
      </c>
      <c r="D302" s="40">
        <f t="shared" si="27"/>
        <v>51900</v>
      </c>
      <c r="E302" s="40">
        <f t="shared" si="27"/>
        <v>51900</v>
      </c>
    </row>
    <row r="303" spans="1:5" ht="24.75" thickBot="1" x14ac:dyDescent="0.3">
      <c r="A303" s="46" t="s">
        <v>156</v>
      </c>
      <c r="B303" s="41"/>
      <c r="C303" s="47">
        <f>C302/B302-1</f>
        <v>0.16992020197466307</v>
      </c>
      <c r="D303" s="47">
        <f t="shared" ref="D303:E303" si="28">D302/C302-1</f>
        <v>0</v>
      </c>
      <c r="E303" s="47">
        <f t="shared" si="28"/>
        <v>0</v>
      </c>
    </row>
    <row r="304" spans="1:5" ht="15.75" thickBot="1" x14ac:dyDescent="0.3">
      <c r="A304" s="39" t="s">
        <v>83</v>
      </c>
      <c r="B304" s="40">
        <f>B47+B97</f>
        <v>53428</v>
      </c>
      <c r="C304" s="40">
        <f t="shared" ref="C304:E304" si="29">C47+C97</f>
        <v>65000</v>
      </c>
      <c r="D304" s="40">
        <f>D47+D97</f>
        <v>65000</v>
      </c>
      <c r="E304" s="40">
        <f t="shared" si="29"/>
        <v>65000</v>
      </c>
    </row>
    <row r="305" spans="1:5" ht="24.75" thickBot="1" x14ac:dyDescent="0.3">
      <c r="A305" s="46" t="s">
        <v>157</v>
      </c>
      <c r="B305" s="41"/>
      <c r="C305" s="47">
        <f>C304/B304-1</f>
        <v>0.21659055177060726</v>
      </c>
      <c r="D305" s="47">
        <f t="shared" ref="D305:E305" si="30">D304/C304-1</f>
        <v>0</v>
      </c>
      <c r="E305" s="47">
        <f t="shared" si="30"/>
        <v>0</v>
      </c>
    </row>
    <row r="306" spans="1:5" ht="15.75" thickBot="1" x14ac:dyDescent="0.3">
      <c r="A306" s="39" t="s">
        <v>84</v>
      </c>
      <c r="B306" s="40">
        <f>B48+B71+B100+B214</f>
        <v>0</v>
      </c>
      <c r="C306" s="40">
        <f t="shared" ref="C306:E306" si="31">C48+C71+C100+C214</f>
        <v>0</v>
      </c>
      <c r="D306" s="40">
        <f t="shared" si="31"/>
        <v>0</v>
      </c>
      <c r="E306" s="40">
        <f t="shared" si="31"/>
        <v>0</v>
      </c>
    </row>
    <row r="307" spans="1:5" ht="15.75" thickBot="1" x14ac:dyDescent="0.3">
      <c r="A307" s="46" t="s">
        <v>158</v>
      </c>
      <c r="B307" s="41"/>
      <c r="C307" s="47" t="e">
        <f>C306/B306-1</f>
        <v>#DIV/0!</v>
      </c>
      <c r="D307" s="47" t="e">
        <f t="shared" ref="D307:E307" si="32">D306/C306-1</f>
        <v>#DIV/0!</v>
      </c>
      <c r="E307" s="47" t="e">
        <f t="shared" si="32"/>
        <v>#DIV/0!</v>
      </c>
    </row>
    <row r="308" spans="1:5" ht="15.75" thickBot="1" x14ac:dyDescent="0.3">
      <c r="A308" s="39" t="s">
        <v>85</v>
      </c>
      <c r="B308" s="40">
        <v>0</v>
      </c>
      <c r="C308" s="40">
        <v>0</v>
      </c>
      <c r="D308" s="40">
        <v>0</v>
      </c>
      <c r="E308" s="40">
        <v>0</v>
      </c>
    </row>
    <row r="309" spans="1:5" ht="24.75" thickBot="1" x14ac:dyDescent="0.3">
      <c r="A309" s="46" t="s">
        <v>159</v>
      </c>
      <c r="B309" s="41"/>
      <c r="C309" s="47" t="e">
        <f>C308/B308-1</f>
        <v>#DIV/0!</v>
      </c>
      <c r="D309" s="47" t="e">
        <f t="shared" ref="D309:E309" si="33">D308/C308-1</f>
        <v>#DIV/0!</v>
      </c>
      <c r="E309" s="47" t="e">
        <f t="shared" si="33"/>
        <v>#DIV/0!</v>
      </c>
    </row>
    <row r="310" spans="1:5" ht="15.75" thickBot="1" x14ac:dyDescent="0.3">
      <c r="A310" s="39" t="s">
        <v>86</v>
      </c>
      <c r="B310" s="40">
        <f>B50+B106+B220</f>
        <v>34000</v>
      </c>
      <c r="C310" s="40">
        <f t="shared" ref="C310:E310" si="34">C50+C106+C220</f>
        <v>35000</v>
      </c>
      <c r="D310" s="40">
        <f>D50+D106+D220</f>
        <v>35000</v>
      </c>
      <c r="E310" s="40">
        <f t="shared" si="34"/>
        <v>35000</v>
      </c>
    </row>
    <row r="311" spans="1:5" ht="15.75" thickBot="1" x14ac:dyDescent="0.3">
      <c r="A311" s="46" t="s">
        <v>160</v>
      </c>
      <c r="B311" s="41"/>
      <c r="C311" s="47">
        <f>C310/B310-1</f>
        <v>2.9411764705882248E-2</v>
      </c>
      <c r="D311" s="47">
        <f t="shared" ref="D311:E311" si="35">D310/C310-1</f>
        <v>0</v>
      </c>
      <c r="E311" s="47">
        <f t="shared" si="35"/>
        <v>0</v>
      </c>
    </row>
    <row r="312" spans="1:5" ht="24.75" thickBot="1" x14ac:dyDescent="0.3">
      <c r="A312" s="39" t="s">
        <v>87</v>
      </c>
      <c r="B312" s="40">
        <f>B51+B74+B109+B223</f>
        <v>0</v>
      </c>
      <c r="C312" s="40">
        <f t="shared" ref="C312:E312" si="36">C51+C74+C109+C223</f>
        <v>0</v>
      </c>
      <c r="D312" s="40">
        <f t="shared" si="36"/>
        <v>0</v>
      </c>
      <c r="E312" s="40">
        <f t="shared" si="36"/>
        <v>0</v>
      </c>
    </row>
    <row r="313" spans="1:5" ht="24.75" thickBot="1" x14ac:dyDescent="0.3">
      <c r="A313" s="46" t="s">
        <v>161</v>
      </c>
      <c r="B313" s="41"/>
      <c r="C313" s="47" t="e">
        <f>C312/B312-1</f>
        <v>#DIV/0!</v>
      </c>
      <c r="D313" s="47" t="e">
        <f t="shared" ref="D313:E313" si="37">D312/C312-1</f>
        <v>#DIV/0!</v>
      </c>
      <c r="E313" s="47" t="e">
        <f t="shared" si="37"/>
        <v>#DIV/0!</v>
      </c>
    </row>
    <row r="314" spans="1:5" ht="15.75" thickBot="1" x14ac:dyDescent="0.3">
      <c r="A314" s="39" t="s">
        <v>162</v>
      </c>
      <c r="B314" s="40">
        <f>B134+B176+B290</f>
        <v>0</v>
      </c>
      <c r="C314" s="40">
        <f t="shared" ref="C314:E314" si="38">C134+C176+C290</f>
        <v>0</v>
      </c>
      <c r="D314" s="40">
        <f t="shared" si="38"/>
        <v>0</v>
      </c>
      <c r="E314" s="40">
        <f t="shared" si="38"/>
        <v>0</v>
      </c>
    </row>
    <row r="315" spans="1:5" ht="24.75" thickBot="1" x14ac:dyDescent="0.3">
      <c r="A315" s="46" t="s">
        <v>163</v>
      </c>
      <c r="B315" s="41"/>
      <c r="C315" s="47" t="e">
        <f>C314/B314-1</f>
        <v>#DIV/0!</v>
      </c>
      <c r="D315" s="47" t="e">
        <f t="shared" ref="D315:E315" si="39">D314/C314-1</f>
        <v>#DIV/0!</v>
      </c>
      <c r="E315" s="47" t="e">
        <f t="shared" si="39"/>
        <v>#DIV/0!</v>
      </c>
    </row>
    <row r="316" spans="1:5" ht="15.75" thickBot="1" x14ac:dyDescent="0.3">
      <c r="A316" s="39" t="s">
        <v>164</v>
      </c>
      <c r="B316" s="40">
        <f>B135+B156+B177+B291</f>
        <v>16300</v>
      </c>
      <c r="C316" s="40">
        <f>C135+C156+C177+C291</f>
        <v>98000</v>
      </c>
      <c r="D316" s="40">
        <f>D135+D156+D177+D291</f>
        <v>98000</v>
      </c>
      <c r="E316" s="40">
        <f t="shared" ref="E316" si="40">E135+E156+E177+E291</f>
        <v>98000</v>
      </c>
    </row>
    <row r="317" spans="1:5" ht="15.75" thickBot="1" x14ac:dyDescent="0.3">
      <c r="A317" s="46" t="s">
        <v>165</v>
      </c>
      <c r="B317" s="41"/>
      <c r="C317" s="47">
        <f>C316/B316-1</f>
        <v>5.0122699386503067</v>
      </c>
      <c r="D317" s="47">
        <f t="shared" ref="D317:E317" si="41">D316/C316-1</f>
        <v>0</v>
      </c>
      <c r="E317" s="47">
        <f t="shared" si="41"/>
        <v>0</v>
      </c>
    </row>
    <row r="318" spans="1:5" ht="15.75" thickBot="1" x14ac:dyDescent="0.3">
      <c r="A318" s="43" t="s">
        <v>89</v>
      </c>
      <c r="B318" s="44">
        <f>IF(B298-B297=0,0,"Error")</f>
        <v>0</v>
      </c>
      <c r="C318" s="44">
        <f t="shared" ref="C318:E318" si="42">IF(C298-C297=0,0,"Error")</f>
        <v>0</v>
      </c>
      <c r="D318" s="44">
        <f t="shared" si="42"/>
        <v>0</v>
      </c>
      <c r="E318" s="44">
        <f t="shared" si="42"/>
        <v>0</v>
      </c>
    </row>
    <row r="319" spans="1:5" ht="24.75" thickBot="1" x14ac:dyDescent="0.3">
      <c r="A319" s="65" t="s">
        <v>166</v>
      </c>
      <c r="B319" s="40" t="s">
        <v>77</v>
      </c>
      <c r="C319" s="40" t="s">
        <v>77</v>
      </c>
      <c r="D319" s="40" t="s">
        <v>77</v>
      </c>
      <c r="E319" s="40" t="s">
        <v>77</v>
      </c>
    </row>
    <row r="320" spans="1:5" ht="24.75" thickBot="1" x14ac:dyDescent="0.3">
      <c r="A320" s="65" t="s">
        <v>167</v>
      </c>
      <c r="B320" s="40" t="s">
        <v>77</v>
      </c>
      <c r="C320" s="40" t="s">
        <v>77</v>
      </c>
      <c r="D320" s="40" t="s">
        <v>77</v>
      </c>
      <c r="E320" s="40" t="s">
        <v>77</v>
      </c>
    </row>
    <row r="321" spans="1:5" x14ac:dyDescent="0.25">
      <c r="A321" s="66"/>
      <c r="B321" s="67"/>
      <c r="C321" s="67"/>
      <c r="D321" s="67"/>
      <c r="E321" s="67"/>
    </row>
  </sheetData>
  <mergeCells count="96">
    <mergeCell ref="B278:E278"/>
    <mergeCell ref="A279:A280"/>
    <mergeCell ref="A287:E287"/>
    <mergeCell ref="A288:A289"/>
    <mergeCell ref="A293:A295"/>
    <mergeCell ref="B293:E295"/>
    <mergeCell ref="A273:E273"/>
    <mergeCell ref="A274:E274"/>
    <mergeCell ref="B275:E275"/>
    <mergeCell ref="B276:E276"/>
    <mergeCell ref="B277:E277"/>
    <mergeCell ref="A269:A271"/>
    <mergeCell ref="B269:E271"/>
    <mergeCell ref="A202:E202"/>
    <mergeCell ref="A203:A204"/>
    <mergeCell ref="A227:A229"/>
    <mergeCell ref="B227:E229"/>
    <mergeCell ref="B231:E231"/>
    <mergeCell ref="B232:E232"/>
    <mergeCell ref="B233:E233"/>
    <mergeCell ref="A234:A235"/>
    <mergeCell ref="A242:A243"/>
    <mergeCell ref="A244:E244"/>
    <mergeCell ref="A245:A246"/>
    <mergeCell ref="A200:A201"/>
    <mergeCell ref="A179:A181"/>
    <mergeCell ref="B179:E181"/>
    <mergeCell ref="B182:E182"/>
    <mergeCell ref="A183:E183"/>
    <mergeCell ref="A185:E185"/>
    <mergeCell ref="A186:E186"/>
    <mergeCell ref="A187:A188"/>
    <mergeCell ref="B189:E189"/>
    <mergeCell ref="B190:E190"/>
    <mergeCell ref="B191:E191"/>
    <mergeCell ref="A192:A193"/>
    <mergeCell ref="A174:A175"/>
    <mergeCell ref="A144:A145"/>
    <mergeCell ref="A152:E152"/>
    <mergeCell ref="A153:A154"/>
    <mergeCell ref="A158:A160"/>
    <mergeCell ref="B158:E160"/>
    <mergeCell ref="B161:E161"/>
    <mergeCell ref="B162:E162"/>
    <mergeCell ref="B163:E163"/>
    <mergeCell ref="B164:E164"/>
    <mergeCell ref="A165:A166"/>
    <mergeCell ref="A173:E173"/>
    <mergeCell ref="B143:E143"/>
    <mergeCell ref="B120:E120"/>
    <mergeCell ref="B121:E121"/>
    <mergeCell ref="B122:E122"/>
    <mergeCell ref="A123:A124"/>
    <mergeCell ref="A131:E131"/>
    <mergeCell ref="A132:A133"/>
    <mergeCell ref="A137:A139"/>
    <mergeCell ref="B137:E139"/>
    <mergeCell ref="B140:E140"/>
    <mergeCell ref="B141:E141"/>
    <mergeCell ref="B142:E142"/>
    <mergeCell ref="B119:E119"/>
    <mergeCell ref="A66:A67"/>
    <mergeCell ref="B77:E77"/>
    <mergeCell ref="B78:E78"/>
    <mergeCell ref="B79:E79"/>
    <mergeCell ref="A81:A82"/>
    <mergeCell ref="A88:E88"/>
    <mergeCell ref="A89:A90"/>
    <mergeCell ref="A113:A115"/>
    <mergeCell ref="B113:E115"/>
    <mergeCell ref="A117:E117"/>
    <mergeCell ref="A118:E118"/>
    <mergeCell ref="A65:E65"/>
    <mergeCell ref="A30:E30"/>
    <mergeCell ref="B31:E31"/>
    <mergeCell ref="B32:E32"/>
    <mergeCell ref="B33:E33"/>
    <mergeCell ref="A34:A35"/>
    <mergeCell ref="A42:E42"/>
    <mergeCell ref="A43:A44"/>
    <mergeCell ref="B54:E54"/>
    <mergeCell ref="B55:E55"/>
    <mergeCell ref="B56:E56"/>
    <mergeCell ref="A58:A59"/>
    <mergeCell ref="A29:E29"/>
    <mergeCell ref="A2:E2"/>
    <mergeCell ref="A3:E3"/>
    <mergeCell ref="B5:E5"/>
    <mergeCell ref="B6:E6"/>
    <mergeCell ref="B7:E7"/>
    <mergeCell ref="A8:E8"/>
    <mergeCell ref="A9:E11"/>
    <mergeCell ref="B12:E12"/>
    <mergeCell ref="A13:A14"/>
    <mergeCell ref="B19:E19"/>
    <mergeCell ref="A20:E20"/>
  </mergeCells>
  <pageMargins left="0.7" right="0.7" top="0.75" bottom="0.75" header="0.3" footer="0.3"/>
  <pageSetup paperSize="0" orientation="portrait" horizontalDpi="0" verticalDpi="0"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92"/>
  <sheetViews>
    <sheetView view="pageBreakPreview" topLeftCell="A88" zoomScale="60" zoomScaleNormal="100" workbookViewId="0">
      <selection activeCell="D101" sqref="D101"/>
    </sheetView>
  </sheetViews>
  <sheetFormatPr defaultRowHeight="15" x14ac:dyDescent="0.25"/>
  <cols>
    <col min="1" max="1" width="27.7109375" customWidth="1"/>
    <col min="2" max="2" width="14.28515625" customWidth="1"/>
    <col min="3" max="3" width="12.42578125" customWidth="1"/>
    <col min="4" max="4" width="15.7109375" customWidth="1"/>
    <col min="5" max="5" width="25" customWidth="1"/>
  </cols>
  <sheetData>
    <row r="1" spans="1:5" x14ac:dyDescent="0.25">
      <c r="A1" s="367" t="s">
        <v>168</v>
      </c>
      <c r="B1" s="367"/>
      <c r="C1" s="367"/>
      <c r="D1" s="367"/>
      <c r="E1" s="367"/>
    </row>
    <row r="2" spans="1:5" x14ac:dyDescent="0.25">
      <c r="A2" s="368" t="s">
        <v>169</v>
      </c>
      <c r="B2" s="368"/>
      <c r="C2" s="368"/>
      <c r="D2" s="368"/>
      <c r="E2" s="368"/>
    </row>
    <row r="3" spans="1:5" ht="15.75" thickBot="1" x14ac:dyDescent="0.3"/>
    <row r="4" spans="1:5" ht="15.75" thickBot="1" x14ac:dyDescent="0.3">
      <c r="A4" s="14" t="s">
        <v>40</v>
      </c>
      <c r="B4" s="369" t="s">
        <v>35</v>
      </c>
      <c r="C4" s="369"/>
      <c r="D4" s="369"/>
      <c r="E4" s="369"/>
    </row>
    <row r="5" spans="1:5" ht="15.75" thickBot="1" x14ac:dyDescent="0.3">
      <c r="A5" s="14" t="s">
        <v>0</v>
      </c>
      <c r="B5" s="370" t="s">
        <v>10</v>
      </c>
      <c r="C5" s="371"/>
      <c r="D5" s="371"/>
      <c r="E5" s="372"/>
    </row>
    <row r="6" spans="1:5" ht="15.75" thickBot="1" x14ac:dyDescent="0.3">
      <c r="A6" s="14" t="s">
        <v>41</v>
      </c>
      <c r="B6" s="357" t="s">
        <v>42</v>
      </c>
      <c r="C6" s="358"/>
      <c r="D6" s="358"/>
      <c r="E6" s="359"/>
    </row>
    <row r="7" spans="1:5" ht="15.75" thickBot="1" x14ac:dyDescent="0.3">
      <c r="A7" s="373" t="s">
        <v>2</v>
      </c>
      <c r="B7" s="374"/>
      <c r="C7" s="374"/>
      <c r="D7" s="374"/>
      <c r="E7" s="375"/>
    </row>
    <row r="8" spans="1:5" ht="15.75" thickBot="1" x14ac:dyDescent="0.3">
      <c r="A8" s="376" t="s">
        <v>170</v>
      </c>
      <c r="B8" s="377"/>
      <c r="C8" s="377"/>
      <c r="D8" s="377"/>
      <c r="E8" s="378"/>
    </row>
    <row r="9" spans="1:5" ht="15.75" thickBot="1" x14ac:dyDescent="0.3">
      <c r="A9" s="376"/>
      <c r="B9" s="377"/>
      <c r="C9" s="377"/>
      <c r="D9" s="377"/>
      <c r="E9" s="378"/>
    </row>
    <row r="10" spans="1:5" ht="25.5" customHeight="1" thickBot="1" x14ac:dyDescent="0.3">
      <c r="A10" s="376"/>
      <c r="B10" s="377"/>
      <c r="C10" s="377"/>
      <c r="D10" s="377"/>
      <c r="E10" s="378"/>
    </row>
    <row r="11" spans="1:5" ht="26.25" thickBot="1" x14ac:dyDescent="0.3">
      <c r="A11" s="15" t="s">
        <v>44</v>
      </c>
      <c r="B11" s="429" t="s">
        <v>171</v>
      </c>
      <c r="C11" s="430"/>
      <c r="D11" s="430"/>
      <c r="E11" s="431"/>
    </row>
    <row r="12" spans="1:5" x14ac:dyDescent="0.25">
      <c r="A12" s="379" t="s">
        <v>172</v>
      </c>
      <c r="B12" s="17">
        <v>2018</v>
      </c>
      <c r="C12" s="17">
        <v>2019</v>
      </c>
      <c r="D12" s="17">
        <v>2020</v>
      </c>
      <c r="E12" s="17">
        <v>2021</v>
      </c>
    </row>
    <row r="13" spans="1:5" ht="15.75" thickBot="1" x14ac:dyDescent="0.3">
      <c r="A13" s="380"/>
      <c r="B13" s="18" t="s">
        <v>1</v>
      </c>
      <c r="C13" s="18" t="s">
        <v>47</v>
      </c>
      <c r="D13" s="18" t="s">
        <v>47</v>
      </c>
      <c r="E13" s="18" t="s">
        <v>47</v>
      </c>
    </row>
    <row r="14" spans="1:5" ht="15.75" thickBot="1" x14ac:dyDescent="0.3">
      <c r="A14" s="71" t="s">
        <v>173</v>
      </c>
      <c r="B14" s="72">
        <v>2874</v>
      </c>
      <c r="C14" s="73" t="s">
        <v>174</v>
      </c>
      <c r="D14" s="73" t="s">
        <v>174</v>
      </c>
      <c r="E14" s="73" t="s">
        <v>174</v>
      </c>
    </row>
    <row r="15" spans="1:5" ht="23.25" thickBot="1" x14ac:dyDescent="0.3">
      <c r="A15" s="71" t="s">
        <v>175</v>
      </c>
      <c r="B15" s="72">
        <v>969</v>
      </c>
      <c r="C15" s="74" t="s">
        <v>49</v>
      </c>
      <c r="D15" s="74" t="s">
        <v>49</v>
      </c>
      <c r="E15" s="74" t="s">
        <v>49</v>
      </c>
    </row>
    <row r="16" spans="1:5" ht="23.25" thickBot="1" x14ac:dyDescent="0.3">
      <c r="A16" s="71" t="s">
        <v>176</v>
      </c>
      <c r="B16" s="72">
        <v>20</v>
      </c>
      <c r="C16" s="73" t="s">
        <v>174</v>
      </c>
      <c r="D16" s="73" t="s">
        <v>174</v>
      </c>
      <c r="E16" s="73" t="s">
        <v>174</v>
      </c>
    </row>
    <row r="17" spans="1:5" ht="23.25" thickBot="1" x14ac:dyDescent="0.3">
      <c r="A17" s="71" t="s">
        <v>177</v>
      </c>
      <c r="B17" s="72">
        <v>30</v>
      </c>
      <c r="C17" s="74" t="s">
        <v>49</v>
      </c>
      <c r="D17" s="74" t="s">
        <v>49</v>
      </c>
      <c r="E17" s="74" t="s">
        <v>49</v>
      </c>
    </row>
    <row r="18" spans="1:5" ht="30.75" customHeight="1" thickBot="1" x14ac:dyDescent="0.3">
      <c r="A18" s="75" t="s">
        <v>53</v>
      </c>
      <c r="B18" s="432" t="s">
        <v>178</v>
      </c>
      <c r="C18" s="433"/>
      <c r="D18" s="433"/>
      <c r="E18" s="434"/>
    </row>
    <row r="19" spans="1:5" ht="15.75" thickBot="1" x14ac:dyDescent="0.3">
      <c r="A19" s="384" t="s">
        <v>55</v>
      </c>
      <c r="B19" s="385"/>
      <c r="C19" s="385"/>
      <c r="D19" s="385"/>
      <c r="E19" s="386"/>
    </row>
    <row r="20" spans="1:5" ht="15.75" thickBot="1" x14ac:dyDescent="0.3">
      <c r="A20" s="71" t="s">
        <v>179</v>
      </c>
      <c r="B20" s="74">
        <v>30</v>
      </c>
      <c r="C20" s="73" t="s">
        <v>174</v>
      </c>
      <c r="D20" s="73" t="s">
        <v>174</v>
      </c>
      <c r="E20" s="73" t="s">
        <v>174</v>
      </c>
    </row>
    <row r="21" spans="1:5" ht="15.75" thickBot="1" x14ac:dyDescent="0.3">
      <c r="A21" s="71" t="s">
        <v>180</v>
      </c>
      <c r="B21" s="74">
        <v>22</v>
      </c>
      <c r="C21" s="73" t="s">
        <v>174</v>
      </c>
      <c r="D21" s="73" t="s">
        <v>174</v>
      </c>
      <c r="E21" s="73" t="s">
        <v>174</v>
      </c>
    </row>
    <row r="22" spans="1:5" ht="15.75" thickBot="1" x14ac:dyDescent="0.3">
      <c r="A22" s="71" t="s">
        <v>181</v>
      </c>
      <c r="B22" s="74">
        <v>1</v>
      </c>
      <c r="C22" s="73" t="s">
        <v>174</v>
      </c>
      <c r="D22" s="73" t="s">
        <v>174</v>
      </c>
      <c r="E22" s="73" t="s">
        <v>174</v>
      </c>
    </row>
    <row r="23" spans="1:5" ht="15.75" thickBot="1" x14ac:dyDescent="0.3">
      <c r="A23" s="71" t="s">
        <v>182</v>
      </c>
      <c r="B23" s="74">
        <v>49</v>
      </c>
      <c r="C23" s="73" t="s">
        <v>174</v>
      </c>
      <c r="D23" s="73" t="s">
        <v>174</v>
      </c>
      <c r="E23" s="73" t="s">
        <v>174</v>
      </c>
    </row>
    <row r="24" spans="1:5" ht="15.75" thickBot="1" x14ac:dyDescent="0.3">
      <c r="A24" s="423" t="s">
        <v>65</v>
      </c>
      <c r="B24" s="424"/>
      <c r="C24" s="424"/>
      <c r="D24" s="424"/>
      <c r="E24" s="425"/>
    </row>
    <row r="25" spans="1:5" ht="15.75" thickBot="1" x14ac:dyDescent="0.3">
      <c r="A25" s="426" t="s">
        <v>139</v>
      </c>
      <c r="B25" s="427"/>
      <c r="C25" s="427"/>
      <c r="D25" s="427"/>
      <c r="E25" s="428"/>
    </row>
    <row r="26" spans="1:5" x14ac:dyDescent="0.25">
      <c r="A26" s="379"/>
      <c r="B26" s="33">
        <v>2018</v>
      </c>
      <c r="C26" s="33">
        <v>2019</v>
      </c>
      <c r="D26" s="33">
        <v>2020</v>
      </c>
      <c r="E26" s="33">
        <v>2021</v>
      </c>
    </row>
    <row r="27" spans="1:5" ht="15.75" thickBot="1" x14ac:dyDescent="0.3">
      <c r="A27" s="380"/>
      <c r="B27" s="34" t="s">
        <v>1</v>
      </c>
      <c r="C27" s="34" t="s">
        <v>47</v>
      </c>
      <c r="D27" s="34" t="s">
        <v>47</v>
      </c>
      <c r="E27" s="34" t="s">
        <v>47</v>
      </c>
    </row>
    <row r="28" spans="1:5" ht="15.75" thickBot="1" x14ac:dyDescent="0.3">
      <c r="A28" s="76" t="s">
        <v>67</v>
      </c>
      <c r="B28" s="441" t="s">
        <v>183</v>
      </c>
      <c r="C28" s="442"/>
      <c r="D28" s="442"/>
      <c r="E28" s="443"/>
    </row>
    <row r="29" spans="1:5" ht="15.75" thickBot="1" x14ac:dyDescent="0.3">
      <c r="A29" s="19" t="s">
        <v>69</v>
      </c>
      <c r="B29" s="384" t="s">
        <v>184</v>
      </c>
      <c r="C29" s="385"/>
      <c r="D29" s="385"/>
      <c r="E29" s="386"/>
    </row>
    <row r="30" spans="1:5" ht="15.75" thickBot="1" x14ac:dyDescent="0.3">
      <c r="A30" s="19" t="s">
        <v>71</v>
      </c>
      <c r="B30" s="396" t="s">
        <v>185</v>
      </c>
      <c r="C30" s="397"/>
      <c r="D30" s="397"/>
      <c r="E30" s="398"/>
    </row>
    <row r="31" spans="1:5" x14ac:dyDescent="0.25">
      <c r="A31" s="379"/>
      <c r="B31" s="33">
        <v>2018</v>
      </c>
      <c r="C31" s="33">
        <v>2019</v>
      </c>
      <c r="D31" s="33">
        <v>2020</v>
      </c>
      <c r="E31" s="33">
        <v>2021</v>
      </c>
    </row>
    <row r="32" spans="1:5" ht="15.75" thickBot="1" x14ac:dyDescent="0.3">
      <c r="A32" s="380"/>
      <c r="B32" s="34" t="s">
        <v>1</v>
      </c>
      <c r="C32" s="34" t="s">
        <v>47</v>
      </c>
      <c r="D32" s="34" t="s">
        <v>47</v>
      </c>
      <c r="E32" s="34" t="s">
        <v>47</v>
      </c>
    </row>
    <row r="33" spans="1:5" ht="15.75" thickBot="1" x14ac:dyDescent="0.3">
      <c r="A33" s="19" t="s">
        <v>73</v>
      </c>
      <c r="B33" s="77">
        <v>1000500</v>
      </c>
      <c r="C33" s="77">
        <v>1001000</v>
      </c>
      <c r="D33" s="77">
        <v>1001500</v>
      </c>
      <c r="E33" s="77">
        <v>1003000</v>
      </c>
    </row>
    <row r="34" spans="1:5" ht="15.75" thickBot="1" x14ac:dyDescent="0.3">
      <c r="A34" s="19" t="s">
        <v>74</v>
      </c>
      <c r="B34" s="41">
        <v>250680</v>
      </c>
      <c r="C34" s="41">
        <v>256560</v>
      </c>
      <c r="D34" s="41">
        <v>256560</v>
      </c>
      <c r="E34" s="41">
        <v>256560</v>
      </c>
    </row>
    <row r="35" spans="1:5" ht="15.75" thickBot="1" x14ac:dyDescent="0.3">
      <c r="A35" s="19" t="s">
        <v>75</v>
      </c>
      <c r="B35" s="78">
        <f>B34/B33</f>
        <v>0.25055472263868067</v>
      </c>
      <c r="C35" s="78">
        <f>C34/C33</f>
        <v>0.25630369630369632</v>
      </c>
      <c r="D35" s="78">
        <f>D34/D33</f>
        <v>0.25617573639540692</v>
      </c>
      <c r="E35" s="78">
        <f>E34/E33</f>
        <v>0.25579262213359921</v>
      </c>
    </row>
    <row r="36" spans="1:5" ht="15.75" thickBot="1" x14ac:dyDescent="0.3">
      <c r="A36" s="19" t="s">
        <v>76</v>
      </c>
      <c r="B36" s="37"/>
      <c r="C36" s="38">
        <f t="shared" ref="C36:E38" si="0">C33/B33-1</f>
        <v>4.997501249375258E-4</v>
      </c>
      <c r="D36" s="38">
        <f t="shared" si="0"/>
        <v>4.995004995005381E-4</v>
      </c>
      <c r="E36" s="38">
        <f t="shared" si="0"/>
        <v>1.4977533699451762E-3</v>
      </c>
    </row>
    <row r="37" spans="1:5" ht="15.75" thickBot="1" x14ac:dyDescent="0.3">
      <c r="A37" s="19" t="s">
        <v>78</v>
      </c>
      <c r="B37" s="37"/>
      <c r="C37" s="38">
        <f t="shared" si="0"/>
        <v>2.3456199138343736E-2</v>
      </c>
      <c r="D37" s="38">
        <f t="shared" si="0"/>
        <v>0</v>
      </c>
      <c r="E37" s="38">
        <f t="shared" si="0"/>
        <v>0</v>
      </c>
    </row>
    <row r="38" spans="1:5" ht="15.75" thickBot="1" x14ac:dyDescent="0.3">
      <c r="A38" s="19" t="s">
        <v>79</v>
      </c>
      <c r="B38" s="37"/>
      <c r="C38" s="38">
        <f t="shared" si="0"/>
        <v>2.2944982255657109E-2</v>
      </c>
      <c r="D38" s="38">
        <f t="shared" si="0"/>
        <v>-4.992511233149477E-4</v>
      </c>
      <c r="E38" s="38">
        <f t="shared" si="0"/>
        <v>-1.4955134596211783E-3</v>
      </c>
    </row>
    <row r="39" spans="1:5" x14ac:dyDescent="0.25">
      <c r="A39" s="379"/>
      <c r="B39" s="33">
        <v>2018</v>
      </c>
      <c r="C39" s="33">
        <v>2019</v>
      </c>
      <c r="D39" s="33">
        <v>2020</v>
      </c>
      <c r="E39" s="33">
        <v>2021</v>
      </c>
    </row>
    <row r="40" spans="1:5" ht="15.75" thickBot="1" x14ac:dyDescent="0.3">
      <c r="A40" s="380"/>
      <c r="B40" s="34" t="s">
        <v>1</v>
      </c>
      <c r="C40" s="34" t="s">
        <v>47</v>
      </c>
      <c r="D40" s="34" t="s">
        <v>47</v>
      </c>
      <c r="E40" s="34" t="s">
        <v>47</v>
      </c>
    </row>
    <row r="41" spans="1:5" ht="15.75" thickBot="1" x14ac:dyDescent="0.3">
      <c r="A41" s="387" t="s">
        <v>143</v>
      </c>
      <c r="B41" s="388"/>
      <c r="C41" s="388"/>
      <c r="D41" s="388"/>
      <c r="E41" s="389"/>
    </row>
    <row r="42" spans="1:5" x14ac:dyDescent="0.25">
      <c r="A42" s="379"/>
      <c r="B42" s="33">
        <v>2018</v>
      </c>
      <c r="C42" s="33">
        <v>2019</v>
      </c>
      <c r="D42" s="33">
        <v>2020</v>
      </c>
      <c r="E42" s="33">
        <v>2021</v>
      </c>
    </row>
    <row r="43" spans="1:5" ht="15.75" thickBot="1" x14ac:dyDescent="0.3">
      <c r="A43" s="380"/>
      <c r="B43" s="34" t="s">
        <v>1</v>
      </c>
      <c r="C43" s="34" t="s">
        <v>47</v>
      </c>
      <c r="D43" s="34" t="s">
        <v>47</v>
      </c>
      <c r="E43" s="34" t="s">
        <v>47</v>
      </c>
    </row>
    <row r="44" spans="1:5" ht="15.75" thickBot="1" x14ac:dyDescent="0.3">
      <c r="A44" s="39" t="s">
        <v>81</v>
      </c>
      <c r="B44" s="40"/>
      <c r="C44" s="40"/>
      <c r="D44" s="40"/>
      <c r="E44" s="40"/>
    </row>
    <row r="45" spans="1:5" ht="24.75" thickBot="1" x14ac:dyDescent="0.3">
      <c r="A45" s="46" t="s">
        <v>100</v>
      </c>
      <c r="B45" s="41"/>
      <c r="C45" s="47"/>
      <c r="D45" s="47"/>
      <c r="E45" s="47"/>
    </row>
    <row r="46" spans="1:5" ht="24.75" thickBot="1" x14ac:dyDescent="0.3">
      <c r="A46" s="46" t="s">
        <v>101</v>
      </c>
      <c r="B46" s="41"/>
      <c r="C46" s="47"/>
      <c r="D46" s="47"/>
      <c r="E46" s="47"/>
    </row>
    <row r="47" spans="1:5" ht="24.75" thickBot="1" x14ac:dyDescent="0.3">
      <c r="A47" s="39" t="s">
        <v>82</v>
      </c>
      <c r="B47" s="40"/>
      <c r="C47" s="40"/>
      <c r="D47" s="40"/>
      <c r="E47" s="40"/>
    </row>
    <row r="48" spans="1:5" ht="36.75" thickBot="1" x14ac:dyDescent="0.3">
      <c r="A48" s="46" t="s">
        <v>102</v>
      </c>
      <c r="B48" s="41"/>
      <c r="C48" s="40"/>
      <c r="D48" s="40"/>
      <c r="E48" s="40"/>
    </row>
    <row r="49" spans="1:5" ht="36.75" thickBot="1" x14ac:dyDescent="0.3">
      <c r="A49" s="46" t="s">
        <v>103</v>
      </c>
      <c r="B49" s="41"/>
      <c r="C49" s="40"/>
      <c r="D49" s="40"/>
      <c r="E49" s="40"/>
    </row>
    <row r="50" spans="1:5" ht="15.75" thickBot="1" x14ac:dyDescent="0.3">
      <c r="A50" s="39" t="s">
        <v>83</v>
      </c>
      <c r="B50" s="41">
        <v>250680</v>
      </c>
      <c r="C50" s="41">
        <v>256560</v>
      </c>
      <c r="D50" s="41">
        <v>256560</v>
      </c>
      <c r="E50" s="41">
        <v>256560</v>
      </c>
    </row>
    <row r="51" spans="1:5" ht="36.75" thickBot="1" x14ac:dyDescent="0.3">
      <c r="A51" s="46" t="s">
        <v>104</v>
      </c>
      <c r="B51" s="41"/>
      <c r="C51" s="40" t="s">
        <v>186</v>
      </c>
      <c r="D51" s="40" t="s">
        <v>186</v>
      </c>
      <c r="E51" s="40" t="s">
        <v>186</v>
      </c>
    </row>
    <row r="52" spans="1:5" ht="36.75" thickBot="1" x14ac:dyDescent="0.3">
      <c r="A52" s="46" t="s">
        <v>105</v>
      </c>
      <c r="B52" s="41"/>
      <c r="C52" s="40"/>
      <c r="D52" s="40"/>
      <c r="E52" s="40"/>
    </row>
    <row r="53" spans="1:5" ht="15.75" thickBot="1" x14ac:dyDescent="0.3">
      <c r="A53" s="39" t="s">
        <v>84</v>
      </c>
      <c r="B53" s="41"/>
      <c r="C53" s="40"/>
      <c r="D53" s="40"/>
      <c r="E53" s="40"/>
    </row>
    <row r="54" spans="1:5" ht="24.75" thickBot="1" x14ac:dyDescent="0.3">
      <c r="A54" s="46" t="s">
        <v>106</v>
      </c>
      <c r="B54" s="41"/>
      <c r="C54" s="40"/>
      <c r="D54" s="40"/>
      <c r="E54" s="40"/>
    </row>
    <row r="55" spans="1:5" ht="24.75" thickBot="1" x14ac:dyDescent="0.3">
      <c r="A55" s="46" t="s">
        <v>107</v>
      </c>
      <c r="B55" s="41"/>
      <c r="C55" s="40"/>
      <c r="D55" s="40"/>
      <c r="E55" s="40"/>
    </row>
    <row r="56" spans="1:5" ht="15.75" thickBot="1" x14ac:dyDescent="0.3">
      <c r="A56" s="39" t="s">
        <v>85</v>
      </c>
      <c r="B56" s="41"/>
      <c r="C56" s="40"/>
      <c r="D56" s="40"/>
      <c r="E56" s="40"/>
    </row>
    <row r="57" spans="1:5" ht="36.75" thickBot="1" x14ac:dyDescent="0.3">
      <c r="A57" s="46" t="s">
        <v>108</v>
      </c>
      <c r="B57" s="41"/>
      <c r="C57" s="40"/>
      <c r="D57" s="40"/>
      <c r="E57" s="40"/>
    </row>
    <row r="58" spans="1:5" ht="36.75" thickBot="1" x14ac:dyDescent="0.3">
      <c r="A58" s="46" t="s">
        <v>109</v>
      </c>
      <c r="B58" s="41"/>
      <c r="C58" s="40"/>
      <c r="D58" s="40"/>
      <c r="E58" s="40"/>
    </row>
    <row r="59" spans="1:5" ht="15.75" thickBot="1" x14ac:dyDescent="0.3">
      <c r="A59" s="39" t="s">
        <v>86</v>
      </c>
      <c r="B59" s="41"/>
      <c r="C59" s="40"/>
      <c r="D59" s="40"/>
      <c r="E59" s="40"/>
    </row>
    <row r="60" spans="1:5" ht="36.75" thickBot="1" x14ac:dyDescent="0.3">
      <c r="A60" s="46" t="s">
        <v>110</v>
      </c>
      <c r="B60" s="41"/>
      <c r="C60" s="40"/>
      <c r="D60" s="40"/>
      <c r="E60" s="40"/>
    </row>
    <row r="61" spans="1:5" ht="36.75" thickBot="1" x14ac:dyDescent="0.3">
      <c r="A61" s="46" t="s">
        <v>111</v>
      </c>
      <c r="B61" s="41"/>
      <c r="C61" s="40"/>
      <c r="D61" s="40"/>
      <c r="E61" s="40"/>
    </row>
    <row r="62" spans="1:5" ht="24.75" thickBot="1" x14ac:dyDescent="0.3">
      <c r="A62" s="39" t="s">
        <v>87</v>
      </c>
      <c r="B62" s="41"/>
      <c r="C62" s="40"/>
      <c r="D62" s="40"/>
      <c r="E62" s="40"/>
    </row>
    <row r="63" spans="1:5" ht="36.75" thickBot="1" x14ac:dyDescent="0.3">
      <c r="A63" s="46" t="s">
        <v>112</v>
      </c>
      <c r="B63" s="41"/>
      <c r="C63" s="40"/>
      <c r="D63" s="40"/>
      <c r="E63" s="40"/>
    </row>
    <row r="64" spans="1:5" ht="36.75" thickBot="1" x14ac:dyDescent="0.3">
      <c r="A64" s="46" t="s">
        <v>113</v>
      </c>
      <c r="B64" s="41"/>
      <c r="C64" s="40"/>
      <c r="D64" s="40"/>
      <c r="E64" s="40"/>
    </row>
    <row r="65" spans="1:5" ht="24.75" thickBot="1" x14ac:dyDescent="0.3">
      <c r="A65" s="57" t="s">
        <v>144</v>
      </c>
      <c r="B65" s="58">
        <f>B62+B59+B56+B53+B50+B47+B44</f>
        <v>250680</v>
      </c>
      <c r="C65" s="58">
        <f>C62+C59+C56+C53+C50+C47+C44</f>
        <v>256560</v>
      </c>
      <c r="D65" s="58">
        <f>D62+D59+D56+D53+D50+D47+D44</f>
        <v>256560</v>
      </c>
      <c r="E65" s="58">
        <f>E62+E59+E56+E53+E50+E47+E44</f>
        <v>256560</v>
      </c>
    </row>
    <row r="66" spans="1:5" x14ac:dyDescent="0.25">
      <c r="A66" s="405" t="s">
        <v>187</v>
      </c>
      <c r="B66" s="435" t="s">
        <v>188</v>
      </c>
      <c r="C66" s="435"/>
      <c r="D66" s="435"/>
      <c r="E66" s="436"/>
    </row>
    <row r="67" spans="1:5" x14ac:dyDescent="0.25">
      <c r="A67" s="406"/>
      <c r="B67" s="437"/>
      <c r="C67" s="437"/>
      <c r="D67" s="437"/>
      <c r="E67" s="438"/>
    </row>
    <row r="68" spans="1:5" ht="15.75" thickBot="1" x14ac:dyDescent="0.3">
      <c r="A68" s="407"/>
      <c r="B68" s="439"/>
      <c r="C68" s="439"/>
      <c r="D68" s="439"/>
      <c r="E68" s="440"/>
    </row>
    <row r="69" spans="1:5" ht="15.75" thickBot="1" x14ac:dyDescent="0.3">
      <c r="A69" s="43" t="s">
        <v>89</v>
      </c>
      <c r="B69" s="44">
        <f>IF(B65-B34=0,0,"Error")</f>
        <v>0</v>
      </c>
      <c r="C69" s="44">
        <f>IF(C65-C34=0,0,"Error")</f>
        <v>0</v>
      </c>
      <c r="D69" s="44">
        <f>IF(D65-D34=0,0,"Error")</f>
        <v>0</v>
      </c>
      <c r="E69" s="44">
        <f>IF(E65-E34=0,0,"Error")</f>
        <v>0</v>
      </c>
    </row>
    <row r="70" spans="1:5" ht="15.75" thickBot="1" x14ac:dyDescent="0.3">
      <c r="A70" s="390" t="s">
        <v>148</v>
      </c>
      <c r="B70" s="391"/>
      <c r="C70" s="391"/>
      <c r="D70" s="391"/>
      <c r="E70" s="392"/>
    </row>
    <row r="71" spans="1:5" ht="15.75" thickBot="1" x14ac:dyDescent="0.3">
      <c r="A71" s="390" t="s">
        <v>118</v>
      </c>
      <c r="B71" s="391"/>
      <c r="C71" s="391"/>
      <c r="D71" s="391"/>
      <c r="E71" s="392"/>
    </row>
    <row r="72" spans="1:5" ht="15.75" thickBot="1" x14ac:dyDescent="0.3">
      <c r="A72" s="53" t="s">
        <v>129</v>
      </c>
      <c r="B72" s="402" t="s">
        <v>189</v>
      </c>
      <c r="C72" s="403"/>
      <c r="D72" s="403"/>
      <c r="E72" s="404"/>
    </row>
    <row r="73" spans="1:5" ht="15.75" thickBot="1" x14ac:dyDescent="0.3">
      <c r="A73" s="32" t="s">
        <v>190</v>
      </c>
      <c r="B73" s="393"/>
      <c r="C73" s="394"/>
      <c r="D73" s="394"/>
      <c r="E73" s="395"/>
    </row>
    <row r="74" spans="1:5" ht="15.75" thickBot="1" x14ac:dyDescent="0.3">
      <c r="A74" s="19" t="s">
        <v>69</v>
      </c>
      <c r="B74" s="384"/>
      <c r="C74" s="385"/>
      <c r="D74" s="385"/>
      <c r="E74" s="386"/>
    </row>
    <row r="75" spans="1:5" ht="15.75" thickBot="1" x14ac:dyDescent="0.3">
      <c r="A75" s="19" t="s">
        <v>71</v>
      </c>
      <c r="B75" s="396"/>
      <c r="C75" s="397"/>
      <c r="D75" s="397"/>
      <c r="E75" s="398"/>
    </row>
    <row r="76" spans="1:5" x14ac:dyDescent="0.25">
      <c r="A76" s="379"/>
      <c r="B76" s="33">
        <v>2018</v>
      </c>
      <c r="C76" s="33">
        <v>2019</v>
      </c>
      <c r="D76" s="33">
        <v>2020</v>
      </c>
      <c r="E76" s="33">
        <v>2021</v>
      </c>
    </row>
    <row r="77" spans="1:5" ht="15.75" thickBot="1" x14ac:dyDescent="0.3">
      <c r="A77" s="380"/>
      <c r="B77" s="34" t="s">
        <v>1</v>
      </c>
      <c r="C77" s="34" t="s">
        <v>47</v>
      </c>
      <c r="D77" s="34" t="s">
        <v>47</v>
      </c>
      <c r="E77" s="34" t="s">
        <v>47</v>
      </c>
    </row>
    <row r="78" spans="1:5" ht="15.75" thickBot="1" x14ac:dyDescent="0.3">
      <c r="A78" s="19" t="s">
        <v>73</v>
      </c>
      <c r="B78" s="35">
        <v>0</v>
      </c>
      <c r="C78" s="35"/>
      <c r="D78" s="35"/>
      <c r="E78" s="35">
        <v>0</v>
      </c>
    </row>
    <row r="79" spans="1:5" ht="15.75" thickBot="1" x14ac:dyDescent="0.3">
      <c r="A79" s="19" t="s">
        <v>74</v>
      </c>
      <c r="B79" s="35"/>
      <c r="C79" s="35"/>
      <c r="D79" s="35"/>
      <c r="E79" s="35"/>
    </row>
    <row r="80" spans="1:5" ht="15.75" thickBot="1" x14ac:dyDescent="0.3">
      <c r="A80" s="19" t="s">
        <v>75</v>
      </c>
      <c r="B80" s="35" t="e">
        <f>B79/B78</f>
        <v>#DIV/0!</v>
      </c>
      <c r="C80" s="35" t="e">
        <f>C79/C78</f>
        <v>#DIV/0!</v>
      </c>
      <c r="D80" s="35" t="e">
        <f>D79/D78</f>
        <v>#DIV/0!</v>
      </c>
      <c r="E80" s="35" t="e">
        <f>E79/E78</f>
        <v>#DIV/0!</v>
      </c>
    </row>
    <row r="81" spans="1:5" ht="15.75" thickBot="1" x14ac:dyDescent="0.3">
      <c r="A81" s="19" t="s">
        <v>76</v>
      </c>
      <c r="B81" s="37" t="s">
        <v>77</v>
      </c>
      <c r="C81" s="38" t="e">
        <f t="shared" ref="C81:E83" si="1">C78/B78-1</f>
        <v>#DIV/0!</v>
      </c>
      <c r="D81" s="38" t="e">
        <f t="shared" si="1"/>
        <v>#DIV/0!</v>
      </c>
      <c r="E81" s="38" t="e">
        <f t="shared" si="1"/>
        <v>#DIV/0!</v>
      </c>
    </row>
    <row r="82" spans="1:5" ht="15.75" thickBot="1" x14ac:dyDescent="0.3">
      <c r="A82" s="19" t="s">
        <v>78</v>
      </c>
      <c r="B82" s="37" t="s">
        <v>77</v>
      </c>
      <c r="C82" s="38" t="e">
        <f t="shared" si="1"/>
        <v>#DIV/0!</v>
      </c>
      <c r="D82" s="38" t="e">
        <f t="shared" si="1"/>
        <v>#DIV/0!</v>
      </c>
      <c r="E82" s="38" t="e">
        <f t="shared" si="1"/>
        <v>#DIV/0!</v>
      </c>
    </row>
    <row r="83" spans="1:5" ht="15.75" thickBot="1" x14ac:dyDescent="0.3">
      <c r="A83" s="19" t="s">
        <v>79</v>
      </c>
      <c r="B83" s="37" t="s">
        <v>77</v>
      </c>
      <c r="C83" s="38" t="e">
        <f t="shared" si="1"/>
        <v>#DIV/0!</v>
      </c>
      <c r="D83" s="38" t="e">
        <f t="shared" si="1"/>
        <v>#DIV/0!</v>
      </c>
      <c r="E83" s="38" t="e">
        <f t="shared" si="1"/>
        <v>#DIV/0!</v>
      </c>
    </row>
    <row r="84" spans="1:5" ht="15.75" thickBot="1" x14ac:dyDescent="0.3">
      <c r="A84" s="387" t="s">
        <v>80</v>
      </c>
      <c r="B84" s="388"/>
      <c r="C84" s="388"/>
      <c r="D84" s="388"/>
      <c r="E84" s="389"/>
    </row>
    <row r="85" spans="1:5" x14ac:dyDescent="0.25">
      <c r="A85" s="379"/>
      <c r="B85" s="33">
        <v>2018</v>
      </c>
      <c r="C85" s="33">
        <v>2019</v>
      </c>
      <c r="D85" s="33">
        <v>2020</v>
      </c>
      <c r="E85" s="33">
        <v>2021</v>
      </c>
    </row>
    <row r="86" spans="1:5" ht="15.75" thickBot="1" x14ac:dyDescent="0.3">
      <c r="A86" s="380"/>
      <c r="B86" s="34" t="s">
        <v>1</v>
      </c>
      <c r="C86" s="34" t="s">
        <v>47</v>
      </c>
      <c r="D86" s="34" t="s">
        <v>47</v>
      </c>
      <c r="E86" s="34" t="s">
        <v>47</v>
      </c>
    </row>
    <row r="87" spans="1:5" ht="15.75" thickBot="1" x14ac:dyDescent="0.3">
      <c r="A87" s="39" t="s">
        <v>122</v>
      </c>
      <c r="B87" s="40">
        <v>0</v>
      </c>
      <c r="C87" s="40">
        <v>0</v>
      </c>
      <c r="D87" s="40">
        <v>0</v>
      </c>
      <c r="E87" s="40">
        <v>0</v>
      </c>
    </row>
    <row r="88" spans="1:5" ht="15.75" thickBot="1" x14ac:dyDescent="0.3">
      <c r="A88" s="39" t="s">
        <v>123</v>
      </c>
      <c r="B88" s="41">
        <v>0</v>
      </c>
      <c r="C88" s="40">
        <v>0</v>
      </c>
      <c r="D88" s="40">
        <v>0</v>
      </c>
      <c r="E88" s="40">
        <v>0</v>
      </c>
    </row>
    <row r="89" spans="1:5" ht="15.75" thickBot="1" x14ac:dyDescent="0.3">
      <c r="A89" s="42" t="s">
        <v>88</v>
      </c>
      <c r="B89" s="41">
        <f>B88+B87</f>
        <v>0</v>
      </c>
      <c r="C89" s="41">
        <f>C88+C87</f>
        <v>0</v>
      </c>
      <c r="D89" s="41">
        <f>D88+D87</f>
        <v>0</v>
      </c>
      <c r="E89" s="41">
        <f>E88+E87</f>
        <v>0</v>
      </c>
    </row>
    <row r="90" spans="1:5" x14ac:dyDescent="0.25">
      <c r="A90" s="405" t="s">
        <v>124</v>
      </c>
      <c r="B90" s="408"/>
      <c r="C90" s="409"/>
      <c r="D90" s="409"/>
      <c r="E90" s="410"/>
    </row>
    <row r="91" spans="1:5" x14ac:dyDescent="0.25">
      <c r="A91" s="406"/>
      <c r="B91" s="411"/>
      <c r="C91" s="412"/>
      <c r="D91" s="412"/>
      <c r="E91" s="413"/>
    </row>
    <row r="92" spans="1:5" ht="15.75" thickBot="1" x14ac:dyDescent="0.3">
      <c r="A92" s="407"/>
      <c r="B92" s="414"/>
      <c r="C92" s="415"/>
      <c r="D92" s="415"/>
      <c r="E92" s="416"/>
    </row>
    <row r="93" spans="1:5" ht="15.75" thickBot="1" x14ac:dyDescent="0.3">
      <c r="A93" s="53" t="s">
        <v>129</v>
      </c>
      <c r="B93" s="402"/>
      <c r="C93" s="403"/>
      <c r="D93" s="403"/>
      <c r="E93" s="404"/>
    </row>
    <row r="94" spans="1:5" ht="15.75" thickBot="1" x14ac:dyDescent="0.3">
      <c r="A94" s="390" t="s">
        <v>148</v>
      </c>
      <c r="B94" s="391"/>
      <c r="C94" s="391"/>
      <c r="D94" s="391"/>
      <c r="E94" s="392"/>
    </row>
    <row r="95" spans="1:5" ht="15.75" thickBot="1" x14ac:dyDescent="0.3">
      <c r="A95" s="390" t="s">
        <v>149</v>
      </c>
      <c r="B95" s="391"/>
      <c r="C95" s="391"/>
      <c r="D95" s="391"/>
      <c r="E95" s="392"/>
    </row>
    <row r="96" spans="1:5" ht="15.75" thickBot="1" x14ac:dyDescent="0.3">
      <c r="A96" s="53" t="s">
        <v>191</v>
      </c>
      <c r="B96" s="417" t="s">
        <v>192</v>
      </c>
      <c r="C96" s="418"/>
      <c r="D96" s="418"/>
      <c r="E96" s="419"/>
    </row>
    <row r="97" spans="1:5" ht="15.75" thickBot="1" x14ac:dyDescent="0.3">
      <c r="A97" s="32" t="s">
        <v>190</v>
      </c>
      <c r="B97" s="441" t="s">
        <v>193</v>
      </c>
      <c r="C97" s="442"/>
      <c r="D97" s="442"/>
      <c r="E97" s="443"/>
    </row>
    <row r="98" spans="1:5" ht="74.25" customHeight="1" thickBot="1" x14ac:dyDescent="0.3">
      <c r="A98" s="19" t="s">
        <v>69</v>
      </c>
      <c r="B98" s="384" t="s">
        <v>194</v>
      </c>
      <c r="C98" s="385"/>
      <c r="D98" s="385"/>
      <c r="E98" s="386"/>
    </row>
    <row r="99" spans="1:5" ht="15.75" thickBot="1" x14ac:dyDescent="0.3">
      <c r="A99" s="19" t="s">
        <v>71</v>
      </c>
      <c r="B99" s="396" t="s">
        <v>195</v>
      </c>
      <c r="C99" s="397"/>
      <c r="D99" s="397"/>
      <c r="E99" s="398"/>
    </row>
    <row r="100" spans="1:5" x14ac:dyDescent="0.25">
      <c r="A100" s="379"/>
      <c r="B100" s="33">
        <v>2018</v>
      </c>
      <c r="C100" s="33">
        <v>2019</v>
      </c>
      <c r="D100" s="33">
        <v>2020</v>
      </c>
      <c r="E100" s="33">
        <v>2021</v>
      </c>
    </row>
    <row r="101" spans="1:5" ht="15.75" thickBot="1" x14ac:dyDescent="0.3">
      <c r="A101" s="380"/>
      <c r="B101" s="34" t="s">
        <v>1</v>
      </c>
      <c r="C101" s="34" t="s">
        <v>47</v>
      </c>
      <c r="D101" s="34" t="s">
        <v>47</v>
      </c>
      <c r="E101" s="34" t="s">
        <v>47</v>
      </c>
    </row>
    <row r="102" spans="1:5" ht="15.75" thickBot="1" x14ac:dyDescent="0.3">
      <c r="A102" s="19" t="s">
        <v>73</v>
      </c>
      <c r="B102" s="35">
        <v>1</v>
      </c>
      <c r="C102" s="35">
        <v>1</v>
      </c>
      <c r="D102" s="35">
        <v>1</v>
      </c>
      <c r="E102" s="35">
        <v>1</v>
      </c>
    </row>
    <row r="103" spans="1:5" ht="15.75" thickBot="1" x14ac:dyDescent="0.3">
      <c r="A103" s="19" t="s">
        <v>74</v>
      </c>
      <c r="B103" s="81">
        <v>151580</v>
      </c>
      <c r="C103" s="35">
        <v>39083</v>
      </c>
      <c r="D103" s="35">
        <v>0</v>
      </c>
      <c r="E103" s="35">
        <v>0</v>
      </c>
    </row>
    <row r="104" spans="1:5" ht="15.75" thickBot="1" x14ac:dyDescent="0.3">
      <c r="A104" s="19" t="s">
        <v>75</v>
      </c>
      <c r="B104" s="35">
        <f>B103/B102</f>
        <v>151580</v>
      </c>
      <c r="C104" s="35">
        <f>C103/C102</f>
        <v>39083</v>
      </c>
      <c r="D104" s="35">
        <f>D103/D102</f>
        <v>0</v>
      </c>
      <c r="E104" s="35">
        <f>E103/E102</f>
        <v>0</v>
      </c>
    </row>
    <row r="105" spans="1:5" ht="15.75" thickBot="1" x14ac:dyDescent="0.3">
      <c r="A105" s="19" t="s">
        <v>76</v>
      </c>
      <c r="B105" s="37" t="s">
        <v>77</v>
      </c>
      <c r="C105" s="38">
        <f t="shared" ref="C105:E107" si="2">C102/B102-1</f>
        <v>0</v>
      </c>
      <c r="D105" s="38">
        <f t="shared" si="2"/>
        <v>0</v>
      </c>
      <c r="E105" s="38">
        <f t="shared" si="2"/>
        <v>0</v>
      </c>
    </row>
    <row r="106" spans="1:5" ht="15.75" thickBot="1" x14ac:dyDescent="0.3">
      <c r="A106" s="19" t="s">
        <v>78</v>
      </c>
      <c r="B106" s="37" t="s">
        <v>77</v>
      </c>
      <c r="C106" s="38">
        <f t="shared" si="2"/>
        <v>-0.74216255442670542</v>
      </c>
      <c r="D106" s="38">
        <f t="shared" si="2"/>
        <v>-1</v>
      </c>
      <c r="E106" s="38" t="e">
        <f t="shared" si="2"/>
        <v>#DIV/0!</v>
      </c>
    </row>
    <row r="107" spans="1:5" ht="15.75" thickBot="1" x14ac:dyDescent="0.3">
      <c r="A107" s="19" t="s">
        <v>79</v>
      </c>
      <c r="B107" s="37" t="s">
        <v>77</v>
      </c>
      <c r="C107" s="38">
        <f t="shared" si="2"/>
        <v>-0.74216255442670542</v>
      </c>
      <c r="D107" s="38">
        <f t="shared" si="2"/>
        <v>-1</v>
      </c>
      <c r="E107" s="38" t="e">
        <f t="shared" si="2"/>
        <v>#DIV/0!</v>
      </c>
    </row>
    <row r="108" spans="1:5" ht="15.75" thickBot="1" x14ac:dyDescent="0.3">
      <c r="A108" s="387" t="s">
        <v>80</v>
      </c>
      <c r="B108" s="388"/>
      <c r="C108" s="388"/>
      <c r="D108" s="388"/>
      <c r="E108" s="389"/>
    </row>
    <row r="109" spans="1:5" x14ac:dyDescent="0.25">
      <c r="A109" s="379"/>
      <c r="B109" s="33">
        <v>2018</v>
      </c>
      <c r="C109" s="33">
        <v>2019</v>
      </c>
      <c r="D109" s="33">
        <v>2020</v>
      </c>
      <c r="E109" s="33">
        <v>2021</v>
      </c>
    </row>
    <row r="110" spans="1:5" ht="15.75" thickBot="1" x14ac:dyDescent="0.3">
      <c r="A110" s="380"/>
      <c r="B110" s="34" t="s">
        <v>1</v>
      </c>
      <c r="C110" s="34" t="s">
        <v>47</v>
      </c>
      <c r="D110" s="34" t="s">
        <v>47</v>
      </c>
      <c r="E110" s="34" t="s">
        <v>47</v>
      </c>
    </row>
    <row r="111" spans="1:5" ht="15.75" thickBot="1" x14ac:dyDescent="0.3">
      <c r="A111" s="39" t="s">
        <v>122</v>
      </c>
      <c r="B111" s="40"/>
      <c r="C111" s="40"/>
      <c r="D111" s="40"/>
      <c r="E111" s="40"/>
    </row>
    <row r="112" spans="1:5" ht="15.75" thickBot="1" x14ac:dyDescent="0.3">
      <c r="A112" s="39" t="s">
        <v>123</v>
      </c>
      <c r="B112" s="41">
        <v>151580</v>
      </c>
      <c r="C112" s="40">
        <v>39083</v>
      </c>
      <c r="D112" s="40">
        <v>0</v>
      </c>
      <c r="E112" s="40">
        <v>0</v>
      </c>
    </row>
    <row r="113" spans="1:5" ht="15.75" thickBot="1" x14ac:dyDescent="0.3">
      <c r="A113" s="42" t="s">
        <v>88</v>
      </c>
      <c r="B113" s="41">
        <f>B112+B111</f>
        <v>151580</v>
      </c>
      <c r="C113" s="41">
        <f>C112+C111</f>
        <v>39083</v>
      </c>
      <c r="D113" s="41">
        <f>D112+D111</f>
        <v>0</v>
      </c>
      <c r="E113" s="41">
        <f>E112+E111</f>
        <v>0</v>
      </c>
    </row>
    <row r="114" spans="1:5" x14ac:dyDescent="0.25">
      <c r="A114" s="405" t="s">
        <v>124</v>
      </c>
      <c r="B114" s="408" t="s">
        <v>196</v>
      </c>
      <c r="C114" s="409"/>
      <c r="D114" s="409"/>
      <c r="E114" s="410"/>
    </row>
    <row r="115" spans="1:5" ht="15.75" thickBot="1" x14ac:dyDescent="0.3">
      <c r="A115" s="407"/>
      <c r="B115" s="414"/>
      <c r="C115" s="415"/>
      <c r="D115" s="415"/>
      <c r="E115" s="416"/>
    </row>
    <row r="116" spans="1:5" ht="15.75" thickBot="1" x14ac:dyDescent="0.3">
      <c r="A116" s="53" t="s">
        <v>191</v>
      </c>
      <c r="B116" s="417" t="s">
        <v>197</v>
      </c>
      <c r="C116" s="418"/>
      <c r="D116" s="418"/>
      <c r="E116" s="419"/>
    </row>
    <row r="117" spans="1:5" ht="24.75" thickBot="1" x14ac:dyDescent="0.3">
      <c r="A117" s="26" t="s">
        <v>53</v>
      </c>
      <c r="B117" s="444" t="s">
        <v>198</v>
      </c>
      <c r="C117" s="445"/>
      <c r="D117" s="445"/>
      <c r="E117" s="446"/>
    </row>
    <row r="118" spans="1:5" ht="15.75" thickBot="1" x14ac:dyDescent="0.3">
      <c r="A118" s="32" t="s">
        <v>127</v>
      </c>
      <c r="B118" s="441" t="s">
        <v>199</v>
      </c>
      <c r="C118" s="442"/>
      <c r="D118" s="442"/>
      <c r="E118" s="443"/>
    </row>
    <row r="119" spans="1:5" ht="50.25" customHeight="1" thickBot="1" x14ac:dyDescent="0.3">
      <c r="A119" s="19" t="s">
        <v>69</v>
      </c>
      <c r="B119" s="384" t="s">
        <v>200</v>
      </c>
      <c r="C119" s="385"/>
      <c r="D119" s="385"/>
      <c r="E119" s="386"/>
    </row>
    <row r="120" spans="1:5" ht="15.75" thickBot="1" x14ac:dyDescent="0.3">
      <c r="A120" s="19" t="s">
        <v>71</v>
      </c>
      <c r="B120" s="396" t="s">
        <v>201</v>
      </c>
      <c r="C120" s="397"/>
      <c r="D120" s="397"/>
      <c r="E120" s="398"/>
    </row>
    <row r="121" spans="1:5" x14ac:dyDescent="0.25">
      <c r="A121" s="379"/>
      <c r="B121" s="33">
        <v>2018</v>
      </c>
      <c r="C121" s="33">
        <v>2019</v>
      </c>
      <c r="D121" s="33">
        <v>2020</v>
      </c>
      <c r="E121" s="33">
        <v>2021</v>
      </c>
    </row>
    <row r="122" spans="1:5" ht="15.75" thickBot="1" x14ac:dyDescent="0.3">
      <c r="A122" s="380"/>
      <c r="B122" s="34" t="s">
        <v>1</v>
      </c>
      <c r="C122" s="34" t="s">
        <v>47</v>
      </c>
      <c r="D122" s="34" t="s">
        <v>47</v>
      </c>
      <c r="E122" s="34" t="s">
        <v>47</v>
      </c>
    </row>
    <row r="123" spans="1:5" ht="15.75" thickBot="1" x14ac:dyDescent="0.3">
      <c r="A123" s="19" t="s">
        <v>73</v>
      </c>
      <c r="B123" s="82">
        <v>54500</v>
      </c>
      <c r="C123" s="82">
        <v>55000</v>
      </c>
      <c r="D123" s="82">
        <v>55500</v>
      </c>
      <c r="E123" s="82">
        <v>56000</v>
      </c>
    </row>
    <row r="124" spans="1:5" ht="15.75" thickBot="1" x14ac:dyDescent="0.3">
      <c r="A124" s="19" t="s">
        <v>74</v>
      </c>
      <c r="B124" s="82">
        <f>B134+B137+B140</f>
        <v>487400</v>
      </c>
      <c r="C124" s="82">
        <f>C134+C137+C140</f>
        <v>222260</v>
      </c>
      <c r="D124" s="82">
        <f t="shared" ref="D124:E124" si="3">D134+D137+D140</f>
        <v>222260</v>
      </c>
      <c r="E124" s="82">
        <f t="shared" si="3"/>
        <v>222260</v>
      </c>
    </row>
    <row r="125" spans="1:5" ht="15.75" thickBot="1" x14ac:dyDescent="0.3">
      <c r="A125" s="19" t="s">
        <v>75</v>
      </c>
      <c r="B125" s="78">
        <f>B124/B123</f>
        <v>8.9431192660550458</v>
      </c>
      <c r="C125" s="78">
        <f>C124/C123</f>
        <v>4.0410909090909088</v>
      </c>
      <c r="D125" s="78">
        <f>D124/D123</f>
        <v>4.0046846846846851</v>
      </c>
      <c r="E125" s="78">
        <f>E124/E123</f>
        <v>3.9689285714285716</v>
      </c>
    </row>
    <row r="126" spans="1:5" ht="15.75" thickBot="1" x14ac:dyDescent="0.3">
      <c r="A126" s="19" t="s">
        <v>76</v>
      </c>
      <c r="B126" s="37"/>
      <c r="C126" s="38">
        <f t="shared" ref="C126:E128" si="4">C123/B123-1</f>
        <v>9.1743119266054496E-3</v>
      </c>
      <c r="D126" s="38">
        <f t="shared" si="4"/>
        <v>9.0909090909090384E-3</v>
      </c>
      <c r="E126" s="38">
        <f t="shared" si="4"/>
        <v>9.009009009008917E-3</v>
      </c>
    </row>
    <row r="127" spans="1:5" ht="15.75" thickBot="1" x14ac:dyDescent="0.3">
      <c r="A127" s="19" t="s">
        <v>78</v>
      </c>
      <c r="B127" s="37"/>
      <c r="C127" s="38">
        <f t="shared" si="4"/>
        <v>-0.54398851046368479</v>
      </c>
      <c r="D127" s="38">
        <f t="shared" si="4"/>
        <v>0</v>
      </c>
      <c r="E127" s="38">
        <f t="shared" si="4"/>
        <v>0</v>
      </c>
    </row>
    <row r="128" spans="1:5" ht="15.75" thickBot="1" x14ac:dyDescent="0.3">
      <c r="A128" s="19" t="s">
        <v>79</v>
      </c>
      <c r="B128" s="37"/>
      <c r="C128" s="38">
        <f t="shared" si="4"/>
        <v>-0.54813406945946963</v>
      </c>
      <c r="D128" s="38">
        <f t="shared" si="4"/>
        <v>-9.009009009008806E-3</v>
      </c>
      <c r="E128" s="38">
        <f t="shared" si="4"/>
        <v>-8.9285714285715079E-3</v>
      </c>
    </row>
    <row r="129" spans="1:5" x14ac:dyDescent="0.25">
      <c r="A129" s="379"/>
      <c r="B129" s="33">
        <v>2018</v>
      </c>
      <c r="C129" s="33">
        <v>2019</v>
      </c>
      <c r="D129" s="33">
        <v>2020</v>
      </c>
      <c r="E129" s="33">
        <v>2021</v>
      </c>
    </row>
    <row r="130" spans="1:5" ht="15.75" thickBot="1" x14ac:dyDescent="0.3">
      <c r="A130" s="380"/>
      <c r="B130" s="34" t="s">
        <v>1</v>
      </c>
      <c r="C130" s="34" t="s">
        <v>47</v>
      </c>
      <c r="D130" s="34" t="s">
        <v>47</v>
      </c>
      <c r="E130" s="34" t="s">
        <v>47</v>
      </c>
    </row>
    <row r="131" spans="1:5" ht="15.75" thickBot="1" x14ac:dyDescent="0.3">
      <c r="A131" s="387" t="s">
        <v>202</v>
      </c>
      <c r="B131" s="388"/>
      <c r="C131" s="388"/>
      <c r="D131" s="388"/>
      <c r="E131" s="389"/>
    </row>
    <row r="132" spans="1:5" x14ac:dyDescent="0.25">
      <c r="A132" s="379"/>
      <c r="B132" s="33">
        <v>2018</v>
      </c>
      <c r="C132" s="33">
        <v>2019</v>
      </c>
      <c r="D132" s="33">
        <v>2020</v>
      </c>
      <c r="E132" s="33">
        <v>2021</v>
      </c>
    </row>
    <row r="133" spans="1:5" ht="15.75" thickBot="1" x14ac:dyDescent="0.3">
      <c r="A133" s="380"/>
      <c r="B133" s="34" t="s">
        <v>1</v>
      </c>
      <c r="C133" s="34" t="s">
        <v>47</v>
      </c>
      <c r="D133" s="34" t="s">
        <v>47</v>
      </c>
      <c r="E133" s="34" t="s">
        <v>47</v>
      </c>
    </row>
    <row r="134" spans="1:5" ht="15.75" thickBot="1" x14ac:dyDescent="0.3">
      <c r="A134" s="39" t="s">
        <v>81</v>
      </c>
      <c r="B134" s="40">
        <v>335869</v>
      </c>
      <c r="C134" s="40">
        <v>149069</v>
      </c>
      <c r="D134" s="40">
        <v>149069</v>
      </c>
      <c r="E134" s="40">
        <v>149069</v>
      </c>
    </row>
    <row r="135" spans="1:5" ht="24.75" thickBot="1" x14ac:dyDescent="0.3">
      <c r="A135" s="46" t="s">
        <v>100</v>
      </c>
      <c r="B135" s="41"/>
      <c r="C135" s="47"/>
      <c r="D135" s="47"/>
      <c r="E135" s="47"/>
    </row>
    <row r="136" spans="1:5" ht="24.75" thickBot="1" x14ac:dyDescent="0.3">
      <c r="A136" s="46" t="s">
        <v>101</v>
      </c>
      <c r="B136" s="41"/>
      <c r="C136" s="47"/>
      <c r="D136" s="47"/>
      <c r="E136" s="47"/>
    </row>
    <row r="137" spans="1:5" ht="24.75" thickBot="1" x14ac:dyDescent="0.3">
      <c r="A137" s="39" t="s">
        <v>82</v>
      </c>
      <c r="B137" s="40">
        <v>57531</v>
      </c>
      <c r="C137" s="40">
        <v>26331</v>
      </c>
      <c r="D137" s="40">
        <v>26331</v>
      </c>
      <c r="E137" s="40">
        <v>26331</v>
      </c>
    </row>
    <row r="138" spans="1:5" ht="36.75" thickBot="1" x14ac:dyDescent="0.3">
      <c r="A138" s="46" t="s">
        <v>102</v>
      </c>
      <c r="B138" s="41"/>
      <c r="C138" s="40"/>
      <c r="D138" s="40"/>
      <c r="E138" s="40"/>
    </row>
    <row r="139" spans="1:5" ht="36.75" thickBot="1" x14ac:dyDescent="0.3">
      <c r="A139" s="46" t="s">
        <v>103</v>
      </c>
      <c r="B139" s="41"/>
      <c r="C139" s="40"/>
      <c r="D139" s="40"/>
      <c r="E139" s="40"/>
    </row>
    <row r="140" spans="1:5" ht="15.75" thickBot="1" x14ac:dyDescent="0.3">
      <c r="A140" s="39" t="s">
        <v>83</v>
      </c>
      <c r="B140" s="41">
        <v>94000</v>
      </c>
      <c r="C140" s="41">
        <v>46860</v>
      </c>
      <c r="D140" s="41">
        <v>46860</v>
      </c>
      <c r="E140" s="41">
        <v>46860</v>
      </c>
    </row>
    <row r="141" spans="1:5" ht="36.75" thickBot="1" x14ac:dyDescent="0.3">
      <c r="A141" s="46" t="s">
        <v>104</v>
      </c>
      <c r="B141" s="41"/>
      <c r="C141" s="40"/>
      <c r="D141" s="40"/>
      <c r="E141" s="40"/>
    </row>
    <row r="142" spans="1:5" ht="36.75" thickBot="1" x14ac:dyDescent="0.3">
      <c r="A142" s="46" t="s">
        <v>105</v>
      </c>
      <c r="B142" s="41"/>
      <c r="C142" s="40"/>
      <c r="D142" s="40"/>
      <c r="E142" s="40"/>
    </row>
    <row r="143" spans="1:5" ht="15.75" thickBot="1" x14ac:dyDescent="0.3">
      <c r="A143" s="39" t="s">
        <v>84</v>
      </c>
      <c r="B143" s="41"/>
      <c r="C143" s="40"/>
      <c r="D143" s="40"/>
      <c r="E143" s="40"/>
    </row>
    <row r="144" spans="1:5" ht="24.75" thickBot="1" x14ac:dyDescent="0.3">
      <c r="A144" s="46" t="s">
        <v>106</v>
      </c>
      <c r="B144" s="41"/>
      <c r="C144" s="40"/>
      <c r="D144" s="40"/>
      <c r="E144" s="40"/>
    </row>
    <row r="145" spans="1:5" ht="24.75" thickBot="1" x14ac:dyDescent="0.3">
      <c r="A145" s="46" t="s">
        <v>107</v>
      </c>
      <c r="B145" s="41"/>
      <c r="C145" s="40"/>
      <c r="D145" s="40"/>
      <c r="E145" s="40"/>
    </row>
    <row r="146" spans="1:5" ht="15.75" thickBot="1" x14ac:dyDescent="0.3">
      <c r="A146" s="39" t="s">
        <v>85</v>
      </c>
      <c r="B146" s="41"/>
      <c r="C146" s="40"/>
      <c r="D146" s="40"/>
      <c r="E146" s="40"/>
    </row>
    <row r="147" spans="1:5" ht="36.75" thickBot="1" x14ac:dyDescent="0.3">
      <c r="A147" s="46" t="s">
        <v>108</v>
      </c>
      <c r="B147" s="41"/>
      <c r="C147" s="40"/>
      <c r="D147" s="40"/>
      <c r="E147" s="40"/>
    </row>
    <row r="148" spans="1:5" ht="36.75" thickBot="1" x14ac:dyDescent="0.3">
      <c r="A148" s="46" t="s">
        <v>109</v>
      </c>
      <c r="B148" s="41"/>
      <c r="C148" s="40"/>
      <c r="D148" s="40"/>
      <c r="E148" s="40"/>
    </row>
    <row r="149" spans="1:5" ht="15.75" thickBot="1" x14ac:dyDescent="0.3">
      <c r="A149" s="39" t="s">
        <v>86</v>
      </c>
      <c r="B149" s="41"/>
      <c r="C149" s="40"/>
      <c r="D149" s="40"/>
      <c r="E149" s="40"/>
    </row>
    <row r="150" spans="1:5" ht="36.75" thickBot="1" x14ac:dyDescent="0.3">
      <c r="A150" s="46" t="s">
        <v>110</v>
      </c>
      <c r="B150" s="41"/>
      <c r="C150" s="40"/>
      <c r="D150" s="40"/>
      <c r="E150" s="40"/>
    </row>
    <row r="151" spans="1:5" ht="36.75" thickBot="1" x14ac:dyDescent="0.3">
      <c r="A151" s="46" t="s">
        <v>111</v>
      </c>
      <c r="B151" s="41"/>
      <c r="C151" s="40"/>
      <c r="D151" s="40"/>
      <c r="E151" s="40"/>
    </row>
    <row r="152" spans="1:5" ht="24.75" thickBot="1" x14ac:dyDescent="0.3">
      <c r="A152" s="39" t="s">
        <v>87</v>
      </c>
      <c r="B152" s="41"/>
      <c r="C152" s="40"/>
      <c r="D152" s="40"/>
      <c r="E152" s="40"/>
    </row>
    <row r="153" spans="1:5" ht="36.75" thickBot="1" x14ac:dyDescent="0.3">
      <c r="A153" s="46" t="s">
        <v>112</v>
      </c>
      <c r="B153" s="41"/>
      <c r="C153" s="40"/>
      <c r="D153" s="40"/>
      <c r="E153" s="40"/>
    </row>
    <row r="154" spans="1:5" ht="36.75" thickBot="1" x14ac:dyDescent="0.3">
      <c r="A154" s="46" t="s">
        <v>113</v>
      </c>
      <c r="B154" s="41"/>
      <c r="C154" s="40"/>
      <c r="D154" s="40"/>
      <c r="E154" s="40"/>
    </row>
    <row r="155" spans="1:5" ht="24.75" thickBot="1" x14ac:dyDescent="0.3">
      <c r="A155" s="57" t="s">
        <v>144</v>
      </c>
      <c r="B155" s="58">
        <f>B152+B149+B146+B143+B140+B137+B134</f>
        <v>487400</v>
      </c>
      <c r="C155" s="58">
        <f>C152+C149+C146+C143+C140+C137+C134</f>
        <v>222260</v>
      </c>
      <c r="D155" s="58">
        <f>D152+D149+D146+D143+D140+D137+D134</f>
        <v>222260</v>
      </c>
      <c r="E155" s="58">
        <f>E152+E149+E146+E143+E140+E137+E134</f>
        <v>222260</v>
      </c>
    </row>
    <row r="156" spans="1:5" x14ac:dyDescent="0.25">
      <c r="A156" s="405" t="s">
        <v>187</v>
      </c>
      <c r="B156" s="435" t="s">
        <v>203</v>
      </c>
      <c r="C156" s="435"/>
      <c r="D156" s="435"/>
      <c r="E156" s="436"/>
    </row>
    <row r="157" spans="1:5" x14ac:dyDescent="0.25">
      <c r="A157" s="406"/>
      <c r="B157" s="437"/>
      <c r="C157" s="437"/>
      <c r="D157" s="437"/>
      <c r="E157" s="438"/>
    </row>
    <row r="158" spans="1:5" ht="15.75" thickBot="1" x14ac:dyDescent="0.3">
      <c r="A158" s="407"/>
      <c r="B158" s="439"/>
      <c r="C158" s="439"/>
      <c r="D158" s="439"/>
      <c r="E158" s="440"/>
    </row>
    <row r="159" spans="1:5" ht="15.75" thickBot="1" x14ac:dyDescent="0.3">
      <c r="A159" s="43" t="s">
        <v>89</v>
      </c>
      <c r="B159" s="44">
        <f>IF(B155-B124=0,0,"Error")</f>
        <v>0</v>
      </c>
      <c r="C159" s="44">
        <f>IF(C155-C124=0,0,"Error")</f>
        <v>0</v>
      </c>
      <c r="D159" s="44">
        <f>IF(D155-D124=0,0,"Error")</f>
        <v>0</v>
      </c>
      <c r="E159" s="44">
        <f>IF(E155-E124=0,0,"Error")</f>
        <v>0</v>
      </c>
    </row>
    <row r="160" spans="1:5" ht="15.75" thickBot="1" x14ac:dyDescent="0.3">
      <c r="A160" s="390" t="s">
        <v>148</v>
      </c>
      <c r="B160" s="391"/>
      <c r="C160" s="391"/>
      <c r="D160" s="391"/>
      <c r="E160" s="392"/>
    </row>
    <row r="161" spans="1:5" ht="15.75" thickBot="1" x14ac:dyDescent="0.3">
      <c r="A161" s="390" t="s">
        <v>118</v>
      </c>
      <c r="B161" s="391"/>
      <c r="C161" s="391"/>
      <c r="D161" s="391"/>
      <c r="E161" s="392"/>
    </row>
    <row r="162" spans="1:5" ht="15.75" thickBot="1" x14ac:dyDescent="0.3">
      <c r="A162" s="53" t="s">
        <v>204</v>
      </c>
      <c r="B162" s="417" t="s">
        <v>205</v>
      </c>
      <c r="C162" s="418"/>
      <c r="D162" s="418"/>
      <c r="E162" s="419"/>
    </row>
    <row r="163" spans="1:5" ht="15.75" thickBot="1" x14ac:dyDescent="0.3">
      <c r="A163" s="32" t="s">
        <v>190</v>
      </c>
      <c r="B163" s="417" t="s">
        <v>205</v>
      </c>
      <c r="C163" s="418"/>
      <c r="D163" s="418"/>
      <c r="E163" s="419"/>
    </row>
    <row r="164" spans="1:5" ht="15.75" thickBot="1" x14ac:dyDescent="0.3">
      <c r="A164" s="19" t="s">
        <v>69</v>
      </c>
      <c r="B164" s="384" t="s">
        <v>206</v>
      </c>
      <c r="C164" s="385"/>
      <c r="D164" s="385"/>
      <c r="E164" s="386"/>
    </row>
    <row r="165" spans="1:5" ht="15.75" thickBot="1" x14ac:dyDescent="0.3">
      <c r="A165" s="19" t="s">
        <v>71</v>
      </c>
      <c r="B165" s="396" t="s">
        <v>207</v>
      </c>
      <c r="C165" s="397"/>
      <c r="D165" s="397"/>
      <c r="E165" s="398"/>
    </row>
    <row r="166" spans="1:5" x14ac:dyDescent="0.25">
      <c r="A166" s="379"/>
      <c r="B166" s="33">
        <v>2018</v>
      </c>
      <c r="C166" s="33">
        <v>2019</v>
      </c>
      <c r="D166" s="33">
        <v>2020</v>
      </c>
      <c r="E166" s="33">
        <v>2021</v>
      </c>
    </row>
    <row r="167" spans="1:5" ht="15.75" thickBot="1" x14ac:dyDescent="0.3">
      <c r="A167" s="380"/>
      <c r="B167" s="34" t="s">
        <v>1</v>
      </c>
      <c r="C167" s="34" t="s">
        <v>47</v>
      </c>
      <c r="D167" s="34" t="s">
        <v>47</v>
      </c>
      <c r="E167" s="34" t="s">
        <v>47</v>
      </c>
    </row>
    <row r="168" spans="1:5" ht="15.75" thickBot="1" x14ac:dyDescent="0.3">
      <c r="A168" s="19" t="s">
        <v>73</v>
      </c>
      <c r="B168" s="35">
        <v>150</v>
      </c>
      <c r="C168" s="35">
        <v>0</v>
      </c>
      <c r="D168" s="35">
        <v>0</v>
      </c>
      <c r="E168" s="35">
        <v>0</v>
      </c>
    </row>
    <row r="169" spans="1:5" ht="15.75" thickBot="1" x14ac:dyDescent="0.3">
      <c r="A169" s="19" t="s">
        <v>74</v>
      </c>
      <c r="B169" s="35">
        <v>6000</v>
      </c>
      <c r="C169" s="35">
        <v>0</v>
      </c>
      <c r="D169" s="35">
        <v>0</v>
      </c>
      <c r="E169" s="35">
        <v>0</v>
      </c>
    </row>
    <row r="170" spans="1:5" ht="15.75" thickBot="1" x14ac:dyDescent="0.3">
      <c r="A170" s="19" t="s">
        <v>75</v>
      </c>
      <c r="B170" s="35">
        <f>B169/B168</f>
        <v>40</v>
      </c>
      <c r="C170" s="35" t="e">
        <f>C169/C168</f>
        <v>#DIV/0!</v>
      </c>
      <c r="D170" s="35" t="e">
        <f>D169/D168</f>
        <v>#DIV/0!</v>
      </c>
      <c r="E170" s="35" t="e">
        <f>E169/E168</f>
        <v>#DIV/0!</v>
      </c>
    </row>
    <row r="171" spans="1:5" ht="15.75" thickBot="1" x14ac:dyDescent="0.3">
      <c r="A171" s="19" t="s">
        <v>76</v>
      </c>
      <c r="B171" s="37" t="s">
        <v>77</v>
      </c>
      <c r="C171" s="38">
        <f t="shared" ref="C171:E173" si="5">C168/B168-1</f>
        <v>-1</v>
      </c>
      <c r="D171" s="38" t="e">
        <f t="shared" si="5"/>
        <v>#DIV/0!</v>
      </c>
      <c r="E171" s="38" t="e">
        <f t="shared" si="5"/>
        <v>#DIV/0!</v>
      </c>
    </row>
    <row r="172" spans="1:5" ht="15.75" thickBot="1" x14ac:dyDescent="0.3">
      <c r="A172" s="19" t="s">
        <v>78</v>
      </c>
      <c r="B172" s="37" t="s">
        <v>77</v>
      </c>
      <c r="C172" s="38">
        <f t="shared" si="5"/>
        <v>-1</v>
      </c>
      <c r="D172" s="38" t="e">
        <f t="shared" si="5"/>
        <v>#DIV/0!</v>
      </c>
      <c r="E172" s="38" t="e">
        <f t="shared" si="5"/>
        <v>#DIV/0!</v>
      </c>
    </row>
    <row r="173" spans="1:5" ht="15.75" thickBot="1" x14ac:dyDescent="0.3">
      <c r="A173" s="19" t="s">
        <v>79</v>
      </c>
      <c r="B173" s="37" t="s">
        <v>77</v>
      </c>
      <c r="C173" s="38" t="e">
        <f t="shared" si="5"/>
        <v>#DIV/0!</v>
      </c>
      <c r="D173" s="38" t="e">
        <f t="shared" si="5"/>
        <v>#DIV/0!</v>
      </c>
      <c r="E173" s="38" t="e">
        <f t="shared" si="5"/>
        <v>#DIV/0!</v>
      </c>
    </row>
    <row r="174" spans="1:5" ht="15.75" thickBot="1" x14ac:dyDescent="0.3">
      <c r="A174" s="387" t="s">
        <v>93</v>
      </c>
      <c r="B174" s="388"/>
      <c r="C174" s="388"/>
      <c r="D174" s="388"/>
      <c r="E174" s="389"/>
    </row>
    <row r="175" spans="1:5" x14ac:dyDescent="0.25">
      <c r="A175" s="379"/>
      <c r="B175" s="33">
        <v>2018</v>
      </c>
      <c r="C175" s="33">
        <v>2019</v>
      </c>
      <c r="D175" s="33">
        <v>2020</v>
      </c>
      <c r="E175" s="33">
        <v>2021</v>
      </c>
    </row>
    <row r="176" spans="1:5" ht="15.75" thickBot="1" x14ac:dyDescent="0.3">
      <c r="A176" s="380"/>
      <c r="B176" s="34" t="s">
        <v>1</v>
      </c>
      <c r="C176" s="34" t="s">
        <v>47</v>
      </c>
      <c r="D176" s="34" t="s">
        <v>47</v>
      </c>
      <c r="E176" s="34" t="s">
        <v>47</v>
      </c>
    </row>
    <row r="177" spans="1:5" ht="15.75" thickBot="1" x14ac:dyDescent="0.3">
      <c r="A177" s="39" t="s">
        <v>122</v>
      </c>
      <c r="B177" s="40">
        <v>0</v>
      </c>
      <c r="C177" s="40">
        <v>0</v>
      </c>
      <c r="D177" s="40">
        <v>0</v>
      </c>
      <c r="E177" s="40">
        <v>0</v>
      </c>
    </row>
    <row r="178" spans="1:5" ht="15.75" thickBot="1" x14ac:dyDescent="0.3">
      <c r="A178" s="39" t="s">
        <v>123</v>
      </c>
      <c r="B178" s="41">
        <v>6000</v>
      </c>
      <c r="C178" s="40">
        <v>0</v>
      </c>
      <c r="D178" s="40">
        <v>0</v>
      </c>
      <c r="E178" s="40">
        <v>0</v>
      </c>
    </row>
    <row r="179" spans="1:5" ht="15.75" thickBot="1" x14ac:dyDescent="0.3">
      <c r="A179" s="42" t="s">
        <v>94</v>
      </c>
      <c r="B179" s="41">
        <f>B178+B177</f>
        <v>6000</v>
      </c>
      <c r="C179" s="41">
        <f>C178+C177</f>
        <v>0</v>
      </c>
      <c r="D179" s="41">
        <f>D178+D177</f>
        <v>0</v>
      </c>
      <c r="E179" s="41">
        <f>E178+E177</f>
        <v>0</v>
      </c>
    </row>
    <row r="180" spans="1:5" x14ac:dyDescent="0.25">
      <c r="A180" s="405" t="s">
        <v>124</v>
      </c>
      <c r="B180" s="408" t="s">
        <v>208</v>
      </c>
      <c r="C180" s="409"/>
      <c r="D180" s="409"/>
      <c r="E180" s="410"/>
    </row>
    <row r="181" spans="1:5" x14ac:dyDescent="0.25">
      <c r="A181" s="406"/>
      <c r="B181" s="411"/>
      <c r="C181" s="412"/>
      <c r="D181" s="412"/>
      <c r="E181" s="413"/>
    </row>
    <row r="182" spans="1:5" ht="15.75" thickBot="1" x14ac:dyDescent="0.3">
      <c r="A182" s="407"/>
      <c r="B182" s="414"/>
      <c r="C182" s="415"/>
      <c r="D182" s="415"/>
      <c r="E182" s="416"/>
    </row>
    <row r="183" spans="1:5" ht="15.75" thickBot="1" x14ac:dyDescent="0.3">
      <c r="A183" s="53" t="s">
        <v>204</v>
      </c>
      <c r="B183" s="417" t="s">
        <v>209</v>
      </c>
      <c r="C183" s="418"/>
      <c r="D183" s="418"/>
      <c r="E183" s="419"/>
    </row>
    <row r="184" spans="1:5" ht="15.75" thickBot="1" x14ac:dyDescent="0.3">
      <c r="A184" s="390" t="s">
        <v>148</v>
      </c>
      <c r="B184" s="391"/>
      <c r="C184" s="391"/>
      <c r="D184" s="391"/>
      <c r="E184" s="392"/>
    </row>
    <row r="185" spans="1:5" ht="15.75" thickBot="1" x14ac:dyDescent="0.3">
      <c r="A185" s="390" t="s">
        <v>149</v>
      </c>
      <c r="B185" s="391"/>
      <c r="C185" s="391"/>
      <c r="D185" s="391"/>
      <c r="E185" s="392"/>
    </row>
    <row r="186" spans="1:5" ht="15.75" thickBot="1" x14ac:dyDescent="0.3">
      <c r="A186" s="53" t="s">
        <v>129</v>
      </c>
      <c r="B186" s="402" t="s">
        <v>189</v>
      </c>
      <c r="C186" s="403"/>
      <c r="D186" s="403"/>
      <c r="E186" s="404"/>
    </row>
    <row r="187" spans="1:5" ht="15.75" thickBot="1" x14ac:dyDescent="0.3">
      <c r="A187" s="32" t="s">
        <v>67</v>
      </c>
      <c r="B187" s="393"/>
      <c r="C187" s="394"/>
      <c r="D187" s="394"/>
      <c r="E187" s="395"/>
    </row>
    <row r="188" spans="1:5" ht="15.75" thickBot="1" x14ac:dyDescent="0.3">
      <c r="A188" s="19" t="s">
        <v>69</v>
      </c>
      <c r="B188" s="384"/>
      <c r="C188" s="385"/>
      <c r="D188" s="385"/>
      <c r="E188" s="386"/>
    </row>
    <row r="189" spans="1:5" ht="15.75" thickBot="1" x14ac:dyDescent="0.3">
      <c r="A189" s="19" t="s">
        <v>71</v>
      </c>
      <c r="B189" s="396" t="s">
        <v>210</v>
      </c>
      <c r="C189" s="397"/>
      <c r="D189" s="397"/>
      <c r="E189" s="398"/>
    </row>
    <row r="190" spans="1:5" x14ac:dyDescent="0.25">
      <c r="A190" s="379"/>
      <c r="B190" s="33">
        <v>2018</v>
      </c>
      <c r="C190" s="33">
        <v>2019</v>
      </c>
      <c r="D190" s="33">
        <v>2020</v>
      </c>
      <c r="E190" s="33">
        <v>2021</v>
      </c>
    </row>
    <row r="191" spans="1:5" ht="15.75" thickBot="1" x14ac:dyDescent="0.3">
      <c r="A191" s="380"/>
      <c r="B191" s="34" t="s">
        <v>1</v>
      </c>
      <c r="C191" s="34" t="s">
        <v>47</v>
      </c>
      <c r="D191" s="34" t="s">
        <v>47</v>
      </c>
      <c r="E191" s="34" t="s">
        <v>47</v>
      </c>
    </row>
    <row r="192" spans="1:5" ht="15.75" thickBot="1" x14ac:dyDescent="0.3">
      <c r="A192" s="19" t="s">
        <v>73</v>
      </c>
      <c r="B192" s="35"/>
      <c r="C192" s="35"/>
      <c r="D192" s="35"/>
      <c r="E192" s="35"/>
    </row>
    <row r="193" spans="1:5" ht="15.75" thickBot="1" x14ac:dyDescent="0.3">
      <c r="A193" s="19" t="s">
        <v>74</v>
      </c>
      <c r="B193" s="35"/>
      <c r="C193" s="35"/>
      <c r="D193" s="35"/>
      <c r="E193" s="35"/>
    </row>
    <row r="194" spans="1:5" ht="15.75" thickBot="1" x14ac:dyDescent="0.3">
      <c r="A194" s="19" t="s">
        <v>75</v>
      </c>
      <c r="B194" s="35" t="e">
        <f>B193/B192</f>
        <v>#DIV/0!</v>
      </c>
      <c r="C194" s="35" t="e">
        <f>C193/C192</f>
        <v>#DIV/0!</v>
      </c>
      <c r="D194" s="35" t="e">
        <f>D193/D192</f>
        <v>#DIV/0!</v>
      </c>
      <c r="E194" s="35" t="e">
        <f>E193/E192</f>
        <v>#DIV/0!</v>
      </c>
    </row>
    <row r="195" spans="1:5" ht="15.75" thickBot="1" x14ac:dyDescent="0.3">
      <c r="A195" s="19" t="s">
        <v>76</v>
      </c>
      <c r="B195" s="37" t="s">
        <v>77</v>
      </c>
      <c r="C195" s="38" t="e">
        <f t="shared" ref="C195:E197" si="6">C192/B192-1</f>
        <v>#DIV/0!</v>
      </c>
      <c r="D195" s="38" t="e">
        <f t="shared" si="6"/>
        <v>#DIV/0!</v>
      </c>
      <c r="E195" s="38" t="e">
        <f t="shared" si="6"/>
        <v>#DIV/0!</v>
      </c>
    </row>
    <row r="196" spans="1:5" ht="15.75" thickBot="1" x14ac:dyDescent="0.3">
      <c r="A196" s="19" t="s">
        <v>78</v>
      </c>
      <c r="B196" s="37" t="s">
        <v>77</v>
      </c>
      <c r="C196" s="38" t="e">
        <f t="shared" si="6"/>
        <v>#DIV/0!</v>
      </c>
      <c r="D196" s="38" t="e">
        <f t="shared" si="6"/>
        <v>#DIV/0!</v>
      </c>
      <c r="E196" s="38" t="e">
        <f t="shared" si="6"/>
        <v>#DIV/0!</v>
      </c>
    </row>
    <row r="197" spans="1:5" ht="15.75" thickBot="1" x14ac:dyDescent="0.3">
      <c r="A197" s="19" t="s">
        <v>79</v>
      </c>
      <c r="B197" s="37" t="s">
        <v>77</v>
      </c>
      <c r="C197" s="38" t="e">
        <f t="shared" si="6"/>
        <v>#DIV/0!</v>
      </c>
      <c r="D197" s="38" t="e">
        <f t="shared" si="6"/>
        <v>#DIV/0!</v>
      </c>
      <c r="E197" s="38" t="e">
        <f t="shared" si="6"/>
        <v>#DIV/0!</v>
      </c>
    </row>
    <row r="198" spans="1:5" ht="15.75" thickBot="1" x14ac:dyDescent="0.3">
      <c r="A198" s="387" t="s">
        <v>202</v>
      </c>
      <c r="B198" s="388"/>
      <c r="C198" s="388"/>
      <c r="D198" s="388"/>
      <c r="E198" s="389"/>
    </row>
    <row r="199" spans="1:5" x14ac:dyDescent="0.25">
      <c r="A199" s="379"/>
      <c r="B199" s="33">
        <v>2018</v>
      </c>
      <c r="C199" s="33">
        <v>2019</v>
      </c>
      <c r="D199" s="33">
        <v>2020</v>
      </c>
      <c r="E199" s="33">
        <v>2021</v>
      </c>
    </row>
    <row r="200" spans="1:5" ht="15.75" thickBot="1" x14ac:dyDescent="0.3">
      <c r="A200" s="380"/>
      <c r="B200" s="34" t="s">
        <v>1</v>
      </c>
      <c r="C200" s="34" t="s">
        <v>47</v>
      </c>
      <c r="D200" s="34" t="s">
        <v>47</v>
      </c>
      <c r="E200" s="34" t="s">
        <v>47</v>
      </c>
    </row>
    <row r="201" spans="1:5" ht="15.75" thickBot="1" x14ac:dyDescent="0.3">
      <c r="A201" s="39" t="s">
        <v>122</v>
      </c>
      <c r="B201" s="40"/>
      <c r="C201" s="40"/>
      <c r="D201" s="40"/>
      <c r="E201" s="40"/>
    </row>
    <row r="202" spans="1:5" ht="15.75" thickBot="1" x14ac:dyDescent="0.3">
      <c r="A202" s="39" t="s">
        <v>123</v>
      </c>
      <c r="B202" s="41"/>
      <c r="C202" s="40"/>
      <c r="D202" s="40">
        <v>0</v>
      </c>
      <c r="E202" s="40">
        <v>0</v>
      </c>
    </row>
    <row r="203" spans="1:5" ht="15.75" thickBot="1" x14ac:dyDescent="0.3">
      <c r="A203" s="42" t="s">
        <v>88</v>
      </c>
      <c r="B203" s="41">
        <f>B202+B201</f>
        <v>0</v>
      </c>
      <c r="C203" s="41">
        <f>C202+C201</f>
        <v>0</v>
      </c>
      <c r="D203" s="41">
        <f>D202+D201</f>
        <v>0</v>
      </c>
      <c r="E203" s="41">
        <f>E202+E201</f>
        <v>0</v>
      </c>
    </row>
    <row r="204" spans="1:5" x14ac:dyDescent="0.25">
      <c r="A204" s="405" t="s">
        <v>124</v>
      </c>
      <c r="B204" s="447"/>
      <c r="C204" s="435"/>
      <c r="D204" s="435"/>
      <c r="E204" s="436"/>
    </row>
    <row r="205" spans="1:5" x14ac:dyDescent="0.25">
      <c r="A205" s="406"/>
      <c r="B205" s="448"/>
      <c r="C205" s="437"/>
      <c r="D205" s="437"/>
      <c r="E205" s="438"/>
    </row>
    <row r="206" spans="1:5" ht="15.75" thickBot="1" x14ac:dyDescent="0.3">
      <c r="A206" s="407"/>
      <c r="B206" s="449"/>
      <c r="C206" s="439"/>
      <c r="D206" s="439"/>
      <c r="E206" s="440"/>
    </row>
    <row r="207" spans="1:5" ht="15.75" thickBot="1" x14ac:dyDescent="0.3">
      <c r="A207" s="53" t="s">
        <v>129</v>
      </c>
      <c r="B207" s="402" t="s">
        <v>189</v>
      </c>
      <c r="C207" s="403"/>
      <c r="D207" s="403"/>
      <c r="E207" s="404"/>
    </row>
    <row r="208" spans="1:5" ht="32.25" customHeight="1" thickBot="1" x14ac:dyDescent="0.3">
      <c r="A208" s="83" t="s">
        <v>95</v>
      </c>
      <c r="B208" s="393" t="s">
        <v>211</v>
      </c>
      <c r="C208" s="394"/>
      <c r="D208" s="394"/>
      <c r="E208" s="395"/>
    </row>
    <row r="209" spans="1:5" ht="40.5" customHeight="1" thickBot="1" x14ac:dyDescent="0.3">
      <c r="A209" s="19" t="s">
        <v>69</v>
      </c>
      <c r="B209" s="384" t="s">
        <v>212</v>
      </c>
      <c r="C209" s="385"/>
      <c r="D209" s="385"/>
      <c r="E209" s="386"/>
    </row>
    <row r="210" spans="1:5" ht="15.75" thickBot="1" x14ac:dyDescent="0.3">
      <c r="A210" s="19" t="s">
        <v>71</v>
      </c>
      <c r="B210" s="396" t="s">
        <v>213</v>
      </c>
      <c r="C210" s="397"/>
      <c r="D210" s="397"/>
      <c r="E210" s="398"/>
    </row>
    <row r="211" spans="1:5" x14ac:dyDescent="0.25">
      <c r="A211" s="379"/>
      <c r="B211" s="33">
        <v>2018</v>
      </c>
      <c r="C211" s="33">
        <v>2019</v>
      </c>
      <c r="D211" s="33">
        <v>2020</v>
      </c>
      <c r="E211" s="33">
        <v>2021</v>
      </c>
    </row>
    <row r="212" spans="1:5" ht="15.75" thickBot="1" x14ac:dyDescent="0.3">
      <c r="A212" s="380"/>
      <c r="B212" s="34" t="s">
        <v>1</v>
      </c>
      <c r="C212" s="34" t="s">
        <v>47</v>
      </c>
      <c r="D212" s="34" t="s">
        <v>47</v>
      </c>
      <c r="E212" s="34" t="s">
        <v>47</v>
      </c>
    </row>
    <row r="213" spans="1:5" ht="15.75" thickBot="1" x14ac:dyDescent="0.3">
      <c r="A213" s="19" t="s">
        <v>73</v>
      </c>
      <c r="B213" s="82">
        <v>4500</v>
      </c>
      <c r="C213" s="82">
        <v>5000</v>
      </c>
      <c r="D213" s="82">
        <v>5500</v>
      </c>
      <c r="E213" s="82">
        <v>6000</v>
      </c>
    </row>
    <row r="214" spans="1:5" ht="15.75" thickBot="1" x14ac:dyDescent="0.3">
      <c r="A214" s="19" t="s">
        <v>74</v>
      </c>
      <c r="B214" s="81">
        <f>B222+B225+B228</f>
        <v>169020</v>
      </c>
      <c r="C214" s="81">
        <f t="shared" ref="C214:E214" si="7">C222+C225+C228</f>
        <v>172460</v>
      </c>
      <c r="D214" s="81">
        <f t="shared" si="7"/>
        <v>172460</v>
      </c>
      <c r="E214" s="81">
        <f t="shared" si="7"/>
        <v>172460</v>
      </c>
    </row>
    <row r="215" spans="1:5" ht="15.75" thickBot="1" x14ac:dyDescent="0.3">
      <c r="A215" s="19" t="s">
        <v>75</v>
      </c>
      <c r="B215" s="35">
        <f>B214/B213</f>
        <v>37.56</v>
      </c>
      <c r="C215" s="35">
        <f>C214/C213</f>
        <v>34.491999999999997</v>
      </c>
      <c r="D215" s="35">
        <f>D214/D213</f>
        <v>31.356363636363636</v>
      </c>
      <c r="E215" s="35">
        <f>E214/E213</f>
        <v>28.743333333333332</v>
      </c>
    </row>
    <row r="216" spans="1:5" ht="15.75" thickBot="1" x14ac:dyDescent="0.3">
      <c r="A216" s="19" t="s">
        <v>76</v>
      </c>
      <c r="B216" s="37"/>
      <c r="C216" s="38">
        <f t="shared" ref="C216:E218" si="8">C213/B213-1</f>
        <v>0.11111111111111116</v>
      </c>
      <c r="D216" s="38">
        <f t="shared" si="8"/>
        <v>0.10000000000000009</v>
      </c>
      <c r="E216" s="38">
        <f t="shared" si="8"/>
        <v>9.0909090909090828E-2</v>
      </c>
    </row>
    <row r="217" spans="1:5" ht="15.75" thickBot="1" x14ac:dyDescent="0.3">
      <c r="A217" s="19" t="s">
        <v>78</v>
      </c>
      <c r="B217" s="37"/>
      <c r="C217" s="38">
        <f t="shared" si="8"/>
        <v>2.0352620991598736E-2</v>
      </c>
      <c r="D217" s="38">
        <f t="shared" si="8"/>
        <v>0</v>
      </c>
      <c r="E217" s="38">
        <f t="shared" si="8"/>
        <v>0</v>
      </c>
    </row>
    <row r="218" spans="1:5" ht="15.75" thickBot="1" x14ac:dyDescent="0.3">
      <c r="A218" s="19" t="s">
        <v>79</v>
      </c>
      <c r="B218" s="37"/>
      <c r="C218" s="38">
        <f t="shared" si="8"/>
        <v>-8.1682641107561405E-2</v>
      </c>
      <c r="D218" s="38">
        <f t="shared" si="8"/>
        <v>-9.0909090909090828E-2</v>
      </c>
      <c r="E218" s="38">
        <f t="shared" si="8"/>
        <v>-8.333333333333337E-2</v>
      </c>
    </row>
    <row r="219" spans="1:5" ht="15.75" thickBot="1" x14ac:dyDescent="0.3">
      <c r="A219" s="387" t="s">
        <v>133</v>
      </c>
      <c r="B219" s="388"/>
      <c r="C219" s="388"/>
      <c r="D219" s="388"/>
      <c r="E219" s="389"/>
    </row>
    <row r="220" spans="1:5" x14ac:dyDescent="0.25">
      <c r="A220" s="379"/>
      <c r="B220" s="33">
        <v>2018</v>
      </c>
      <c r="C220" s="33">
        <v>2019</v>
      </c>
      <c r="D220" s="33">
        <v>2020</v>
      </c>
      <c r="E220" s="33">
        <v>2021</v>
      </c>
    </row>
    <row r="221" spans="1:5" ht="15.75" thickBot="1" x14ac:dyDescent="0.3">
      <c r="A221" s="380"/>
      <c r="B221" s="34" t="s">
        <v>1</v>
      </c>
      <c r="C221" s="34" t="s">
        <v>47</v>
      </c>
      <c r="D221" s="34" t="s">
        <v>47</v>
      </c>
      <c r="E221" s="34" t="s">
        <v>47</v>
      </c>
    </row>
    <row r="222" spans="1:5" ht="15.75" thickBot="1" x14ac:dyDescent="0.3">
      <c r="A222" s="39" t="s">
        <v>81</v>
      </c>
      <c r="B222" s="40">
        <v>71000</v>
      </c>
      <c r="C222" s="40">
        <v>71000</v>
      </c>
      <c r="D222" s="40">
        <v>71000</v>
      </c>
      <c r="E222" s="40">
        <v>71000</v>
      </c>
    </row>
    <row r="223" spans="1:5" ht="24.75" thickBot="1" x14ac:dyDescent="0.3">
      <c r="A223" s="46" t="s">
        <v>100</v>
      </c>
      <c r="B223" s="41"/>
      <c r="C223" s="47"/>
      <c r="D223" s="47"/>
      <c r="E223" s="47"/>
    </row>
    <row r="224" spans="1:5" ht="24.75" thickBot="1" x14ac:dyDescent="0.3">
      <c r="A224" s="46" t="s">
        <v>101</v>
      </c>
      <c r="B224" s="41"/>
      <c r="C224" s="47"/>
      <c r="D224" s="47"/>
      <c r="E224" s="47"/>
    </row>
    <row r="225" spans="1:5" ht="24.75" thickBot="1" x14ac:dyDescent="0.3">
      <c r="A225" s="39" t="s">
        <v>82</v>
      </c>
      <c r="B225" s="40">
        <v>11700</v>
      </c>
      <c r="C225" s="40">
        <v>11700</v>
      </c>
      <c r="D225" s="40">
        <v>11700</v>
      </c>
      <c r="E225" s="40">
        <v>11700</v>
      </c>
    </row>
    <row r="226" spans="1:5" ht="36.75" thickBot="1" x14ac:dyDescent="0.3">
      <c r="A226" s="46" t="s">
        <v>102</v>
      </c>
      <c r="B226" s="41"/>
      <c r="C226" s="40"/>
      <c r="D226" s="40"/>
      <c r="E226" s="40"/>
    </row>
    <row r="227" spans="1:5" ht="36.75" thickBot="1" x14ac:dyDescent="0.3">
      <c r="A227" s="46" t="s">
        <v>103</v>
      </c>
      <c r="B227" s="41"/>
      <c r="C227" s="40"/>
      <c r="D227" s="40"/>
      <c r="E227" s="40"/>
    </row>
    <row r="228" spans="1:5" ht="15.75" thickBot="1" x14ac:dyDescent="0.3">
      <c r="A228" s="39" t="s">
        <v>83</v>
      </c>
      <c r="B228" s="41">
        <v>86320</v>
      </c>
      <c r="C228" s="40">
        <v>89760</v>
      </c>
      <c r="D228" s="40">
        <v>89760</v>
      </c>
      <c r="E228" s="40">
        <v>89760</v>
      </c>
    </row>
    <row r="229" spans="1:5" ht="36.75" thickBot="1" x14ac:dyDescent="0.3">
      <c r="A229" s="46" t="s">
        <v>104</v>
      </c>
      <c r="B229" s="41"/>
      <c r="C229" s="40"/>
      <c r="D229" s="40"/>
      <c r="E229" s="40"/>
    </row>
    <row r="230" spans="1:5" ht="36.75" thickBot="1" x14ac:dyDescent="0.3">
      <c r="A230" s="46" t="s">
        <v>105</v>
      </c>
      <c r="B230" s="41"/>
      <c r="C230" s="40"/>
      <c r="D230" s="40"/>
      <c r="E230" s="40"/>
    </row>
    <row r="231" spans="1:5" ht="15.75" thickBot="1" x14ac:dyDescent="0.3">
      <c r="A231" s="39" t="s">
        <v>84</v>
      </c>
      <c r="B231" s="41"/>
      <c r="C231" s="40"/>
      <c r="D231" s="40"/>
      <c r="E231" s="40"/>
    </row>
    <row r="232" spans="1:5" ht="24.75" thickBot="1" x14ac:dyDescent="0.3">
      <c r="A232" s="46" t="s">
        <v>106</v>
      </c>
      <c r="B232" s="41"/>
      <c r="C232" s="40"/>
      <c r="D232" s="40"/>
      <c r="E232" s="40"/>
    </row>
    <row r="233" spans="1:5" ht="24.75" thickBot="1" x14ac:dyDescent="0.3">
      <c r="A233" s="46" t="s">
        <v>107</v>
      </c>
      <c r="B233" s="41"/>
      <c r="C233" s="40"/>
      <c r="D233" s="40"/>
      <c r="E233" s="40"/>
    </row>
    <row r="234" spans="1:5" ht="15.75" thickBot="1" x14ac:dyDescent="0.3">
      <c r="A234" s="39" t="s">
        <v>85</v>
      </c>
      <c r="B234" s="41"/>
      <c r="C234" s="40"/>
      <c r="D234" s="40"/>
      <c r="E234" s="40"/>
    </row>
    <row r="235" spans="1:5" ht="36.75" thickBot="1" x14ac:dyDescent="0.3">
      <c r="A235" s="46" t="s">
        <v>108</v>
      </c>
      <c r="B235" s="41"/>
      <c r="C235" s="40"/>
      <c r="D235" s="40"/>
      <c r="E235" s="40"/>
    </row>
    <row r="236" spans="1:5" ht="36.75" thickBot="1" x14ac:dyDescent="0.3">
      <c r="A236" s="46" t="s">
        <v>109</v>
      </c>
      <c r="B236" s="41"/>
      <c r="C236" s="40"/>
      <c r="D236" s="40"/>
      <c r="E236" s="40"/>
    </row>
    <row r="237" spans="1:5" ht="15.75" thickBot="1" x14ac:dyDescent="0.3">
      <c r="A237" s="39" t="s">
        <v>86</v>
      </c>
      <c r="B237" s="41"/>
      <c r="C237" s="40"/>
      <c r="D237" s="40"/>
      <c r="E237" s="40"/>
    </row>
    <row r="238" spans="1:5" ht="36.75" thickBot="1" x14ac:dyDescent="0.3">
      <c r="A238" s="46" t="s">
        <v>110</v>
      </c>
      <c r="B238" s="41"/>
      <c r="C238" s="40"/>
      <c r="D238" s="40"/>
      <c r="E238" s="40"/>
    </row>
    <row r="239" spans="1:5" ht="36.75" thickBot="1" x14ac:dyDescent="0.3">
      <c r="A239" s="46" t="s">
        <v>111</v>
      </c>
      <c r="B239" s="41"/>
      <c r="C239" s="40"/>
      <c r="D239" s="40"/>
      <c r="E239" s="40"/>
    </row>
    <row r="240" spans="1:5" ht="24.75" thickBot="1" x14ac:dyDescent="0.3">
      <c r="A240" s="39" t="s">
        <v>87</v>
      </c>
      <c r="B240" s="41"/>
      <c r="C240" s="40"/>
      <c r="D240" s="40"/>
      <c r="E240" s="40"/>
    </row>
    <row r="241" spans="1:5" ht="36.75" thickBot="1" x14ac:dyDescent="0.3">
      <c r="A241" s="46" t="s">
        <v>112</v>
      </c>
      <c r="B241" s="41"/>
      <c r="C241" s="40"/>
      <c r="D241" s="40"/>
      <c r="E241" s="40"/>
    </row>
    <row r="242" spans="1:5" ht="36.75" thickBot="1" x14ac:dyDescent="0.3">
      <c r="A242" s="46" t="s">
        <v>113</v>
      </c>
      <c r="B242" s="41"/>
      <c r="C242" s="40"/>
      <c r="D242" s="40"/>
      <c r="E242" s="40"/>
    </row>
    <row r="243" spans="1:5" ht="24.75" thickBot="1" x14ac:dyDescent="0.3">
      <c r="A243" s="57" t="s">
        <v>144</v>
      </c>
      <c r="B243" s="84">
        <f>B240+B234+B237+B231+B228+B225+B222</f>
        <v>169020</v>
      </c>
      <c r="C243" s="84">
        <f>C240+C234+C237+C231+C228+C225+C222</f>
        <v>172460</v>
      </c>
      <c r="D243" s="84">
        <f>D240+D234+D237+D231+D228+D225+D222</f>
        <v>172460</v>
      </c>
      <c r="E243" s="84">
        <f>E240+E234+E237+E231+E228+E225+E222</f>
        <v>172460</v>
      </c>
    </row>
    <row r="244" spans="1:5" x14ac:dyDescent="0.25">
      <c r="A244" s="405" t="s">
        <v>214</v>
      </c>
      <c r="B244" s="435" t="s">
        <v>215</v>
      </c>
      <c r="C244" s="435"/>
      <c r="D244" s="435"/>
      <c r="E244" s="436"/>
    </row>
    <row r="245" spans="1:5" x14ac:dyDescent="0.25">
      <c r="A245" s="406"/>
      <c r="B245" s="437"/>
      <c r="C245" s="437"/>
      <c r="D245" s="437"/>
      <c r="E245" s="438"/>
    </row>
    <row r="246" spans="1:5" ht="15.75" thickBot="1" x14ac:dyDescent="0.3">
      <c r="A246" s="407"/>
      <c r="B246" s="439"/>
      <c r="C246" s="439"/>
      <c r="D246" s="439"/>
      <c r="E246" s="440"/>
    </row>
    <row r="247" spans="1:5" ht="15.75" thickBot="1" x14ac:dyDescent="0.3">
      <c r="A247" s="43" t="s">
        <v>89</v>
      </c>
      <c r="B247" s="44">
        <f>IF(B243-B214=0,0,"Error")</f>
        <v>0</v>
      </c>
      <c r="C247" s="44">
        <f>IF(C243-C214=0,0,"Error")</f>
        <v>0</v>
      </c>
      <c r="D247" s="44">
        <f>IF(D243-D214=0,0,"Error")</f>
        <v>0</v>
      </c>
      <c r="E247" s="44">
        <f>IF(E243-E214=0,0,"Error")</f>
        <v>0</v>
      </c>
    </row>
    <row r="248" spans="1:5" ht="15.75" thickBot="1" x14ac:dyDescent="0.3">
      <c r="A248" s="390" t="s">
        <v>148</v>
      </c>
      <c r="B248" s="391"/>
      <c r="C248" s="391"/>
      <c r="D248" s="391"/>
      <c r="E248" s="392"/>
    </row>
    <row r="249" spans="1:5" ht="15.75" thickBot="1" x14ac:dyDescent="0.3">
      <c r="A249" s="390" t="s">
        <v>118</v>
      </c>
      <c r="B249" s="391"/>
      <c r="C249" s="391"/>
      <c r="D249" s="391"/>
      <c r="E249" s="392"/>
    </row>
    <row r="250" spans="1:5" ht="15.75" thickBot="1" x14ac:dyDescent="0.3">
      <c r="A250" s="53" t="s">
        <v>129</v>
      </c>
      <c r="B250" s="402" t="s">
        <v>189</v>
      </c>
      <c r="C250" s="403"/>
      <c r="D250" s="403"/>
      <c r="E250" s="404"/>
    </row>
    <row r="251" spans="1:5" ht="32.25" customHeight="1" thickBot="1" x14ac:dyDescent="0.3">
      <c r="A251" s="32" t="s">
        <v>95</v>
      </c>
      <c r="B251" s="393" t="s">
        <v>216</v>
      </c>
      <c r="C251" s="394"/>
      <c r="D251" s="394"/>
      <c r="E251" s="395"/>
    </row>
    <row r="252" spans="1:5" ht="53.25" customHeight="1" thickBot="1" x14ac:dyDescent="0.3">
      <c r="A252" s="19" t="s">
        <v>69</v>
      </c>
      <c r="B252" s="384" t="s">
        <v>217</v>
      </c>
      <c r="C252" s="385"/>
      <c r="D252" s="385"/>
      <c r="E252" s="386"/>
    </row>
    <row r="253" spans="1:5" ht="15.75" thickBot="1" x14ac:dyDescent="0.3">
      <c r="A253" s="19" t="s">
        <v>71</v>
      </c>
      <c r="B253" s="396" t="s">
        <v>218</v>
      </c>
      <c r="C253" s="397"/>
      <c r="D253" s="397"/>
      <c r="E253" s="398"/>
    </row>
    <row r="254" spans="1:5" x14ac:dyDescent="0.25">
      <c r="A254" s="379"/>
      <c r="B254" s="33">
        <v>2018</v>
      </c>
      <c r="C254" s="33">
        <v>2019</v>
      </c>
      <c r="D254" s="33">
        <v>2020</v>
      </c>
      <c r="E254" s="33">
        <v>2021</v>
      </c>
    </row>
    <row r="255" spans="1:5" ht="15.75" thickBot="1" x14ac:dyDescent="0.3">
      <c r="A255" s="380"/>
      <c r="B255" s="34" t="s">
        <v>1</v>
      </c>
      <c r="C255" s="34" t="s">
        <v>47</v>
      </c>
      <c r="D255" s="34" t="s">
        <v>47</v>
      </c>
      <c r="E255" s="34" t="s">
        <v>47</v>
      </c>
    </row>
    <row r="256" spans="1:5" ht="15.75" thickBot="1" x14ac:dyDescent="0.3">
      <c r="A256" s="19" t="s">
        <v>73</v>
      </c>
      <c r="B256" s="35">
        <v>0</v>
      </c>
      <c r="C256" s="35">
        <v>1</v>
      </c>
      <c r="D256" s="35">
        <v>1</v>
      </c>
      <c r="E256" s="35">
        <v>1</v>
      </c>
    </row>
    <row r="257" spans="1:5" ht="15.75" thickBot="1" x14ac:dyDescent="0.3">
      <c r="A257" s="19" t="s">
        <v>74</v>
      </c>
      <c r="B257" s="35"/>
      <c r="C257" s="35">
        <v>40000</v>
      </c>
      <c r="D257" s="35">
        <v>40000</v>
      </c>
      <c r="E257" s="35">
        <v>40000</v>
      </c>
    </row>
    <row r="258" spans="1:5" ht="15.75" thickBot="1" x14ac:dyDescent="0.3">
      <c r="A258" s="19" t="s">
        <v>75</v>
      </c>
      <c r="B258" s="35" t="e">
        <f>B257/B256</f>
        <v>#DIV/0!</v>
      </c>
      <c r="C258" s="35">
        <f>C257/C256</f>
        <v>40000</v>
      </c>
      <c r="D258" s="35">
        <f>D257/D256</f>
        <v>40000</v>
      </c>
      <c r="E258" s="35">
        <f>E257/E256</f>
        <v>40000</v>
      </c>
    </row>
    <row r="259" spans="1:5" ht="15.75" thickBot="1" x14ac:dyDescent="0.3">
      <c r="A259" s="19" t="s">
        <v>76</v>
      </c>
      <c r="B259" s="37" t="s">
        <v>77</v>
      </c>
      <c r="C259" s="38" t="e">
        <f t="shared" ref="C259:E261" si="9">C256/B256-1</f>
        <v>#DIV/0!</v>
      </c>
      <c r="D259" s="38">
        <f t="shared" si="9"/>
        <v>0</v>
      </c>
      <c r="E259" s="38">
        <f t="shared" si="9"/>
        <v>0</v>
      </c>
    </row>
    <row r="260" spans="1:5" ht="15.75" thickBot="1" x14ac:dyDescent="0.3">
      <c r="A260" s="19" t="s">
        <v>78</v>
      </c>
      <c r="B260" s="37" t="s">
        <v>77</v>
      </c>
      <c r="C260" s="38" t="e">
        <f t="shared" si="9"/>
        <v>#DIV/0!</v>
      </c>
      <c r="D260" s="38">
        <f t="shared" si="9"/>
        <v>0</v>
      </c>
      <c r="E260" s="38">
        <f t="shared" si="9"/>
        <v>0</v>
      </c>
    </row>
    <row r="261" spans="1:5" ht="15.75" thickBot="1" x14ac:dyDescent="0.3">
      <c r="A261" s="19" t="s">
        <v>79</v>
      </c>
      <c r="B261" s="37" t="s">
        <v>77</v>
      </c>
      <c r="C261" s="38" t="e">
        <f t="shared" si="9"/>
        <v>#DIV/0!</v>
      </c>
      <c r="D261" s="38">
        <f t="shared" si="9"/>
        <v>0</v>
      </c>
      <c r="E261" s="38">
        <f t="shared" si="9"/>
        <v>0</v>
      </c>
    </row>
    <row r="262" spans="1:5" ht="15.75" thickBot="1" x14ac:dyDescent="0.3">
      <c r="A262" s="387" t="s">
        <v>133</v>
      </c>
      <c r="B262" s="388"/>
      <c r="C262" s="388"/>
      <c r="D262" s="388"/>
      <c r="E262" s="389"/>
    </row>
    <row r="263" spans="1:5" x14ac:dyDescent="0.25">
      <c r="A263" s="379"/>
      <c r="B263" s="33">
        <v>2018</v>
      </c>
      <c r="C263" s="33">
        <v>2019</v>
      </c>
      <c r="D263" s="33">
        <v>2020</v>
      </c>
      <c r="E263" s="33">
        <v>2021</v>
      </c>
    </row>
    <row r="264" spans="1:5" ht="15.75" thickBot="1" x14ac:dyDescent="0.3">
      <c r="A264" s="380"/>
      <c r="B264" s="34" t="s">
        <v>1</v>
      </c>
      <c r="C264" s="34" t="s">
        <v>47</v>
      </c>
      <c r="D264" s="34" t="s">
        <v>47</v>
      </c>
      <c r="E264" s="34" t="s">
        <v>47</v>
      </c>
    </row>
    <row r="265" spans="1:5" ht="15.75" thickBot="1" x14ac:dyDescent="0.3">
      <c r="A265" s="39" t="s">
        <v>122</v>
      </c>
      <c r="B265" s="40">
        <v>0</v>
      </c>
      <c r="C265" s="40">
        <v>0</v>
      </c>
      <c r="D265" s="40">
        <v>0</v>
      </c>
      <c r="E265" s="40">
        <v>0</v>
      </c>
    </row>
    <row r="266" spans="1:5" ht="15.75" thickBot="1" x14ac:dyDescent="0.3">
      <c r="A266" s="39" t="s">
        <v>123</v>
      </c>
      <c r="B266" s="41">
        <v>0</v>
      </c>
      <c r="C266" s="40">
        <v>40000</v>
      </c>
      <c r="D266" s="40">
        <v>40000</v>
      </c>
      <c r="E266" s="40">
        <v>40000</v>
      </c>
    </row>
    <row r="267" spans="1:5" ht="15.75" thickBot="1" x14ac:dyDescent="0.3">
      <c r="A267" s="42" t="s">
        <v>94</v>
      </c>
      <c r="B267" s="41">
        <f>B266+B265</f>
        <v>0</v>
      </c>
      <c r="C267" s="41">
        <f>C266+C265</f>
        <v>40000</v>
      </c>
      <c r="D267" s="41">
        <f>D266+D265</f>
        <v>40000</v>
      </c>
      <c r="E267" s="41">
        <f>E266+E265</f>
        <v>40000</v>
      </c>
    </row>
    <row r="268" spans="1:5" x14ac:dyDescent="0.25">
      <c r="A268" s="405" t="s">
        <v>124</v>
      </c>
      <c r="B268" s="408" t="s">
        <v>219</v>
      </c>
      <c r="C268" s="409"/>
      <c r="D268" s="409"/>
      <c r="E268" s="410"/>
    </row>
    <row r="269" spans="1:5" x14ac:dyDescent="0.25">
      <c r="A269" s="406"/>
      <c r="B269" s="411"/>
      <c r="C269" s="412"/>
      <c r="D269" s="412"/>
      <c r="E269" s="413"/>
    </row>
    <row r="270" spans="1:5" ht="15.75" thickBot="1" x14ac:dyDescent="0.3">
      <c r="A270" s="407"/>
      <c r="B270" s="414"/>
      <c r="C270" s="415"/>
      <c r="D270" s="415"/>
      <c r="E270" s="416"/>
    </row>
    <row r="271" spans="1:5" ht="15.75" thickBot="1" x14ac:dyDescent="0.3">
      <c r="A271" s="53" t="s">
        <v>129</v>
      </c>
      <c r="B271" s="402" t="s">
        <v>220</v>
      </c>
      <c r="C271" s="403"/>
      <c r="D271" s="403"/>
      <c r="E271" s="404"/>
    </row>
    <row r="272" spans="1:5" ht="15.75" thickBot="1" x14ac:dyDescent="0.3">
      <c r="A272" s="390" t="s">
        <v>148</v>
      </c>
      <c r="B272" s="391"/>
      <c r="C272" s="391"/>
      <c r="D272" s="391"/>
      <c r="E272" s="392"/>
    </row>
    <row r="273" spans="1:5" ht="15.75" thickBot="1" x14ac:dyDescent="0.3">
      <c r="A273" s="390" t="s">
        <v>149</v>
      </c>
      <c r="B273" s="391"/>
      <c r="C273" s="391"/>
      <c r="D273" s="391"/>
      <c r="E273" s="392"/>
    </row>
    <row r="274" spans="1:5" ht="15.75" thickBot="1" x14ac:dyDescent="0.3">
      <c r="A274" s="53" t="s">
        <v>221</v>
      </c>
      <c r="B274" s="417" t="s">
        <v>222</v>
      </c>
      <c r="C274" s="418"/>
      <c r="D274" s="418"/>
      <c r="E274" s="419"/>
    </row>
    <row r="275" spans="1:5" ht="34.5" customHeight="1" thickBot="1" x14ac:dyDescent="0.3">
      <c r="A275" s="32" t="s">
        <v>95</v>
      </c>
      <c r="B275" s="393" t="s">
        <v>223</v>
      </c>
      <c r="C275" s="394"/>
      <c r="D275" s="394"/>
      <c r="E275" s="395"/>
    </row>
    <row r="276" spans="1:5" ht="42.75" customHeight="1" thickBot="1" x14ac:dyDescent="0.3">
      <c r="A276" s="19" t="s">
        <v>69</v>
      </c>
      <c r="B276" s="384" t="s">
        <v>224</v>
      </c>
      <c r="C276" s="385"/>
      <c r="D276" s="385"/>
      <c r="E276" s="386"/>
    </row>
    <row r="277" spans="1:5" ht="25.5" customHeight="1" thickBot="1" x14ac:dyDescent="0.3">
      <c r="A277" s="19" t="s">
        <v>71</v>
      </c>
      <c r="B277" s="384" t="s">
        <v>225</v>
      </c>
      <c r="C277" s="385"/>
      <c r="D277" s="385"/>
      <c r="E277" s="386"/>
    </row>
    <row r="278" spans="1:5" x14ac:dyDescent="0.25">
      <c r="A278" s="379"/>
      <c r="B278" s="33">
        <v>2018</v>
      </c>
      <c r="C278" s="33">
        <v>2019</v>
      </c>
      <c r="D278" s="33">
        <v>2020</v>
      </c>
      <c r="E278" s="33">
        <v>2021</v>
      </c>
    </row>
    <row r="279" spans="1:5" ht="15.75" thickBot="1" x14ac:dyDescent="0.3">
      <c r="A279" s="380"/>
      <c r="B279" s="34" t="s">
        <v>1</v>
      </c>
      <c r="C279" s="34" t="s">
        <v>47</v>
      </c>
      <c r="D279" s="34" t="s">
        <v>47</v>
      </c>
      <c r="E279" s="34" t="s">
        <v>47</v>
      </c>
    </row>
    <row r="280" spans="1:5" ht="15.75" thickBot="1" x14ac:dyDescent="0.3">
      <c r="A280" s="19" t="s">
        <v>73</v>
      </c>
      <c r="B280" s="35">
        <v>1</v>
      </c>
      <c r="C280" s="35">
        <v>1</v>
      </c>
      <c r="D280" s="35">
        <v>1</v>
      </c>
      <c r="E280" s="35">
        <v>1</v>
      </c>
    </row>
    <row r="281" spans="1:5" ht="15.75" thickBot="1" x14ac:dyDescent="0.3">
      <c r="A281" s="19" t="s">
        <v>74</v>
      </c>
      <c r="B281" s="81">
        <v>266420</v>
      </c>
      <c r="C281" s="35">
        <v>32280</v>
      </c>
      <c r="D281" s="35">
        <v>0</v>
      </c>
      <c r="E281" s="35">
        <v>0</v>
      </c>
    </row>
    <row r="282" spans="1:5" ht="15.75" thickBot="1" x14ac:dyDescent="0.3">
      <c r="A282" s="19" t="s">
        <v>75</v>
      </c>
      <c r="B282" s="35">
        <f>B281/B280</f>
        <v>266420</v>
      </c>
      <c r="C282" s="35">
        <f>C281/C280</f>
        <v>32280</v>
      </c>
      <c r="D282" s="35">
        <f>D281/D280</f>
        <v>0</v>
      </c>
      <c r="E282" s="35">
        <f>E281/E280</f>
        <v>0</v>
      </c>
    </row>
    <row r="283" spans="1:5" ht="15.75" thickBot="1" x14ac:dyDescent="0.3">
      <c r="A283" s="19" t="s">
        <v>76</v>
      </c>
      <c r="B283" s="37" t="s">
        <v>77</v>
      </c>
      <c r="C283" s="38">
        <f t="shared" ref="C283:E285" si="10">C280/B280-1</f>
        <v>0</v>
      </c>
      <c r="D283" s="38">
        <f t="shared" si="10"/>
        <v>0</v>
      </c>
      <c r="E283" s="38">
        <f t="shared" si="10"/>
        <v>0</v>
      </c>
    </row>
    <row r="284" spans="1:5" ht="15.75" thickBot="1" x14ac:dyDescent="0.3">
      <c r="A284" s="19" t="s">
        <v>78</v>
      </c>
      <c r="B284" s="37" t="s">
        <v>77</v>
      </c>
      <c r="C284" s="38">
        <f t="shared" si="10"/>
        <v>-0.87883792508069969</v>
      </c>
      <c r="D284" s="38">
        <f t="shared" si="10"/>
        <v>-1</v>
      </c>
      <c r="E284" s="38" t="e">
        <f t="shared" si="10"/>
        <v>#DIV/0!</v>
      </c>
    </row>
    <row r="285" spans="1:5" ht="15.75" thickBot="1" x14ac:dyDescent="0.3">
      <c r="A285" s="19" t="s">
        <v>79</v>
      </c>
      <c r="B285" s="37" t="s">
        <v>77</v>
      </c>
      <c r="C285" s="38">
        <f t="shared" si="10"/>
        <v>-0.87883792508069969</v>
      </c>
      <c r="D285" s="38">
        <f t="shared" si="10"/>
        <v>-1</v>
      </c>
      <c r="E285" s="38" t="e">
        <f t="shared" si="10"/>
        <v>#DIV/0!</v>
      </c>
    </row>
    <row r="286" spans="1:5" ht="15.75" thickBot="1" x14ac:dyDescent="0.3">
      <c r="A286" s="387" t="s">
        <v>202</v>
      </c>
      <c r="B286" s="388"/>
      <c r="C286" s="388"/>
      <c r="D286" s="388"/>
      <c r="E286" s="389"/>
    </row>
    <row r="287" spans="1:5" x14ac:dyDescent="0.25">
      <c r="A287" s="379"/>
      <c r="B287" s="33">
        <v>2018</v>
      </c>
      <c r="C287" s="33">
        <v>2019</v>
      </c>
      <c r="D287" s="33">
        <v>2020</v>
      </c>
      <c r="E287" s="33">
        <v>2021</v>
      </c>
    </row>
    <row r="288" spans="1:5" ht="15.75" thickBot="1" x14ac:dyDescent="0.3">
      <c r="A288" s="380"/>
      <c r="B288" s="34" t="s">
        <v>1</v>
      </c>
      <c r="C288" s="34" t="s">
        <v>47</v>
      </c>
      <c r="D288" s="34" t="s">
        <v>47</v>
      </c>
      <c r="E288" s="34" t="s">
        <v>47</v>
      </c>
    </row>
    <row r="289" spans="1:5" ht="15.75" thickBot="1" x14ac:dyDescent="0.3">
      <c r="A289" s="39" t="s">
        <v>122</v>
      </c>
      <c r="B289" s="40"/>
      <c r="C289" s="40"/>
      <c r="D289" s="40"/>
      <c r="E289" s="40"/>
    </row>
    <row r="290" spans="1:5" ht="15.75" thickBot="1" x14ac:dyDescent="0.3">
      <c r="A290" s="39" t="s">
        <v>123</v>
      </c>
      <c r="B290" s="41">
        <v>266420</v>
      </c>
      <c r="C290" s="40">
        <v>32280</v>
      </c>
      <c r="D290" s="40">
        <v>0</v>
      </c>
      <c r="E290" s="40">
        <v>0</v>
      </c>
    </row>
    <row r="291" spans="1:5" ht="15.75" thickBot="1" x14ac:dyDescent="0.3">
      <c r="A291" s="42" t="s">
        <v>88</v>
      </c>
      <c r="B291" s="41">
        <f>B290+B289</f>
        <v>266420</v>
      </c>
      <c r="C291" s="41">
        <f>C290+C289</f>
        <v>32280</v>
      </c>
      <c r="D291" s="41">
        <f>D290+D289</f>
        <v>0</v>
      </c>
      <c r="E291" s="41">
        <f>E290+E289</f>
        <v>0</v>
      </c>
    </row>
    <row r="292" spans="1:5" x14ac:dyDescent="0.25">
      <c r="A292" s="405" t="s">
        <v>187</v>
      </c>
      <c r="B292" s="408" t="s">
        <v>226</v>
      </c>
      <c r="C292" s="409"/>
      <c r="D292" s="409"/>
      <c r="E292" s="410"/>
    </row>
    <row r="293" spans="1:5" x14ac:dyDescent="0.25">
      <c r="A293" s="406"/>
      <c r="B293" s="411"/>
      <c r="C293" s="412"/>
      <c r="D293" s="412"/>
      <c r="E293" s="413"/>
    </row>
    <row r="294" spans="1:5" ht="15.75" thickBot="1" x14ac:dyDescent="0.3">
      <c r="A294" s="407"/>
      <c r="B294" s="414"/>
      <c r="C294" s="415"/>
      <c r="D294" s="415"/>
      <c r="E294" s="416"/>
    </row>
    <row r="295" spans="1:5" ht="15.75" thickBot="1" x14ac:dyDescent="0.3">
      <c r="A295" s="53" t="s">
        <v>221</v>
      </c>
      <c r="B295" s="402" t="s">
        <v>227</v>
      </c>
      <c r="C295" s="403"/>
      <c r="D295" s="403"/>
      <c r="E295" s="404"/>
    </row>
    <row r="296" spans="1:5" ht="48.75" customHeight="1" thickBot="1" x14ac:dyDescent="0.3">
      <c r="A296" s="26" t="s">
        <v>134</v>
      </c>
      <c r="B296" s="432" t="s">
        <v>228</v>
      </c>
      <c r="C296" s="433"/>
      <c r="D296" s="433"/>
      <c r="E296" s="434"/>
    </row>
    <row r="297" spans="1:5" ht="15.75" thickBot="1" x14ac:dyDescent="0.3">
      <c r="A297" s="384" t="s">
        <v>136</v>
      </c>
      <c r="B297" s="385"/>
      <c r="C297" s="385"/>
      <c r="D297" s="385"/>
      <c r="E297" s="386"/>
    </row>
    <row r="298" spans="1:5" ht="23.25" thickBot="1" x14ac:dyDescent="0.3">
      <c r="A298" s="71" t="s">
        <v>229</v>
      </c>
      <c r="B298" s="41">
        <v>893</v>
      </c>
      <c r="C298" s="73" t="s">
        <v>174</v>
      </c>
      <c r="D298" s="73" t="s">
        <v>174</v>
      </c>
      <c r="E298" s="73" t="s">
        <v>174</v>
      </c>
    </row>
    <row r="299" spans="1:5" ht="34.5" thickBot="1" x14ac:dyDescent="0.3">
      <c r="A299" s="71" t="s">
        <v>230</v>
      </c>
      <c r="B299" s="41">
        <v>2874</v>
      </c>
      <c r="C299" s="74" t="s">
        <v>49</v>
      </c>
      <c r="D299" s="74" t="s">
        <v>49</v>
      </c>
      <c r="E299" s="74" t="s">
        <v>49</v>
      </c>
    </row>
    <row r="300" spans="1:5" ht="23.25" thickBot="1" x14ac:dyDescent="0.3">
      <c r="A300" s="71" t="s">
        <v>231</v>
      </c>
      <c r="B300" s="41">
        <v>27000</v>
      </c>
      <c r="C300" s="73" t="s">
        <v>174</v>
      </c>
      <c r="D300" s="73" t="s">
        <v>174</v>
      </c>
      <c r="E300" s="73" t="s">
        <v>174</v>
      </c>
    </row>
    <row r="301" spans="1:5" ht="15.75" thickBot="1" x14ac:dyDescent="0.3">
      <c r="A301" s="71" t="s">
        <v>232</v>
      </c>
      <c r="B301" s="41">
        <v>13</v>
      </c>
      <c r="C301" s="74" t="s">
        <v>49</v>
      </c>
      <c r="D301" s="74" t="s">
        <v>49</v>
      </c>
      <c r="E301" s="74" t="s">
        <v>49</v>
      </c>
    </row>
    <row r="302" spans="1:5" ht="15.75" thickBot="1" x14ac:dyDescent="0.3">
      <c r="A302" s="423" t="s">
        <v>138</v>
      </c>
      <c r="B302" s="424"/>
      <c r="C302" s="424"/>
      <c r="D302" s="424"/>
      <c r="E302" s="425"/>
    </row>
    <row r="303" spans="1:5" ht="15.75" thickBot="1" x14ac:dyDescent="0.3">
      <c r="A303" s="426" t="s">
        <v>139</v>
      </c>
      <c r="B303" s="427"/>
      <c r="C303" s="427"/>
      <c r="D303" s="427"/>
      <c r="E303" s="428"/>
    </row>
    <row r="304" spans="1:5" x14ac:dyDescent="0.25">
      <c r="A304" s="379"/>
      <c r="B304" s="33">
        <v>2018</v>
      </c>
      <c r="C304" s="33">
        <v>2019</v>
      </c>
      <c r="D304" s="33">
        <v>2020</v>
      </c>
      <c r="E304" s="33">
        <v>2021</v>
      </c>
    </row>
    <row r="305" spans="1:5" ht="15.75" thickBot="1" x14ac:dyDescent="0.3">
      <c r="A305" s="380"/>
      <c r="B305" s="34" t="s">
        <v>1</v>
      </c>
      <c r="C305" s="34" t="s">
        <v>47</v>
      </c>
      <c r="D305" s="34" t="s">
        <v>47</v>
      </c>
      <c r="E305" s="34" t="s">
        <v>47</v>
      </c>
    </row>
    <row r="306" spans="1:5" ht="15.75" thickBot="1" x14ac:dyDescent="0.3">
      <c r="A306" s="32" t="s">
        <v>67</v>
      </c>
      <c r="B306" s="441" t="s">
        <v>233</v>
      </c>
      <c r="C306" s="442"/>
      <c r="D306" s="442"/>
      <c r="E306" s="443"/>
    </row>
    <row r="307" spans="1:5" ht="29.25" customHeight="1" thickBot="1" x14ac:dyDescent="0.3">
      <c r="A307" s="19" t="s">
        <v>69</v>
      </c>
      <c r="B307" s="450" t="s">
        <v>234</v>
      </c>
      <c r="C307" s="451"/>
      <c r="D307" s="451"/>
      <c r="E307" s="452"/>
    </row>
    <row r="308" spans="1:5" ht="15.75" thickBot="1" x14ac:dyDescent="0.3">
      <c r="A308" s="19" t="s">
        <v>71</v>
      </c>
      <c r="B308" s="453" t="s">
        <v>235</v>
      </c>
      <c r="C308" s="454"/>
      <c r="D308" s="454"/>
      <c r="E308" s="455"/>
    </row>
    <row r="309" spans="1:5" x14ac:dyDescent="0.25">
      <c r="A309" s="379"/>
      <c r="B309" s="33">
        <v>2018</v>
      </c>
      <c r="C309" s="33">
        <v>2019</v>
      </c>
      <c r="D309" s="33">
        <v>2020</v>
      </c>
      <c r="E309" s="33">
        <v>2021</v>
      </c>
    </row>
    <row r="310" spans="1:5" ht="15.75" thickBot="1" x14ac:dyDescent="0.3">
      <c r="A310" s="380"/>
      <c r="B310" s="34" t="s">
        <v>1</v>
      </c>
      <c r="C310" s="34" t="s">
        <v>47</v>
      </c>
      <c r="D310" s="34" t="s">
        <v>47</v>
      </c>
      <c r="E310" s="34" t="s">
        <v>47</v>
      </c>
    </row>
    <row r="311" spans="1:5" ht="15.75" thickBot="1" x14ac:dyDescent="0.3">
      <c r="A311" s="19" t="s">
        <v>73</v>
      </c>
      <c r="B311" s="77">
        <v>98000</v>
      </c>
      <c r="C311" s="77">
        <v>85000</v>
      </c>
      <c r="D311" s="77">
        <v>86000</v>
      </c>
      <c r="E311" s="77">
        <v>87000</v>
      </c>
    </row>
    <row r="312" spans="1:5" ht="15.75" thickBot="1" x14ac:dyDescent="0.3">
      <c r="A312" s="19" t="s">
        <v>74</v>
      </c>
      <c r="B312" s="35">
        <f>B322+B325+B328</f>
        <v>484000</v>
      </c>
      <c r="C312" s="35">
        <f t="shared" ref="C312:E312" si="11">C322+C325+C328</f>
        <v>488860</v>
      </c>
      <c r="D312" s="35">
        <f t="shared" si="11"/>
        <v>488860</v>
      </c>
      <c r="E312" s="35">
        <f t="shared" si="11"/>
        <v>488860</v>
      </c>
    </row>
    <row r="313" spans="1:5" ht="15.75" thickBot="1" x14ac:dyDescent="0.3">
      <c r="A313" s="19" t="s">
        <v>75</v>
      </c>
      <c r="B313" s="78">
        <f>B312/B311</f>
        <v>4.9387755102040813</v>
      </c>
      <c r="C313" s="78">
        <f>C312/C311</f>
        <v>5.7512941176470589</v>
      </c>
      <c r="D313" s="78">
        <f>D312/D311</f>
        <v>5.6844186046511629</v>
      </c>
      <c r="E313" s="78">
        <f>E312/E311</f>
        <v>5.6190804597701147</v>
      </c>
    </row>
    <row r="314" spans="1:5" ht="15.75" thickBot="1" x14ac:dyDescent="0.3">
      <c r="A314" s="19" t="s">
        <v>76</v>
      </c>
      <c r="B314" s="37"/>
      <c r="C314" s="38">
        <f t="shared" ref="C314:E316" si="12">C311/B311-1</f>
        <v>-0.13265306122448983</v>
      </c>
      <c r="D314" s="38">
        <f t="shared" si="12"/>
        <v>1.1764705882352899E-2</v>
      </c>
      <c r="E314" s="38">
        <f t="shared" si="12"/>
        <v>1.1627906976744207E-2</v>
      </c>
    </row>
    <row r="315" spans="1:5" ht="15.75" thickBot="1" x14ac:dyDescent="0.3">
      <c r="A315" s="19" t="s">
        <v>78</v>
      </c>
      <c r="B315" s="37"/>
      <c r="C315" s="38">
        <f t="shared" si="12"/>
        <v>1.0041322314049639E-2</v>
      </c>
      <c r="D315" s="38">
        <f t="shared" si="12"/>
        <v>0</v>
      </c>
      <c r="E315" s="38">
        <f t="shared" si="12"/>
        <v>0</v>
      </c>
    </row>
    <row r="316" spans="1:5" ht="15.75" thickBot="1" x14ac:dyDescent="0.3">
      <c r="A316" s="19" t="s">
        <v>79</v>
      </c>
      <c r="B316" s="37"/>
      <c r="C316" s="38">
        <f t="shared" si="12"/>
        <v>0.16451823043266911</v>
      </c>
      <c r="D316" s="38">
        <f t="shared" si="12"/>
        <v>-1.1627906976744207E-2</v>
      </c>
      <c r="E316" s="38">
        <f t="shared" si="12"/>
        <v>-1.1494252873563315E-2</v>
      </c>
    </row>
    <row r="317" spans="1:5" x14ac:dyDescent="0.25">
      <c r="A317" s="379"/>
      <c r="B317" s="33">
        <v>2018</v>
      </c>
      <c r="C317" s="33">
        <v>2019</v>
      </c>
      <c r="D317" s="33">
        <v>2020</v>
      </c>
      <c r="E317" s="33">
        <v>2021</v>
      </c>
    </row>
    <row r="318" spans="1:5" ht="15.75" thickBot="1" x14ac:dyDescent="0.3">
      <c r="A318" s="380"/>
      <c r="B318" s="34" t="s">
        <v>1</v>
      </c>
      <c r="C318" s="34" t="s">
        <v>47</v>
      </c>
      <c r="D318" s="34" t="s">
        <v>47</v>
      </c>
      <c r="E318" s="34" t="s">
        <v>47</v>
      </c>
    </row>
    <row r="319" spans="1:5" ht="15.75" thickBot="1" x14ac:dyDescent="0.3">
      <c r="A319" s="387" t="s">
        <v>143</v>
      </c>
      <c r="B319" s="388"/>
      <c r="C319" s="388"/>
      <c r="D319" s="388"/>
      <c r="E319" s="389"/>
    </row>
    <row r="320" spans="1:5" x14ac:dyDescent="0.25">
      <c r="A320" s="379"/>
      <c r="B320" s="33">
        <v>2018</v>
      </c>
      <c r="C320" s="33">
        <v>2019</v>
      </c>
      <c r="D320" s="33">
        <v>2020</v>
      </c>
      <c r="E320" s="33">
        <v>2021</v>
      </c>
    </row>
    <row r="321" spans="1:5" ht="15.75" thickBot="1" x14ac:dyDescent="0.3">
      <c r="A321" s="380"/>
      <c r="B321" s="34" t="s">
        <v>1</v>
      </c>
      <c r="C321" s="34" t="s">
        <v>47</v>
      </c>
      <c r="D321" s="34" t="s">
        <v>47</v>
      </c>
      <c r="E321" s="34" t="s">
        <v>47</v>
      </c>
    </row>
    <row r="322" spans="1:5" ht="15.75" thickBot="1" x14ac:dyDescent="0.3">
      <c r="A322" s="39" t="s">
        <v>81</v>
      </c>
      <c r="B322" s="40">
        <v>323700</v>
      </c>
      <c r="C322" s="40">
        <v>323700</v>
      </c>
      <c r="D322" s="40">
        <v>323700</v>
      </c>
      <c r="E322" s="40">
        <v>323700</v>
      </c>
    </row>
    <row r="323" spans="1:5" ht="24.75" thickBot="1" x14ac:dyDescent="0.3">
      <c r="A323" s="46" t="s">
        <v>100</v>
      </c>
      <c r="B323" s="41"/>
      <c r="C323" s="47"/>
      <c r="D323" s="47"/>
      <c r="E323" s="47"/>
    </row>
    <row r="324" spans="1:5" ht="24.75" thickBot="1" x14ac:dyDescent="0.3">
      <c r="A324" s="46" t="s">
        <v>101</v>
      </c>
      <c r="B324" s="41"/>
      <c r="C324" s="47"/>
      <c r="D324" s="47"/>
      <c r="E324" s="47"/>
    </row>
    <row r="325" spans="1:5" ht="24.75" thickBot="1" x14ac:dyDescent="0.3">
      <c r="A325" s="39" t="s">
        <v>82</v>
      </c>
      <c r="B325" s="40">
        <v>54300</v>
      </c>
      <c r="C325" s="40">
        <v>54300</v>
      </c>
      <c r="D325" s="40">
        <v>54300</v>
      </c>
      <c r="E325" s="40">
        <v>54300</v>
      </c>
    </row>
    <row r="326" spans="1:5" ht="36.75" thickBot="1" x14ac:dyDescent="0.3">
      <c r="A326" s="46" t="s">
        <v>102</v>
      </c>
      <c r="B326" s="41"/>
      <c r="C326" s="40"/>
      <c r="D326" s="40"/>
      <c r="E326" s="40"/>
    </row>
    <row r="327" spans="1:5" ht="36.75" thickBot="1" x14ac:dyDescent="0.3">
      <c r="A327" s="46" t="s">
        <v>103</v>
      </c>
      <c r="B327" s="41"/>
      <c r="C327" s="40"/>
      <c r="D327" s="40"/>
      <c r="E327" s="40"/>
    </row>
    <row r="328" spans="1:5" ht="15.75" thickBot="1" x14ac:dyDescent="0.3">
      <c r="A328" s="39" t="s">
        <v>83</v>
      </c>
      <c r="B328" s="41">
        <v>106000</v>
      </c>
      <c r="C328" s="40">
        <v>110860</v>
      </c>
      <c r="D328" s="40">
        <v>110860</v>
      </c>
      <c r="E328" s="40">
        <v>110860</v>
      </c>
    </row>
    <row r="329" spans="1:5" ht="36.75" thickBot="1" x14ac:dyDescent="0.3">
      <c r="A329" s="46" t="s">
        <v>104</v>
      </c>
      <c r="B329" s="41"/>
      <c r="C329" s="40"/>
      <c r="D329" s="40"/>
      <c r="E329" s="40"/>
    </row>
    <row r="330" spans="1:5" ht="36.75" thickBot="1" x14ac:dyDescent="0.3">
      <c r="A330" s="46" t="s">
        <v>105</v>
      </c>
      <c r="B330" s="41"/>
      <c r="C330" s="40"/>
      <c r="D330" s="40"/>
      <c r="E330" s="40"/>
    </row>
    <row r="331" spans="1:5" ht="15.75" thickBot="1" x14ac:dyDescent="0.3">
      <c r="A331" s="39" t="s">
        <v>84</v>
      </c>
      <c r="B331" s="41"/>
      <c r="C331" s="40"/>
      <c r="D331" s="40"/>
      <c r="E331" s="40"/>
    </row>
    <row r="332" spans="1:5" ht="24.75" thickBot="1" x14ac:dyDescent="0.3">
      <c r="A332" s="46" t="s">
        <v>106</v>
      </c>
      <c r="B332" s="41"/>
      <c r="C332" s="40"/>
      <c r="D332" s="40"/>
      <c r="E332" s="40"/>
    </row>
    <row r="333" spans="1:5" ht="24.75" thickBot="1" x14ac:dyDescent="0.3">
      <c r="A333" s="46" t="s">
        <v>107</v>
      </c>
      <c r="B333" s="41"/>
      <c r="C333" s="40"/>
      <c r="D333" s="40"/>
      <c r="E333" s="40"/>
    </row>
    <row r="334" spans="1:5" ht="15.75" thickBot="1" x14ac:dyDescent="0.3">
      <c r="A334" s="39" t="s">
        <v>85</v>
      </c>
      <c r="B334" s="41"/>
      <c r="C334" s="40"/>
      <c r="D334" s="40"/>
      <c r="E334" s="40"/>
    </row>
    <row r="335" spans="1:5" ht="36.75" thickBot="1" x14ac:dyDescent="0.3">
      <c r="A335" s="46" t="s">
        <v>108</v>
      </c>
      <c r="B335" s="41"/>
      <c r="C335" s="40"/>
      <c r="D335" s="40"/>
      <c r="E335" s="40"/>
    </row>
    <row r="336" spans="1:5" ht="36.75" thickBot="1" x14ac:dyDescent="0.3">
      <c r="A336" s="46" t="s">
        <v>109</v>
      </c>
      <c r="B336" s="41"/>
      <c r="C336" s="40"/>
      <c r="D336" s="40"/>
      <c r="E336" s="40"/>
    </row>
    <row r="337" spans="1:5" ht="15.75" thickBot="1" x14ac:dyDescent="0.3">
      <c r="A337" s="39" t="s">
        <v>86</v>
      </c>
      <c r="B337" s="41"/>
      <c r="C337" s="40"/>
      <c r="D337" s="40"/>
      <c r="E337" s="40"/>
    </row>
    <row r="338" spans="1:5" ht="36.75" thickBot="1" x14ac:dyDescent="0.3">
      <c r="A338" s="46" t="s">
        <v>110</v>
      </c>
      <c r="B338" s="41"/>
      <c r="C338" s="40"/>
      <c r="D338" s="40"/>
      <c r="E338" s="40"/>
    </row>
    <row r="339" spans="1:5" ht="36.75" thickBot="1" x14ac:dyDescent="0.3">
      <c r="A339" s="46" t="s">
        <v>111</v>
      </c>
      <c r="B339" s="41"/>
      <c r="C339" s="40"/>
      <c r="D339" s="40"/>
      <c r="E339" s="40"/>
    </row>
    <row r="340" spans="1:5" ht="24.75" thickBot="1" x14ac:dyDescent="0.3">
      <c r="A340" s="39" t="s">
        <v>87</v>
      </c>
      <c r="B340" s="41"/>
      <c r="C340" s="40"/>
      <c r="D340" s="40"/>
      <c r="E340" s="40"/>
    </row>
    <row r="341" spans="1:5" ht="36.75" thickBot="1" x14ac:dyDescent="0.3">
      <c r="A341" s="46" t="s">
        <v>112</v>
      </c>
      <c r="B341" s="41"/>
      <c r="C341" s="40"/>
      <c r="D341" s="40"/>
      <c r="E341" s="40"/>
    </row>
    <row r="342" spans="1:5" ht="36.75" thickBot="1" x14ac:dyDescent="0.3">
      <c r="A342" s="46" t="s">
        <v>113</v>
      </c>
      <c r="B342" s="41"/>
      <c r="C342" s="40"/>
      <c r="D342" s="40"/>
      <c r="E342" s="40"/>
    </row>
    <row r="343" spans="1:5" ht="24.75" thickBot="1" x14ac:dyDescent="0.3">
      <c r="A343" s="57" t="s">
        <v>144</v>
      </c>
      <c r="B343" s="58">
        <f>B340+B337+B334+B331+B328+B325+B322</f>
        <v>484000</v>
      </c>
      <c r="C343" s="58">
        <f>C340+C337+C334+C331+C328+C325+C322</f>
        <v>488860</v>
      </c>
      <c r="D343" s="58">
        <f>D340+D337+D334+D331+D328+D325+D322</f>
        <v>488860</v>
      </c>
      <c r="E343" s="58">
        <f>E340+E337+E334+E331+E328+E325+E322</f>
        <v>488860</v>
      </c>
    </row>
    <row r="344" spans="1:5" x14ac:dyDescent="0.25">
      <c r="A344" s="405" t="s">
        <v>187</v>
      </c>
      <c r="B344" s="435" t="s">
        <v>215</v>
      </c>
      <c r="C344" s="435"/>
      <c r="D344" s="435"/>
      <c r="E344" s="436"/>
    </row>
    <row r="345" spans="1:5" x14ac:dyDescent="0.25">
      <c r="A345" s="406"/>
      <c r="B345" s="437"/>
      <c r="C345" s="437"/>
      <c r="D345" s="437"/>
      <c r="E345" s="438"/>
    </row>
    <row r="346" spans="1:5" ht="15.75" thickBot="1" x14ac:dyDescent="0.3">
      <c r="A346" s="407"/>
      <c r="B346" s="439"/>
      <c r="C346" s="439"/>
      <c r="D346" s="439"/>
      <c r="E346" s="440"/>
    </row>
    <row r="347" spans="1:5" ht="15.75" thickBot="1" x14ac:dyDescent="0.3">
      <c r="A347" s="43" t="s">
        <v>89</v>
      </c>
      <c r="B347" s="44">
        <f>IF(B343-B312=0,0,"Error")</f>
        <v>0</v>
      </c>
      <c r="C347" s="44">
        <f>IF(C343-C312=0,0,"Error")</f>
        <v>0</v>
      </c>
      <c r="D347" s="44">
        <f>IF(D343-D312=0,0,"Error")</f>
        <v>0</v>
      </c>
      <c r="E347" s="44">
        <f>IF(E343-E312=0,0,"Error")</f>
        <v>0</v>
      </c>
    </row>
    <row r="348" spans="1:5" ht="15.75" thickBot="1" x14ac:dyDescent="0.3">
      <c r="A348" s="390" t="s">
        <v>148</v>
      </c>
      <c r="B348" s="391"/>
      <c r="C348" s="391"/>
      <c r="D348" s="391"/>
      <c r="E348" s="392"/>
    </row>
    <row r="349" spans="1:5" ht="15.75" thickBot="1" x14ac:dyDescent="0.3">
      <c r="A349" s="390" t="s">
        <v>118</v>
      </c>
      <c r="B349" s="391"/>
      <c r="C349" s="391"/>
      <c r="D349" s="391"/>
      <c r="E349" s="392"/>
    </row>
    <row r="350" spans="1:5" ht="15.75" thickBot="1" x14ac:dyDescent="0.3">
      <c r="A350" s="53" t="s">
        <v>236</v>
      </c>
      <c r="B350" s="402" t="s">
        <v>237</v>
      </c>
      <c r="C350" s="403"/>
      <c r="D350" s="403"/>
      <c r="E350" s="404"/>
    </row>
    <row r="351" spans="1:5" ht="19.5" customHeight="1" thickBot="1" x14ac:dyDescent="0.3">
      <c r="A351" s="32" t="s">
        <v>190</v>
      </c>
      <c r="B351" s="393" t="s">
        <v>238</v>
      </c>
      <c r="C351" s="394"/>
      <c r="D351" s="394"/>
      <c r="E351" s="395"/>
    </row>
    <row r="352" spans="1:5" ht="29.25" customHeight="1" thickBot="1" x14ac:dyDescent="0.3">
      <c r="A352" s="19" t="s">
        <v>69</v>
      </c>
      <c r="B352" s="384" t="s">
        <v>234</v>
      </c>
      <c r="C352" s="385"/>
      <c r="D352" s="385"/>
      <c r="E352" s="386"/>
    </row>
    <row r="353" spans="1:5" ht="27" customHeight="1" thickBot="1" x14ac:dyDescent="0.3">
      <c r="A353" s="19" t="s">
        <v>71</v>
      </c>
      <c r="B353" s="396" t="s">
        <v>239</v>
      </c>
      <c r="C353" s="397"/>
      <c r="D353" s="397"/>
      <c r="E353" s="398"/>
    </row>
    <row r="354" spans="1:5" x14ac:dyDescent="0.25">
      <c r="A354" s="379"/>
      <c r="B354" s="33">
        <v>2018</v>
      </c>
      <c r="C354" s="33">
        <v>2019</v>
      </c>
      <c r="D354" s="33">
        <v>2020</v>
      </c>
      <c r="E354" s="33">
        <v>2021</v>
      </c>
    </row>
    <row r="355" spans="1:5" ht="15.75" thickBot="1" x14ac:dyDescent="0.3">
      <c r="A355" s="380"/>
      <c r="B355" s="34" t="s">
        <v>1</v>
      </c>
      <c r="C355" s="34" t="s">
        <v>47</v>
      </c>
      <c r="D355" s="34" t="s">
        <v>47</v>
      </c>
      <c r="E355" s="34" t="s">
        <v>47</v>
      </c>
    </row>
    <row r="356" spans="1:5" ht="15.75" thickBot="1" x14ac:dyDescent="0.3">
      <c r="A356" s="19" t="s">
        <v>73</v>
      </c>
      <c r="B356" s="35">
        <v>68</v>
      </c>
      <c r="C356" s="35">
        <v>11</v>
      </c>
      <c r="D356" s="35">
        <v>16</v>
      </c>
      <c r="E356" s="35">
        <v>16</v>
      </c>
    </row>
    <row r="357" spans="1:5" ht="15.75" thickBot="1" x14ac:dyDescent="0.3">
      <c r="A357" s="19" t="s">
        <v>74</v>
      </c>
      <c r="B357" s="35">
        <v>228000</v>
      </c>
      <c r="C357" s="35">
        <v>36475</v>
      </c>
      <c r="D357" s="35">
        <v>55409</v>
      </c>
      <c r="E357" s="40">
        <v>55409</v>
      </c>
    </row>
    <row r="358" spans="1:5" ht="15.75" thickBot="1" x14ac:dyDescent="0.3">
      <c r="A358" s="19" t="s">
        <v>75</v>
      </c>
      <c r="B358" s="35">
        <f>B357/B356</f>
        <v>3352.9411764705883</v>
      </c>
      <c r="C358" s="35">
        <f>C357/C356</f>
        <v>3315.909090909091</v>
      </c>
      <c r="D358" s="35">
        <f>D357/D356</f>
        <v>3463.0625</v>
      </c>
      <c r="E358" s="35">
        <f>E357/E356</f>
        <v>3463.0625</v>
      </c>
    </row>
    <row r="359" spans="1:5" ht="15.75" thickBot="1" x14ac:dyDescent="0.3">
      <c r="A359" s="19" t="s">
        <v>76</v>
      </c>
      <c r="B359" s="37" t="s">
        <v>77</v>
      </c>
      <c r="C359" s="38">
        <f t="shared" ref="C359:E361" si="13">C356/B356-1</f>
        <v>-0.83823529411764708</v>
      </c>
      <c r="D359" s="38">
        <f t="shared" si="13"/>
        <v>0.45454545454545459</v>
      </c>
      <c r="E359" s="38">
        <f t="shared" si="13"/>
        <v>0</v>
      </c>
    </row>
    <row r="360" spans="1:5" ht="15.75" thickBot="1" x14ac:dyDescent="0.3">
      <c r="A360" s="19" t="s">
        <v>78</v>
      </c>
      <c r="B360" s="37" t="s">
        <v>77</v>
      </c>
      <c r="C360" s="38">
        <f t="shared" si="13"/>
        <v>-0.84002192982456136</v>
      </c>
      <c r="D360" s="38">
        <f t="shared" si="13"/>
        <v>0.51909527073337913</v>
      </c>
      <c r="E360" s="38">
        <f t="shared" si="13"/>
        <v>0</v>
      </c>
    </row>
    <row r="361" spans="1:5" ht="15.75" thickBot="1" x14ac:dyDescent="0.3">
      <c r="A361" s="19" t="s">
        <v>79</v>
      </c>
      <c r="B361" s="37" t="s">
        <v>77</v>
      </c>
      <c r="C361" s="38">
        <f t="shared" si="13"/>
        <v>-1.1044657097288635E-2</v>
      </c>
      <c r="D361" s="38">
        <f t="shared" si="13"/>
        <v>4.4377998629198112E-2</v>
      </c>
      <c r="E361" s="38">
        <f t="shared" si="13"/>
        <v>0</v>
      </c>
    </row>
    <row r="362" spans="1:5" ht="15.75" thickBot="1" x14ac:dyDescent="0.3">
      <c r="A362" s="387" t="s">
        <v>80</v>
      </c>
      <c r="B362" s="388"/>
      <c r="C362" s="388"/>
      <c r="D362" s="388"/>
      <c r="E362" s="389"/>
    </row>
    <row r="363" spans="1:5" x14ac:dyDescent="0.25">
      <c r="A363" s="379"/>
      <c r="B363" s="33">
        <v>2018</v>
      </c>
      <c r="C363" s="33">
        <v>2019</v>
      </c>
      <c r="D363" s="33">
        <v>2020</v>
      </c>
      <c r="E363" s="33">
        <v>2021</v>
      </c>
    </row>
    <row r="364" spans="1:5" ht="15.75" thickBot="1" x14ac:dyDescent="0.3">
      <c r="A364" s="380"/>
      <c r="B364" s="34" t="s">
        <v>1</v>
      </c>
      <c r="C364" s="34" t="s">
        <v>47</v>
      </c>
      <c r="D364" s="34" t="s">
        <v>47</v>
      </c>
      <c r="E364" s="34" t="s">
        <v>47</v>
      </c>
    </row>
    <row r="365" spans="1:5" ht="15.75" thickBot="1" x14ac:dyDescent="0.3">
      <c r="A365" s="39" t="s">
        <v>122</v>
      </c>
      <c r="B365" s="40">
        <v>0</v>
      </c>
      <c r="C365" s="40">
        <v>0</v>
      </c>
      <c r="D365" s="40">
        <v>0</v>
      </c>
      <c r="E365" s="40">
        <v>0</v>
      </c>
    </row>
    <row r="366" spans="1:5" ht="15.75" thickBot="1" x14ac:dyDescent="0.3">
      <c r="A366" s="39" t="s">
        <v>123</v>
      </c>
      <c r="B366" s="41">
        <v>228000</v>
      </c>
      <c r="C366" s="40">
        <v>36475</v>
      </c>
      <c r="D366" s="35">
        <v>55409</v>
      </c>
      <c r="E366" s="40">
        <v>55409</v>
      </c>
    </row>
    <row r="367" spans="1:5" ht="15.75" thickBot="1" x14ac:dyDescent="0.3">
      <c r="A367" s="42" t="s">
        <v>94</v>
      </c>
      <c r="B367" s="41">
        <f>B366+B365</f>
        <v>228000</v>
      </c>
      <c r="C367" s="41">
        <f>C366+C365</f>
        <v>36475</v>
      </c>
      <c r="D367" s="35">
        <v>119327</v>
      </c>
      <c r="E367" s="41">
        <f>E366+E365</f>
        <v>55409</v>
      </c>
    </row>
    <row r="368" spans="1:5" x14ac:dyDescent="0.25">
      <c r="A368" s="405" t="s">
        <v>124</v>
      </c>
      <c r="B368" s="408" t="s">
        <v>240</v>
      </c>
      <c r="C368" s="409"/>
      <c r="D368" s="409"/>
      <c r="E368" s="410"/>
    </row>
    <row r="369" spans="1:5" x14ac:dyDescent="0.25">
      <c r="A369" s="406"/>
      <c r="B369" s="411"/>
      <c r="C369" s="412"/>
      <c r="D369" s="412"/>
      <c r="E369" s="413"/>
    </row>
    <row r="370" spans="1:5" ht="15.75" thickBot="1" x14ac:dyDescent="0.3">
      <c r="A370" s="407"/>
      <c r="B370" s="414"/>
      <c r="C370" s="415"/>
      <c r="D370" s="415"/>
      <c r="E370" s="416"/>
    </row>
    <row r="371" spans="1:5" ht="15.75" thickBot="1" x14ac:dyDescent="0.3">
      <c r="A371" s="53" t="s">
        <v>236</v>
      </c>
      <c r="B371" s="402" t="s">
        <v>241</v>
      </c>
      <c r="C371" s="403"/>
      <c r="D371" s="403"/>
      <c r="E371" s="404"/>
    </row>
    <row r="372" spans="1:5" ht="15.75" thickBot="1" x14ac:dyDescent="0.3">
      <c r="A372" s="390" t="s">
        <v>148</v>
      </c>
      <c r="B372" s="391"/>
      <c r="C372" s="391"/>
      <c r="D372" s="391"/>
      <c r="E372" s="392"/>
    </row>
    <row r="373" spans="1:5" ht="15.75" thickBot="1" x14ac:dyDescent="0.3">
      <c r="A373" s="390" t="s">
        <v>149</v>
      </c>
      <c r="B373" s="391"/>
      <c r="C373" s="391"/>
      <c r="D373" s="391"/>
      <c r="E373" s="392"/>
    </row>
    <row r="374" spans="1:5" ht="15.75" thickBot="1" x14ac:dyDescent="0.3">
      <c r="A374" s="53" t="s">
        <v>129</v>
      </c>
      <c r="B374" s="402" t="s">
        <v>189</v>
      </c>
      <c r="C374" s="403"/>
      <c r="D374" s="403"/>
      <c r="E374" s="404"/>
    </row>
    <row r="375" spans="1:5" ht="15.75" thickBot="1" x14ac:dyDescent="0.3">
      <c r="A375" s="32" t="s">
        <v>67</v>
      </c>
      <c r="B375" s="393"/>
      <c r="C375" s="394"/>
      <c r="D375" s="394"/>
      <c r="E375" s="395"/>
    </row>
    <row r="376" spans="1:5" ht="15.75" thickBot="1" x14ac:dyDescent="0.3">
      <c r="A376" s="19" t="s">
        <v>69</v>
      </c>
      <c r="B376" s="384"/>
      <c r="C376" s="385"/>
      <c r="D376" s="385"/>
      <c r="E376" s="386"/>
    </row>
    <row r="377" spans="1:5" ht="15.75" thickBot="1" x14ac:dyDescent="0.3">
      <c r="A377" s="19" t="s">
        <v>71</v>
      </c>
      <c r="B377" s="396" t="s">
        <v>242</v>
      </c>
      <c r="C377" s="397"/>
      <c r="D377" s="397"/>
      <c r="E377" s="398"/>
    </row>
    <row r="378" spans="1:5" x14ac:dyDescent="0.25">
      <c r="A378" s="379"/>
      <c r="B378" s="33">
        <v>2018</v>
      </c>
      <c r="C378" s="33">
        <v>2019</v>
      </c>
      <c r="D378" s="33">
        <v>2020</v>
      </c>
      <c r="E378" s="33">
        <v>2021</v>
      </c>
    </row>
    <row r="379" spans="1:5" ht="15.75" thickBot="1" x14ac:dyDescent="0.3">
      <c r="A379" s="380"/>
      <c r="B379" s="34" t="s">
        <v>1</v>
      </c>
      <c r="C379" s="34" t="s">
        <v>47</v>
      </c>
      <c r="D379" s="34" t="s">
        <v>47</v>
      </c>
      <c r="E379" s="34" t="s">
        <v>47</v>
      </c>
    </row>
    <row r="380" spans="1:5" ht="15.75" thickBot="1" x14ac:dyDescent="0.3">
      <c r="A380" s="19" t="s">
        <v>73</v>
      </c>
      <c r="B380" s="35"/>
      <c r="C380" s="35"/>
      <c r="D380" s="35"/>
      <c r="E380" s="35"/>
    </row>
    <row r="381" spans="1:5" ht="15.75" thickBot="1" x14ac:dyDescent="0.3">
      <c r="A381" s="19" t="s">
        <v>74</v>
      </c>
      <c r="B381" s="35"/>
      <c r="C381" s="35"/>
      <c r="D381" s="35"/>
      <c r="E381" s="35"/>
    </row>
    <row r="382" spans="1:5" ht="15.75" thickBot="1" x14ac:dyDescent="0.3">
      <c r="A382" s="19" t="s">
        <v>75</v>
      </c>
      <c r="B382" s="35" t="e">
        <f>B381/B380</f>
        <v>#DIV/0!</v>
      </c>
      <c r="C382" s="35" t="e">
        <f>C381/C380</f>
        <v>#DIV/0!</v>
      </c>
      <c r="D382" s="35" t="e">
        <f>D381/D380</f>
        <v>#DIV/0!</v>
      </c>
      <c r="E382" s="35" t="e">
        <f>E381/E380</f>
        <v>#DIV/0!</v>
      </c>
    </row>
    <row r="383" spans="1:5" ht="15.75" thickBot="1" x14ac:dyDescent="0.3">
      <c r="A383" s="19" t="s">
        <v>76</v>
      </c>
      <c r="B383" s="37" t="s">
        <v>77</v>
      </c>
      <c r="C383" s="38" t="e">
        <f t="shared" ref="C383:E385" si="14">C380/B380-1</f>
        <v>#DIV/0!</v>
      </c>
      <c r="D383" s="38" t="e">
        <f t="shared" si="14"/>
        <v>#DIV/0!</v>
      </c>
      <c r="E383" s="38" t="e">
        <f t="shared" si="14"/>
        <v>#DIV/0!</v>
      </c>
    </row>
    <row r="384" spans="1:5" ht="15.75" thickBot="1" x14ac:dyDescent="0.3">
      <c r="A384" s="19" t="s">
        <v>78</v>
      </c>
      <c r="B384" s="37" t="s">
        <v>77</v>
      </c>
      <c r="C384" s="38" t="e">
        <f t="shared" si="14"/>
        <v>#DIV/0!</v>
      </c>
      <c r="D384" s="38" t="e">
        <f t="shared" si="14"/>
        <v>#DIV/0!</v>
      </c>
      <c r="E384" s="38" t="e">
        <f t="shared" si="14"/>
        <v>#DIV/0!</v>
      </c>
    </row>
    <row r="385" spans="1:5" ht="15.75" thickBot="1" x14ac:dyDescent="0.3">
      <c r="A385" s="19" t="s">
        <v>79</v>
      </c>
      <c r="B385" s="37" t="s">
        <v>77</v>
      </c>
      <c r="C385" s="38" t="e">
        <f t="shared" si="14"/>
        <v>#DIV/0!</v>
      </c>
      <c r="D385" s="38" t="e">
        <f t="shared" si="14"/>
        <v>#DIV/0!</v>
      </c>
      <c r="E385" s="38" t="e">
        <f t="shared" si="14"/>
        <v>#DIV/0!</v>
      </c>
    </row>
    <row r="386" spans="1:5" ht="15.75" thickBot="1" x14ac:dyDescent="0.3">
      <c r="A386" s="387" t="s">
        <v>202</v>
      </c>
      <c r="B386" s="388"/>
      <c r="C386" s="388"/>
      <c r="D386" s="388"/>
      <c r="E386" s="389"/>
    </row>
    <row r="387" spans="1:5" x14ac:dyDescent="0.25">
      <c r="A387" s="379"/>
      <c r="B387" s="33">
        <v>2018</v>
      </c>
      <c r="C387" s="33">
        <v>2019</v>
      </c>
      <c r="D387" s="33">
        <v>2020</v>
      </c>
      <c r="E387" s="33">
        <v>2021</v>
      </c>
    </row>
    <row r="388" spans="1:5" ht="15.75" thickBot="1" x14ac:dyDescent="0.3">
      <c r="A388" s="380"/>
      <c r="B388" s="34" t="s">
        <v>1</v>
      </c>
      <c r="C388" s="34" t="s">
        <v>47</v>
      </c>
      <c r="D388" s="34" t="s">
        <v>47</v>
      </c>
      <c r="E388" s="34" t="s">
        <v>47</v>
      </c>
    </row>
    <row r="389" spans="1:5" ht="15.75" thickBot="1" x14ac:dyDescent="0.3">
      <c r="A389" s="39" t="s">
        <v>122</v>
      </c>
      <c r="B389" s="40"/>
      <c r="C389" s="40"/>
      <c r="D389" s="40"/>
      <c r="E389" s="40"/>
    </row>
    <row r="390" spans="1:5" ht="15.75" thickBot="1" x14ac:dyDescent="0.3">
      <c r="A390" s="39" t="s">
        <v>123</v>
      </c>
      <c r="B390" s="41"/>
      <c r="C390" s="40"/>
      <c r="D390" s="40">
        <v>0</v>
      </c>
      <c r="E390" s="40">
        <v>0</v>
      </c>
    </row>
    <row r="391" spans="1:5" ht="15.75" thickBot="1" x14ac:dyDescent="0.3">
      <c r="A391" s="42" t="s">
        <v>88</v>
      </c>
      <c r="B391" s="41">
        <f>B390+B389</f>
        <v>0</v>
      </c>
      <c r="C391" s="41">
        <f>C390+C389</f>
        <v>0</v>
      </c>
      <c r="D391" s="41">
        <f>D390+D389</f>
        <v>0</v>
      </c>
      <c r="E391" s="41">
        <f>E390+E389</f>
        <v>0</v>
      </c>
    </row>
    <row r="392" spans="1:5" x14ac:dyDescent="0.25">
      <c r="A392" s="405" t="s">
        <v>124</v>
      </c>
      <c r="B392" s="447"/>
      <c r="C392" s="435"/>
      <c r="D392" s="435"/>
      <c r="E392" s="436"/>
    </row>
    <row r="393" spans="1:5" x14ac:dyDescent="0.25">
      <c r="A393" s="406"/>
      <c r="B393" s="448"/>
      <c r="C393" s="437"/>
      <c r="D393" s="437"/>
      <c r="E393" s="438"/>
    </row>
    <row r="394" spans="1:5" ht="15.75" thickBot="1" x14ac:dyDescent="0.3">
      <c r="A394" s="407"/>
      <c r="B394" s="449"/>
      <c r="C394" s="439"/>
      <c r="D394" s="439"/>
      <c r="E394" s="440"/>
    </row>
    <row r="395" spans="1:5" ht="15.75" thickBot="1" x14ac:dyDescent="0.3">
      <c r="A395" s="53" t="s">
        <v>129</v>
      </c>
      <c r="B395" s="402" t="s">
        <v>189</v>
      </c>
      <c r="C395" s="403"/>
      <c r="D395" s="403"/>
      <c r="E395" s="404"/>
    </row>
    <row r="396" spans="1:5" ht="30.75" customHeight="1" thickBot="1" x14ac:dyDescent="0.3">
      <c r="A396" s="85" t="s">
        <v>243</v>
      </c>
      <c r="B396" s="393" t="s">
        <v>244</v>
      </c>
      <c r="C396" s="394"/>
      <c r="D396" s="394"/>
      <c r="E396" s="395"/>
    </row>
    <row r="397" spans="1:5" ht="32.25" customHeight="1" thickBot="1" x14ac:dyDescent="0.3">
      <c r="A397" s="19" t="s">
        <v>69</v>
      </c>
      <c r="B397" s="384" t="s">
        <v>245</v>
      </c>
      <c r="C397" s="385"/>
      <c r="D397" s="385"/>
      <c r="E397" s="386"/>
    </row>
    <row r="398" spans="1:5" ht="15.75" thickBot="1" x14ac:dyDescent="0.3">
      <c r="A398" s="19" t="s">
        <v>71</v>
      </c>
      <c r="B398" s="453" t="s">
        <v>246</v>
      </c>
      <c r="C398" s="454"/>
      <c r="D398" s="454"/>
      <c r="E398" s="455"/>
    </row>
    <row r="399" spans="1:5" x14ac:dyDescent="0.25">
      <c r="A399" s="379"/>
      <c r="B399" s="33">
        <v>2018</v>
      </c>
      <c r="C399" s="33">
        <v>2019</v>
      </c>
      <c r="D399" s="33">
        <v>2020</v>
      </c>
      <c r="E399" s="33">
        <v>2021</v>
      </c>
    </row>
    <row r="400" spans="1:5" ht="15.75" thickBot="1" x14ac:dyDescent="0.3">
      <c r="A400" s="380"/>
      <c r="B400" s="34" t="s">
        <v>1</v>
      </c>
      <c r="C400" s="34" t="s">
        <v>47</v>
      </c>
      <c r="D400" s="34" t="s">
        <v>47</v>
      </c>
      <c r="E400" s="34" t="s">
        <v>47</v>
      </c>
    </row>
    <row r="401" spans="1:5" ht="15.75" thickBot="1" x14ac:dyDescent="0.3">
      <c r="A401" s="19" t="s">
        <v>73</v>
      </c>
      <c r="B401" s="81">
        <v>26500</v>
      </c>
      <c r="C401" s="81">
        <v>26000</v>
      </c>
      <c r="D401" s="81">
        <v>25500</v>
      </c>
      <c r="E401" s="81">
        <v>25000</v>
      </c>
    </row>
    <row r="402" spans="1:5" ht="15.75" thickBot="1" x14ac:dyDescent="0.3">
      <c r="A402" s="19" t="s">
        <v>74</v>
      </c>
      <c r="B402" s="41">
        <v>203000</v>
      </c>
      <c r="C402" s="40">
        <v>191860</v>
      </c>
      <c r="D402" s="40">
        <v>191860</v>
      </c>
      <c r="E402" s="40">
        <v>191860</v>
      </c>
    </row>
    <row r="403" spans="1:5" ht="15.75" thickBot="1" x14ac:dyDescent="0.3">
      <c r="A403" s="19" t="s">
        <v>75</v>
      </c>
      <c r="B403" s="35">
        <f>B402/B401</f>
        <v>7.6603773584905657</v>
      </c>
      <c r="C403" s="35">
        <f>C402/C401</f>
        <v>7.3792307692307695</v>
      </c>
      <c r="D403" s="35">
        <f>D402/D401</f>
        <v>7.5239215686274505</v>
      </c>
      <c r="E403" s="35">
        <f>E402/E401</f>
        <v>7.6744000000000003</v>
      </c>
    </row>
    <row r="404" spans="1:5" ht="15.75" thickBot="1" x14ac:dyDescent="0.3">
      <c r="A404" s="19" t="s">
        <v>76</v>
      </c>
      <c r="B404" s="37"/>
      <c r="C404" s="38">
        <f t="shared" ref="C404:E406" si="15">C401/B401-1</f>
        <v>-1.8867924528301883E-2</v>
      </c>
      <c r="D404" s="38">
        <f t="shared" si="15"/>
        <v>-1.9230769230769273E-2</v>
      </c>
      <c r="E404" s="38">
        <f t="shared" si="15"/>
        <v>-1.9607843137254943E-2</v>
      </c>
    </row>
    <row r="405" spans="1:5" ht="15.75" thickBot="1" x14ac:dyDescent="0.3">
      <c r="A405" s="19" t="s">
        <v>78</v>
      </c>
      <c r="B405" s="37"/>
      <c r="C405" s="38">
        <f t="shared" si="15"/>
        <v>-5.4876847290640351E-2</v>
      </c>
      <c r="D405" s="38">
        <f t="shared" si="15"/>
        <v>0</v>
      </c>
      <c r="E405" s="38">
        <f t="shared" si="15"/>
        <v>0</v>
      </c>
    </row>
    <row r="406" spans="1:5" ht="15.75" thickBot="1" x14ac:dyDescent="0.3">
      <c r="A406" s="19" t="s">
        <v>79</v>
      </c>
      <c r="B406" s="37"/>
      <c r="C406" s="38">
        <f t="shared" si="15"/>
        <v>-3.6701402046229514E-2</v>
      </c>
      <c r="D406" s="38">
        <f t="shared" si="15"/>
        <v>1.9607843137254832E-2</v>
      </c>
      <c r="E406" s="38">
        <f t="shared" si="15"/>
        <v>2.0000000000000018E-2</v>
      </c>
    </row>
    <row r="407" spans="1:5" ht="15.75" thickBot="1" x14ac:dyDescent="0.3">
      <c r="A407" s="387" t="s">
        <v>93</v>
      </c>
      <c r="B407" s="388"/>
      <c r="C407" s="388"/>
      <c r="D407" s="388"/>
      <c r="E407" s="389"/>
    </row>
    <row r="408" spans="1:5" x14ac:dyDescent="0.25">
      <c r="A408" s="379"/>
      <c r="B408" s="33">
        <v>2018</v>
      </c>
      <c r="C408" s="33">
        <v>2019</v>
      </c>
      <c r="D408" s="33">
        <v>2020</v>
      </c>
      <c r="E408" s="33">
        <v>2021</v>
      </c>
    </row>
    <row r="409" spans="1:5" ht="15.75" thickBot="1" x14ac:dyDescent="0.3">
      <c r="A409" s="380"/>
      <c r="B409" s="34" t="s">
        <v>1</v>
      </c>
      <c r="C409" s="34" t="s">
        <v>47</v>
      </c>
      <c r="D409" s="34" t="s">
        <v>47</v>
      </c>
      <c r="E409" s="34" t="s">
        <v>47</v>
      </c>
    </row>
    <row r="410" spans="1:5" ht="15.75" thickBot="1" x14ac:dyDescent="0.3">
      <c r="A410" s="39" t="s">
        <v>81</v>
      </c>
      <c r="B410" s="40"/>
      <c r="C410" s="40"/>
      <c r="D410" s="40"/>
      <c r="E410" s="40"/>
    </row>
    <row r="411" spans="1:5" ht="24.75" thickBot="1" x14ac:dyDescent="0.3">
      <c r="A411" s="46" t="s">
        <v>100</v>
      </c>
      <c r="B411" s="41"/>
      <c r="C411" s="47"/>
      <c r="D411" s="47"/>
      <c r="E411" s="47"/>
    </row>
    <row r="412" spans="1:5" ht="24.75" thickBot="1" x14ac:dyDescent="0.3">
      <c r="A412" s="46" t="s">
        <v>101</v>
      </c>
      <c r="B412" s="41"/>
      <c r="C412" s="47"/>
      <c r="D412" s="47"/>
      <c r="E412" s="47"/>
    </row>
    <row r="413" spans="1:5" ht="24.75" thickBot="1" x14ac:dyDescent="0.3">
      <c r="A413" s="39" t="s">
        <v>82</v>
      </c>
      <c r="B413" s="40"/>
      <c r="C413" s="40"/>
      <c r="D413" s="40"/>
      <c r="E413" s="40"/>
    </row>
    <row r="414" spans="1:5" ht="36.75" thickBot="1" x14ac:dyDescent="0.3">
      <c r="A414" s="46" t="s">
        <v>102</v>
      </c>
      <c r="B414" s="41"/>
      <c r="C414" s="40"/>
      <c r="D414" s="40"/>
      <c r="E414" s="40"/>
    </row>
    <row r="415" spans="1:5" ht="36.75" thickBot="1" x14ac:dyDescent="0.3">
      <c r="A415" s="46" t="s">
        <v>103</v>
      </c>
      <c r="B415" s="41"/>
      <c r="C415" s="40"/>
      <c r="D415" s="40"/>
      <c r="E415" s="40"/>
    </row>
    <row r="416" spans="1:5" ht="15.75" thickBot="1" x14ac:dyDescent="0.3">
      <c r="A416" s="39" t="s">
        <v>83</v>
      </c>
      <c r="B416" s="41">
        <v>203000</v>
      </c>
      <c r="C416" s="40">
        <v>191860</v>
      </c>
      <c r="D416" s="40">
        <v>191860</v>
      </c>
      <c r="E416" s="40">
        <v>191860</v>
      </c>
    </row>
    <row r="417" spans="1:5" ht="36.75" thickBot="1" x14ac:dyDescent="0.3">
      <c r="A417" s="46" t="s">
        <v>104</v>
      </c>
      <c r="B417" s="41"/>
      <c r="C417" s="40"/>
      <c r="D417" s="40"/>
      <c r="E417" s="40"/>
    </row>
    <row r="418" spans="1:5" ht="36.75" thickBot="1" x14ac:dyDescent="0.3">
      <c r="A418" s="46" t="s">
        <v>105</v>
      </c>
      <c r="B418" s="41"/>
      <c r="C418" s="86" t="s">
        <v>247</v>
      </c>
      <c r="D418" s="86" t="s">
        <v>247</v>
      </c>
      <c r="E418" s="86" t="s">
        <v>247</v>
      </c>
    </row>
    <row r="419" spans="1:5" ht="15.75" thickBot="1" x14ac:dyDescent="0.3">
      <c r="A419" s="39" t="s">
        <v>84</v>
      </c>
      <c r="B419" s="41"/>
      <c r="C419" s="40"/>
      <c r="D419" s="40"/>
      <c r="E419" s="40"/>
    </row>
    <row r="420" spans="1:5" ht="24.75" thickBot="1" x14ac:dyDescent="0.3">
      <c r="A420" s="46" t="s">
        <v>106</v>
      </c>
      <c r="B420" s="41"/>
      <c r="C420" s="40"/>
      <c r="D420" s="40"/>
      <c r="E420" s="40"/>
    </row>
    <row r="421" spans="1:5" ht="24.75" thickBot="1" x14ac:dyDescent="0.3">
      <c r="A421" s="46" t="s">
        <v>107</v>
      </c>
      <c r="B421" s="41"/>
      <c r="C421" s="40"/>
      <c r="D421" s="40"/>
      <c r="E421" s="40"/>
    </row>
    <row r="422" spans="1:5" ht="15.75" thickBot="1" x14ac:dyDescent="0.3">
      <c r="A422" s="39" t="s">
        <v>85</v>
      </c>
      <c r="B422" s="41"/>
      <c r="C422" s="40"/>
      <c r="D422" s="40"/>
      <c r="E422" s="40"/>
    </row>
    <row r="423" spans="1:5" ht="36.75" thickBot="1" x14ac:dyDescent="0.3">
      <c r="A423" s="46" t="s">
        <v>108</v>
      </c>
      <c r="B423" s="41"/>
      <c r="C423" s="40"/>
      <c r="D423" s="40"/>
      <c r="E423" s="40"/>
    </row>
    <row r="424" spans="1:5" ht="36.75" thickBot="1" x14ac:dyDescent="0.3">
      <c r="A424" s="46" t="s">
        <v>109</v>
      </c>
      <c r="B424" s="41"/>
      <c r="C424" s="40"/>
      <c r="D424" s="40"/>
      <c r="E424" s="40"/>
    </row>
    <row r="425" spans="1:5" ht="15.75" thickBot="1" x14ac:dyDescent="0.3">
      <c r="A425" s="39" t="s">
        <v>86</v>
      </c>
      <c r="B425" s="41"/>
      <c r="C425" s="40"/>
      <c r="D425" s="40"/>
      <c r="E425" s="40"/>
    </row>
    <row r="426" spans="1:5" ht="36.75" thickBot="1" x14ac:dyDescent="0.3">
      <c r="A426" s="46" t="s">
        <v>110</v>
      </c>
      <c r="B426" s="41"/>
      <c r="C426" s="40"/>
      <c r="D426" s="40"/>
      <c r="E426" s="40"/>
    </row>
    <row r="427" spans="1:5" ht="36.75" thickBot="1" x14ac:dyDescent="0.3">
      <c r="A427" s="46" t="s">
        <v>111</v>
      </c>
      <c r="B427" s="41"/>
      <c r="C427" s="40"/>
      <c r="D427" s="40"/>
      <c r="E427" s="40"/>
    </row>
    <row r="428" spans="1:5" ht="24.75" thickBot="1" x14ac:dyDescent="0.3">
      <c r="A428" s="39" t="s">
        <v>87</v>
      </c>
      <c r="B428" s="41"/>
      <c r="C428" s="40"/>
      <c r="D428" s="40"/>
      <c r="E428" s="40"/>
    </row>
    <row r="429" spans="1:5" ht="36.75" thickBot="1" x14ac:dyDescent="0.3">
      <c r="A429" s="46" t="s">
        <v>112</v>
      </c>
      <c r="B429" s="41"/>
      <c r="C429" s="40"/>
      <c r="D429" s="40"/>
      <c r="E429" s="40"/>
    </row>
    <row r="430" spans="1:5" ht="36.75" thickBot="1" x14ac:dyDescent="0.3">
      <c r="A430" s="46" t="s">
        <v>113</v>
      </c>
      <c r="B430" s="41"/>
      <c r="C430" s="40"/>
      <c r="D430" s="40"/>
      <c r="E430" s="40"/>
    </row>
    <row r="431" spans="1:5" ht="24.75" thickBot="1" x14ac:dyDescent="0.3">
      <c r="A431" s="57" t="s">
        <v>144</v>
      </c>
      <c r="B431" s="84">
        <f>B428+B422+B425+B419+B416+B413+B410</f>
        <v>203000</v>
      </c>
      <c r="C431" s="84">
        <f>C428+C422+C425+C419+C416+C413+C410</f>
        <v>191860</v>
      </c>
      <c r="D431" s="84">
        <f>D428+D422+D425+D419+D416+D413+D410</f>
        <v>191860</v>
      </c>
      <c r="E431" s="84">
        <f>E428+E422+E425+E419+E416+E413+E410</f>
        <v>191860</v>
      </c>
    </row>
    <row r="432" spans="1:5" x14ac:dyDescent="0.25">
      <c r="A432" s="405" t="s">
        <v>214</v>
      </c>
      <c r="B432" s="435" t="s">
        <v>215</v>
      </c>
      <c r="C432" s="435"/>
      <c r="D432" s="435"/>
      <c r="E432" s="436"/>
    </row>
    <row r="433" spans="1:5" x14ac:dyDescent="0.25">
      <c r="A433" s="406"/>
      <c r="B433" s="437"/>
      <c r="C433" s="437"/>
      <c r="D433" s="437"/>
      <c r="E433" s="438"/>
    </row>
    <row r="434" spans="1:5" ht="15.75" thickBot="1" x14ac:dyDescent="0.3">
      <c r="A434" s="407"/>
      <c r="B434" s="439"/>
      <c r="C434" s="439"/>
      <c r="D434" s="439"/>
      <c r="E434" s="440"/>
    </row>
    <row r="435" spans="1:5" ht="15.75" thickBot="1" x14ac:dyDescent="0.3">
      <c r="A435" s="43" t="s">
        <v>89</v>
      </c>
      <c r="B435" s="44">
        <f>IF(B431-B402=0,0,"Error")</f>
        <v>0</v>
      </c>
      <c r="C435" s="44">
        <f>IF(C431-C402=0,0,"Error")</f>
        <v>0</v>
      </c>
      <c r="D435" s="44">
        <f>IF(D431-D402=0,0,"Error")</f>
        <v>0</v>
      </c>
      <c r="E435" s="44">
        <f>IF(E431-E402=0,0,"Error")</f>
        <v>0</v>
      </c>
    </row>
    <row r="436" spans="1:5" ht="24.75" thickBot="1" x14ac:dyDescent="0.3">
      <c r="A436" s="75" t="s">
        <v>248</v>
      </c>
      <c r="B436" s="432" t="s">
        <v>249</v>
      </c>
      <c r="C436" s="433"/>
      <c r="D436" s="433"/>
      <c r="E436" s="434"/>
    </row>
    <row r="437" spans="1:5" ht="15.75" thickBot="1" x14ac:dyDescent="0.3">
      <c r="A437" s="450" t="s">
        <v>55</v>
      </c>
      <c r="B437" s="451"/>
      <c r="C437" s="451"/>
      <c r="D437" s="451"/>
      <c r="E437" s="452"/>
    </row>
    <row r="438" spans="1:5" ht="15.75" thickBot="1" x14ac:dyDescent="0.3">
      <c r="A438" s="87" t="s">
        <v>250</v>
      </c>
      <c r="B438" s="74">
        <v>20</v>
      </c>
      <c r="C438" s="74" t="s">
        <v>49</v>
      </c>
      <c r="D438" s="74" t="s">
        <v>49</v>
      </c>
      <c r="E438" s="74" t="s">
        <v>49</v>
      </c>
    </row>
    <row r="439" spans="1:5" ht="15.75" thickBot="1" x14ac:dyDescent="0.3">
      <c r="A439" s="24"/>
      <c r="B439" s="31"/>
      <c r="C439" s="31"/>
      <c r="D439" s="31"/>
      <c r="E439" s="29"/>
    </row>
    <row r="440" spans="1:5" ht="15.75" thickBot="1" x14ac:dyDescent="0.3">
      <c r="A440" s="364" t="s">
        <v>251</v>
      </c>
      <c r="B440" s="365"/>
      <c r="C440" s="365"/>
      <c r="D440" s="365"/>
      <c r="E440" s="366"/>
    </row>
    <row r="441" spans="1:5" ht="15.75" thickBot="1" x14ac:dyDescent="0.3">
      <c r="A441" s="390" t="s">
        <v>148</v>
      </c>
      <c r="B441" s="391"/>
      <c r="C441" s="391"/>
      <c r="D441" s="391"/>
      <c r="E441" s="392"/>
    </row>
    <row r="442" spans="1:5" ht="15.75" thickBot="1" x14ac:dyDescent="0.3">
      <c r="A442" s="390" t="s">
        <v>149</v>
      </c>
      <c r="B442" s="391"/>
      <c r="C442" s="391"/>
      <c r="D442" s="391"/>
      <c r="E442" s="392"/>
    </row>
    <row r="443" spans="1:5" ht="28.5" customHeight="1" thickBot="1" x14ac:dyDescent="0.3">
      <c r="A443" s="53" t="s">
        <v>252</v>
      </c>
      <c r="B443" s="456" t="s">
        <v>253</v>
      </c>
      <c r="C443" s="457"/>
      <c r="D443" s="457"/>
      <c r="E443" s="458"/>
    </row>
    <row r="444" spans="1:5" ht="15.75" thickBot="1" x14ac:dyDescent="0.3">
      <c r="A444" s="32" t="s">
        <v>67</v>
      </c>
      <c r="B444" s="441" t="s">
        <v>254</v>
      </c>
      <c r="C444" s="442"/>
      <c r="D444" s="442"/>
      <c r="E444" s="443"/>
    </row>
    <row r="445" spans="1:5" ht="33" customHeight="1" thickBot="1" x14ac:dyDescent="0.3">
      <c r="A445" s="19" t="s">
        <v>69</v>
      </c>
      <c r="B445" s="384" t="s">
        <v>255</v>
      </c>
      <c r="C445" s="385"/>
      <c r="D445" s="385"/>
      <c r="E445" s="386"/>
    </row>
    <row r="446" spans="1:5" ht="15.75" thickBot="1" x14ac:dyDescent="0.3">
      <c r="A446" s="19" t="s">
        <v>71</v>
      </c>
      <c r="B446" s="396" t="s">
        <v>256</v>
      </c>
      <c r="C446" s="397"/>
      <c r="D446" s="397"/>
      <c r="E446" s="398"/>
    </row>
    <row r="447" spans="1:5" x14ac:dyDescent="0.25">
      <c r="A447" s="379"/>
      <c r="B447" s="33">
        <v>2018</v>
      </c>
      <c r="C447" s="33">
        <v>2019</v>
      </c>
      <c r="D447" s="33">
        <v>2020</v>
      </c>
      <c r="E447" s="33">
        <v>2021</v>
      </c>
    </row>
    <row r="448" spans="1:5" ht="15.75" thickBot="1" x14ac:dyDescent="0.3">
      <c r="A448" s="380"/>
      <c r="B448" s="34" t="s">
        <v>1</v>
      </c>
      <c r="C448" s="34" t="s">
        <v>47</v>
      </c>
      <c r="D448" s="34" t="s">
        <v>47</v>
      </c>
      <c r="E448" s="34" t="s">
        <v>47</v>
      </c>
    </row>
    <row r="449" spans="1:5" ht="15.75" thickBot="1" x14ac:dyDescent="0.3">
      <c r="A449" s="19" t="s">
        <v>73</v>
      </c>
      <c r="B449" s="35">
        <v>1</v>
      </c>
      <c r="C449" s="35">
        <v>1</v>
      </c>
      <c r="D449" s="35">
        <v>1</v>
      </c>
      <c r="E449" s="35">
        <v>1</v>
      </c>
    </row>
    <row r="450" spans="1:5" ht="15.75" thickBot="1" x14ac:dyDescent="0.3">
      <c r="A450" s="19" t="s">
        <v>74</v>
      </c>
      <c r="B450" s="35">
        <v>10000</v>
      </c>
      <c r="C450" s="35">
        <v>293000</v>
      </c>
      <c r="D450" s="35">
        <v>357918</v>
      </c>
      <c r="E450" s="40">
        <v>357918</v>
      </c>
    </row>
    <row r="451" spans="1:5" ht="15.75" thickBot="1" x14ac:dyDescent="0.3">
      <c r="A451" s="19" t="s">
        <v>75</v>
      </c>
      <c r="B451" s="35">
        <f>B450/B449</f>
        <v>10000</v>
      </c>
      <c r="C451" s="35">
        <f>C450/C449</f>
        <v>293000</v>
      </c>
      <c r="D451" s="35">
        <f>D450/D449</f>
        <v>357918</v>
      </c>
      <c r="E451" s="35">
        <f>E450/E449</f>
        <v>357918</v>
      </c>
    </row>
    <row r="452" spans="1:5" ht="15.75" thickBot="1" x14ac:dyDescent="0.3">
      <c r="A452" s="19" t="s">
        <v>76</v>
      </c>
      <c r="B452" s="37" t="s">
        <v>77</v>
      </c>
      <c r="C452" s="38">
        <f t="shared" ref="C452:E454" si="16">C449/B449-1</f>
        <v>0</v>
      </c>
      <c r="D452" s="38">
        <f t="shared" si="16"/>
        <v>0</v>
      </c>
      <c r="E452" s="38">
        <f t="shared" si="16"/>
        <v>0</v>
      </c>
    </row>
    <row r="453" spans="1:5" ht="15.75" thickBot="1" x14ac:dyDescent="0.3">
      <c r="A453" s="19" t="s">
        <v>78</v>
      </c>
      <c r="B453" s="37" t="s">
        <v>77</v>
      </c>
      <c r="C453" s="38">
        <f t="shared" si="16"/>
        <v>28.3</v>
      </c>
      <c r="D453" s="38">
        <f t="shared" si="16"/>
        <v>0.22156313993174059</v>
      </c>
      <c r="E453" s="38">
        <f t="shared" si="16"/>
        <v>0</v>
      </c>
    </row>
    <row r="454" spans="1:5" ht="15.75" thickBot="1" x14ac:dyDescent="0.3">
      <c r="A454" s="19" t="s">
        <v>79</v>
      </c>
      <c r="B454" s="37" t="s">
        <v>77</v>
      </c>
      <c r="C454" s="38">
        <f t="shared" si="16"/>
        <v>28.3</v>
      </c>
      <c r="D454" s="38">
        <f t="shared" si="16"/>
        <v>0.22156313993174059</v>
      </c>
      <c r="E454" s="38">
        <f t="shared" si="16"/>
        <v>0</v>
      </c>
    </row>
    <row r="455" spans="1:5" ht="15.75" thickBot="1" x14ac:dyDescent="0.3">
      <c r="A455" s="387" t="s">
        <v>80</v>
      </c>
      <c r="B455" s="388"/>
      <c r="C455" s="388"/>
      <c r="D455" s="388"/>
      <c r="E455" s="389"/>
    </row>
    <row r="456" spans="1:5" x14ac:dyDescent="0.25">
      <c r="A456" s="379"/>
      <c r="B456" s="33">
        <v>2018</v>
      </c>
      <c r="C456" s="33">
        <v>2019</v>
      </c>
      <c r="D456" s="33">
        <v>2020</v>
      </c>
      <c r="E456" s="33">
        <v>2021</v>
      </c>
    </row>
    <row r="457" spans="1:5" ht="15.75" thickBot="1" x14ac:dyDescent="0.3">
      <c r="A457" s="380"/>
      <c r="B457" s="34" t="s">
        <v>1</v>
      </c>
      <c r="C457" s="34" t="s">
        <v>47</v>
      </c>
      <c r="D457" s="34" t="s">
        <v>47</v>
      </c>
      <c r="E457" s="34" t="s">
        <v>47</v>
      </c>
    </row>
    <row r="458" spans="1:5" ht="15.75" thickBot="1" x14ac:dyDescent="0.3">
      <c r="A458" s="39" t="s">
        <v>122</v>
      </c>
      <c r="B458" s="40"/>
      <c r="C458" s="40"/>
      <c r="D458" s="40"/>
      <c r="E458" s="40"/>
    </row>
    <row r="459" spans="1:5" ht="15.75" thickBot="1" x14ac:dyDescent="0.3">
      <c r="A459" s="39" t="s">
        <v>123</v>
      </c>
      <c r="B459" s="41">
        <v>10000</v>
      </c>
      <c r="C459" s="35">
        <v>293000</v>
      </c>
      <c r="D459" s="35">
        <v>357918</v>
      </c>
      <c r="E459" s="40">
        <v>357918</v>
      </c>
    </row>
    <row r="460" spans="1:5" ht="15.75" thickBot="1" x14ac:dyDescent="0.3">
      <c r="A460" s="42" t="s">
        <v>88</v>
      </c>
      <c r="B460" s="41">
        <f>B459+B458</f>
        <v>10000</v>
      </c>
      <c r="C460" s="35">
        <v>293000</v>
      </c>
      <c r="D460" s="35">
        <v>357918</v>
      </c>
      <c r="E460" s="41">
        <f>E459+E458</f>
        <v>357918</v>
      </c>
    </row>
    <row r="461" spans="1:5" x14ac:dyDescent="0.25">
      <c r="A461" s="405" t="s">
        <v>124</v>
      </c>
      <c r="B461" s="408" t="s">
        <v>257</v>
      </c>
      <c r="C461" s="409"/>
      <c r="D461" s="409"/>
      <c r="E461" s="410"/>
    </row>
    <row r="462" spans="1:5" x14ac:dyDescent="0.25">
      <c r="A462" s="406"/>
      <c r="B462" s="411"/>
      <c r="C462" s="412"/>
      <c r="D462" s="412"/>
      <c r="E462" s="413"/>
    </row>
    <row r="463" spans="1:5" ht="15.75" thickBot="1" x14ac:dyDescent="0.3">
      <c r="A463" s="407"/>
      <c r="B463" s="414"/>
      <c r="C463" s="415"/>
      <c r="D463" s="415"/>
      <c r="E463" s="416"/>
    </row>
    <row r="464" spans="1:5" ht="15.75" thickBot="1" x14ac:dyDescent="0.3">
      <c r="A464" s="53" t="s">
        <v>252</v>
      </c>
      <c r="B464" s="417" t="s">
        <v>253</v>
      </c>
      <c r="C464" s="418"/>
      <c r="D464" s="418"/>
      <c r="E464" s="419"/>
    </row>
    <row r="465" spans="1:5" ht="15.75" thickBot="1" x14ac:dyDescent="0.3">
      <c r="A465" s="59"/>
      <c r="B465" s="60"/>
      <c r="C465" s="60"/>
      <c r="D465" s="60"/>
      <c r="E465" s="60"/>
    </row>
    <row r="466" spans="1:5" ht="24.75" thickBot="1" x14ac:dyDescent="0.3">
      <c r="A466" s="26" t="s">
        <v>152</v>
      </c>
      <c r="B466" s="88">
        <f>+B450+B193+B169+B124+B402+B381+B357+B312+B281+B257+B214+B103+B79+B34</f>
        <v>2256100</v>
      </c>
      <c r="C466" s="88">
        <f>+C450+C193+C169+C124+C402+C381+C357+C312+C281+C257+C214+C103+C79+C34</f>
        <v>1772838</v>
      </c>
      <c r="D466" s="88">
        <f>+D450+D193+D169+D124+D402+D381+D357+D312+D281+D257+D214+D103+D79+D34</f>
        <v>1785327</v>
      </c>
      <c r="E466" s="88">
        <f>+E450+E193+E169+E124+E402+E381+E357+E312+E281+E257+E214+E103+E79+E34</f>
        <v>1785327</v>
      </c>
    </row>
    <row r="467" spans="1:5" ht="24.75" thickBot="1" x14ac:dyDescent="0.3">
      <c r="A467" s="26" t="s">
        <v>153</v>
      </c>
      <c r="B467" s="88">
        <f>B469+B471+B473+B475+B477+B479+B481+B483+B485</f>
        <v>2256100</v>
      </c>
      <c r="C467" s="88">
        <f>C469+C471+C473+C475+C477+C479+C481+C483+C485</f>
        <v>1772838</v>
      </c>
      <c r="D467" s="88">
        <f>D469+D471+D473+D475+D477+D479+D481+D483+D485</f>
        <v>1785327</v>
      </c>
      <c r="E467" s="88">
        <f>E469+E471+E473+E475+E477+E479+E481+E483+E485</f>
        <v>1785327</v>
      </c>
    </row>
    <row r="468" spans="1:5" ht="24.75" thickBot="1" x14ac:dyDescent="0.3">
      <c r="A468" s="62" t="s">
        <v>154</v>
      </c>
      <c r="B468" s="89"/>
      <c r="C468" s="90">
        <f>C467/B467-1</f>
        <v>-0.21420238464607066</v>
      </c>
      <c r="D468" s="90">
        <f>D467/C467-1</f>
        <v>7.0446369042180823E-3</v>
      </c>
      <c r="E468" s="90">
        <f>E467/D467-1</f>
        <v>0</v>
      </c>
    </row>
    <row r="469" spans="1:5" ht="15.75" thickBot="1" x14ac:dyDescent="0.3">
      <c r="A469" s="39" t="s">
        <v>81</v>
      </c>
      <c r="B469" s="91">
        <f>B44+B134+B222+B322+B410</f>
        <v>730569</v>
      </c>
      <c r="C469" s="91">
        <f>C44+C134+C222+C322+C410</f>
        <v>543769</v>
      </c>
      <c r="D469" s="91">
        <f>D44+D134+D222+D322+D410</f>
        <v>543769</v>
      </c>
      <c r="E469" s="91">
        <f>E44+E134+E222+E322+E410</f>
        <v>543769</v>
      </c>
    </row>
    <row r="470" spans="1:5" ht="15.75" thickBot="1" x14ac:dyDescent="0.3">
      <c r="A470" s="46" t="s">
        <v>155</v>
      </c>
      <c r="B470" s="92"/>
      <c r="C470" s="93">
        <f>C469/B469-1</f>
        <v>-0.25569111199626593</v>
      </c>
      <c r="D470" s="93">
        <f>D469/C469-1</f>
        <v>0</v>
      </c>
      <c r="E470" s="93">
        <f>E469/D469-1</f>
        <v>0</v>
      </c>
    </row>
    <row r="471" spans="1:5" ht="24.75" thickBot="1" x14ac:dyDescent="0.3">
      <c r="A471" s="39" t="s">
        <v>82</v>
      </c>
      <c r="B471" s="91">
        <f>B47+B137+B225+B325+B413</f>
        <v>123531</v>
      </c>
      <c r="C471" s="91">
        <f>C47+C137+C225+C325+C413</f>
        <v>92331</v>
      </c>
      <c r="D471" s="91">
        <f>D47+D137+D225+D325+D413</f>
        <v>92331</v>
      </c>
      <c r="E471" s="91">
        <f>E47+E137+E225+E325+E413</f>
        <v>92331</v>
      </c>
    </row>
    <row r="472" spans="1:5" ht="24.75" thickBot="1" x14ac:dyDescent="0.3">
      <c r="A472" s="46" t="s">
        <v>156</v>
      </c>
      <c r="B472" s="92"/>
      <c r="C472" s="93">
        <f>C471/B471-1</f>
        <v>-0.25256818126624081</v>
      </c>
      <c r="D472" s="93">
        <f>D471/C471-1</f>
        <v>0</v>
      </c>
      <c r="E472" s="93">
        <f>E471/D471-1</f>
        <v>0</v>
      </c>
    </row>
    <row r="473" spans="1:5" ht="15.75" thickBot="1" x14ac:dyDescent="0.3">
      <c r="A473" s="39" t="s">
        <v>83</v>
      </c>
      <c r="B473" s="91">
        <f>B50+B140+B228+B328+B416</f>
        <v>740000</v>
      </c>
      <c r="C473" s="91">
        <f>C50+C140+C228+C328+C416</f>
        <v>695900</v>
      </c>
      <c r="D473" s="91">
        <f>D50+D140+D228+D328+D416</f>
        <v>695900</v>
      </c>
      <c r="E473" s="91">
        <f>E50+E140+E228+E328+E416</f>
        <v>695900</v>
      </c>
    </row>
    <row r="474" spans="1:5" ht="24.75" thickBot="1" x14ac:dyDescent="0.3">
      <c r="A474" s="46" t="s">
        <v>157</v>
      </c>
      <c r="B474" s="41"/>
      <c r="C474" s="47">
        <f>C473/B473-1</f>
        <v>-5.9594594594594597E-2</v>
      </c>
      <c r="D474" s="47">
        <f>D473/C473-1</f>
        <v>0</v>
      </c>
      <c r="E474" s="47">
        <f>E473/D473-1</f>
        <v>0</v>
      </c>
    </row>
    <row r="475" spans="1:5" ht="15.75" thickBot="1" x14ac:dyDescent="0.3">
      <c r="A475" s="39" t="s">
        <v>84</v>
      </c>
      <c r="B475" s="40"/>
      <c r="C475" s="40"/>
      <c r="D475" s="40"/>
      <c r="E475" s="40"/>
    </row>
    <row r="476" spans="1:5" ht="15.75" thickBot="1" x14ac:dyDescent="0.3">
      <c r="A476" s="46" t="s">
        <v>158</v>
      </c>
      <c r="B476" s="41"/>
      <c r="C476" s="47"/>
      <c r="D476" s="47"/>
      <c r="E476" s="47"/>
    </row>
    <row r="477" spans="1:5" ht="15.75" thickBot="1" x14ac:dyDescent="0.3">
      <c r="A477" s="39" t="s">
        <v>85</v>
      </c>
      <c r="B477" s="40"/>
      <c r="C477" s="40"/>
      <c r="D477" s="40"/>
      <c r="E477" s="40"/>
    </row>
    <row r="478" spans="1:5" ht="24.75" thickBot="1" x14ac:dyDescent="0.3">
      <c r="A478" s="46" t="s">
        <v>159</v>
      </c>
      <c r="B478" s="41"/>
      <c r="C478" s="47"/>
      <c r="D478" s="47"/>
      <c r="E478" s="47"/>
    </row>
    <row r="479" spans="1:5" ht="15.75" thickBot="1" x14ac:dyDescent="0.3">
      <c r="A479" s="39" t="s">
        <v>86</v>
      </c>
      <c r="B479" s="40"/>
      <c r="C479" s="40"/>
      <c r="D479" s="40"/>
      <c r="E479" s="40"/>
    </row>
    <row r="480" spans="1:5" ht="24.75" thickBot="1" x14ac:dyDescent="0.3">
      <c r="A480" s="46" t="s">
        <v>160</v>
      </c>
      <c r="B480" s="41"/>
      <c r="C480" s="47"/>
      <c r="D480" s="47"/>
      <c r="E480" s="47"/>
    </row>
    <row r="481" spans="1:5" ht="24.75" thickBot="1" x14ac:dyDescent="0.3">
      <c r="A481" s="39" t="s">
        <v>87</v>
      </c>
      <c r="B481" s="40"/>
      <c r="C481" s="40"/>
      <c r="D481" s="40"/>
      <c r="E481" s="40"/>
    </row>
    <row r="482" spans="1:5" ht="24.75" thickBot="1" x14ac:dyDescent="0.3">
      <c r="A482" s="46" t="s">
        <v>161</v>
      </c>
      <c r="B482" s="41"/>
      <c r="C482" s="47"/>
      <c r="D482" s="47"/>
      <c r="E482" s="47"/>
    </row>
    <row r="483" spans="1:5" ht="15.75" thickBot="1" x14ac:dyDescent="0.3">
      <c r="A483" s="39" t="s">
        <v>162</v>
      </c>
      <c r="B483" s="40">
        <f>B87+B111+B177+B201+B265+B289+B365+B389+B458</f>
        <v>0</v>
      </c>
      <c r="C483" s="40">
        <f>C87+C111+C177+C201+C265+C289+C365+C389+C458</f>
        <v>0</v>
      </c>
      <c r="D483" s="40">
        <f>D87+D111+D177+D201+D265+D289+D365+D389+D458</f>
        <v>0</v>
      </c>
      <c r="E483" s="40">
        <f>E87+E111+E177+E201+E265+E289+E365+E389+E458</f>
        <v>0</v>
      </c>
    </row>
    <row r="484" spans="1:5" ht="24.75" thickBot="1" x14ac:dyDescent="0.3">
      <c r="A484" s="46" t="s">
        <v>163</v>
      </c>
      <c r="B484" s="41"/>
      <c r="C484" s="47" t="e">
        <f>C483/B483-1</f>
        <v>#DIV/0!</v>
      </c>
      <c r="D484" s="47" t="e">
        <f>D483/C483-1</f>
        <v>#DIV/0!</v>
      </c>
      <c r="E484" s="47" t="e">
        <f>E483/D483-1</f>
        <v>#DIV/0!</v>
      </c>
    </row>
    <row r="485" spans="1:5" ht="15.75" thickBot="1" x14ac:dyDescent="0.3">
      <c r="A485" s="39" t="s">
        <v>164</v>
      </c>
      <c r="B485" s="91">
        <f>B88+B112+B178+B202+B266+B290+B366+B390+B459</f>
        <v>662000</v>
      </c>
      <c r="C485" s="91">
        <f>C88+C112+C178+C202+C266+C290+C366+C390+C459</f>
        <v>440838</v>
      </c>
      <c r="D485" s="91">
        <f>D88+D112+D178+D202+D266+D290+D366+D390+D459</f>
        <v>453327</v>
      </c>
      <c r="E485" s="91">
        <f>E88+E112+E178+E202+E266+E290+E366+E390+E459</f>
        <v>453327</v>
      </c>
    </row>
    <row r="486" spans="1:5" ht="24.75" thickBot="1" x14ac:dyDescent="0.3">
      <c r="A486" s="46" t="s">
        <v>165</v>
      </c>
      <c r="B486" s="41"/>
      <c r="C486" s="47">
        <f>C485/B485-1</f>
        <v>-0.33408157099697888</v>
      </c>
      <c r="D486" s="47">
        <f>D485/C485-1</f>
        <v>2.8330134879479552E-2</v>
      </c>
      <c r="E486" s="47">
        <f>E485/D485-1</f>
        <v>0</v>
      </c>
    </row>
    <row r="487" spans="1:5" x14ac:dyDescent="0.25">
      <c r="A487" s="459" t="s">
        <v>258</v>
      </c>
      <c r="B487" s="462"/>
      <c r="C487" s="462"/>
      <c r="D487" s="462"/>
      <c r="E487" s="463"/>
    </row>
    <row r="488" spans="1:5" x14ac:dyDescent="0.25">
      <c r="A488" s="460"/>
      <c r="B488" s="464"/>
      <c r="C488" s="464"/>
      <c r="D488" s="464"/>
      <c r="E488" s="465"/>
    </row>
    <row r="489" spans="1:5" ht="15.75" thickBot="1" x14ac:dyDescent="0.3">
      <c r="A489" s="461"/>
      <c r="B489" s="466"/>
      <c r="C489" s="466"/>
      <c r="D489" s="466"/>
      <c r="E489" s="467"/>
    </row>
    <row r="490" spans="1:5" ht="15.75" thickBot="1" x14ac:dyDescent="0.3">
      <c r="A490" s="43" t="s">
        <v>89</v>
      </c>
      <c r="B490" s="44">
        <f>IF(B467-B466=0,0,"Error")</f>
        <v>0</v>
      </c>
      <c r="C490" s="44">
        <f>IF(C467-C466=0,0,"Error")</f>
        <v>0</v>
      </c>
      <c r="D490" s="44">
        <f>IF(D467-D466=0,0,"Error")</f>
        <v>0</v>
      </c>
      <c r="E490" s="44">
        <f>IF(E467-E466=0,0,"Error")</f>
        <v>0</v>
      </c>
    </row>
    <row r="491" spans="1:5" ht="24.75" thickBot="1" x14ac:dyDescent="0.3">
      <c r="A491" s="65" t="s">
        <v>166</v>
      </c>
      <c r="B491" s="40" t="s">
        <v>77</v>
      </c>
      <c r="C491" s="40" t="s">
        <v>77</v>
      </c>
      <c r="D491" s="40" t="s">
        <v>77</v>
      </c>
      <c r="E491" s="40" t="s">
        <v>77</v>
      </c>
    </row>
    <row r="492" spans="1:5" ht="24.75" thickBot="1" x14ac:dyDescent="0.3">
      <c r="A492" s="65" t="s">
        <v>167</v>
      </c>
      <c r="B492" s="40" t="s">
        <v>77</v>
      </c>
      <c r="C492" s="40" t="s">
        <v>77</v>
      </c>
      <c r="D492" s="40" t="s">
        <v>77</v>
      </c>
      <c r="E492" s="40" t="s">
        <v>77</v>
      </c>
    </row>
  </sheetData>
  <mergeCells count="176">
    <mergeCell ref="A455:E455"/>
    <mergeCell ref="A456:A457"/>
    <mergeCell ref="A461:A463"/>
    <mergeCell ref="B461:E463"/>
    <mergeCell ref="B464:E464"/>
    <mergeCell ref="A487:A489"/>
    <mergeCell ref="B487:E489"/>
    <mergeCell ref="A442:E442"/>
    <mergeCell ref="B443:E443"/>
    <mergeCell ref="B444:E444"/>
    <mergeCell ref="B445:E445"/>
    <mergeCell ref="B446:E446"/>
    <mergeCell ref="A447:A448"/>
    <mergeCell ref="A432:A434"/>
    <mergeCell ref="B432:E434"/>
    <mergeCell ref="B436:E436"/>
    <mergeCell ref="A437:E437"/>
    <mergeCell ref="A440:E440"/>
    <mergeCell ref="A441:E441"/>
    <mergeCell ref="B396:E396"/>
    <mergeCell ref="B397:E397"/>
    <mergeCell ref="B398:E398"/>
    <mergeCell ref="A399:A400"/>
    <mergeCell ref="A407:E407"/>
    <mergeCell ref="A408:A409"/>
    <mergeCell ref="A378:A379"/>
    <mergeCell ref="A386:E386"/>
    <mergeCell ref="A387:A388"/>
    <mergeCell ref="A392:A394"/>
    <mergeCell ref="B392:E394"/>
    <mergeCell ref="B395:E395"/>
    <mergeCell ref="A372:E372"/>
    <mergeCell ref="A373:E373"/>
    <mergeCell ref="B374:E374"/>
    <mergeCell ref="B375:E375"/>
    <mergeCell ref="B376:E376"/>
    <mergeCell ref="B377:E377"/>
    <mergeCell ref="A354:A355"/>
    <mergeCell ref="A362:E362"/>
    <mergeCell ref="A363:A364"/>
    <mergeCell ref="A368:A370"/>
    <mergeCell ref="B368:E370"/>
    <mergeCell ref="B371:E371"/>
    <mergeCell ref="A348:E348"/>
    <mergeCell ref="A349:E349"/>
    <mergeCell ref="B350:E350"/>
    <mergeCell ref="B351:E351"/>
    <mergeCell ref="B352:E352"/>
    <mergeCell ref="B353:E353"/>
    <mergeCell ref="B308:E308"/>
    <mergeCell ref="A309:A310"/>
    <mergeCell ref="A317:A318"/>
    <mergeCell ref="A319:E319"/>
    <mergeCell ref="A320:A321"/>
    <mergeCell ref="A344:A346"/>
    <mergeCell ref="B344:E346"/>
    <mergeCell ref="A297:E297"/>
    <mergeCell ref="A302:E302"/>
    <mergeCell ref="A303:E303"/>
    <mergeCell ref="A304:A305"/>
    <mergeCell ref="B306:E306"/>
    <mergeCell ref="B307:E307"/>
    <mergeCell ref="A286:E286"/>
    <mergeCell ref="A287:A288"/>
    <mergeCell ref="A292:A294"/>
    <mergeCell ref="B292:E294"/>
    <mergeCell ref="B295:E295"/>
    <mergeCell ref="B296:E296"/>
    <mergeCell ref="A273:E273"/>
    <mergeCell ref="B274:E274"/>
    <mergeCell ref="B275:E275"/>
    <mergeCell ref="B276:E276"/>
    <mergeCell ref="B277:E277"/>
    <mergeCell ref="A278:A279"/>
    <mergeCell ref="A262:E262"/>
    <mergeCell ref="A263:A264"/>
    <mergeCell ref="A268:A270"/>
    <mergeCell ref="B268:E270"/>
    <mergeCell ref="B271:E271"/>
    <mergeCell ref="A272:E272"/>
    <mergeCell ref="A249:E249"/>
    <mergeCell ref="B250:E250"/>
    <mergeCell ref="B251:E251"/>
    <mergeCell ref="B252:E252"/>
    <mergeCell ref="B253:E253"/>
    <mergeCell ref="A254:A255"/>
    <mergeCell ref="A211:A212"/>
    <mergeCell ref="A219:E219"/>
    <mergeCell ref="A220:A221"/>
    <mergeCell ref="A244:A246"/>
    <mergeCell ref="B244:E246"/>
    <mergeCell ref="A248:E248"/>
    <mergeCell ref="A204:A206"/>
    <mergeCell ref="B204:E206"/>
    <mergeCell ref="B207:E207"/>
    <mergeCell ref="B208:E208"/>
    <mergeCell ref="B209:E209"/>
    <mergeCell ref="B210:E210"/>
    <mergeCell ref="B187:E187"/>
    <mergeCell ref="B188:E188"/>
    <mergeCell ref="B189:E189"/>
    <mergeCell ref="A190:A191"/>
    <mergeCell ref="A198:E198"/>
    <mergeCell ref="A199:A200"/>
    <mergeCell ref="A180:A182"/>
    <mergeCell ref="B180:E182"/>
    <mergeCell ref="B183:E183"/>
    <mergeCell ref="A184:E184"/>
    <mergeCell ref="A185:E185"/>
    <mergeCell ref="B186:E186"/>
    <mergeCell ref="B163:E163"/>
    <mergeCell ref="B164:E164"/>
    <mergeCell ref="B165:E165"/>
    <mergeCell ref="A166:A167"/>
    <mergeCell ref="A174:E174"/>
    <mergeCell ref="A175:A176"/>
    <mergeCell ref="A132:A133"/>
    <mergeCell ref="A156:A158"/>
    <mergeCell ref="B156:E158"/>
    <mergeCell ref="A160:E160"/>
    <mergeCell ref="A161:E161"/>
    <mergeCell ref="B162:E162"/>
    <mergeCell ref="B118:E118"/>
    <mergeCell ref="B119:E119"/>
    <mergeCell ref="B120:E120"/>
    <mergeCell ref="A121:A122"/>
    <mergeCell ref="A129:A130"/>
    <mergeCell ref="A131:E131"/>
    <mergeCell ref="A108:E108"/>
    <mergeCell ref="A109:A110"/>
    <mergeCell ref="A114:A115"/>
    <mergeCell ref="B114:E115"/>
    <mergeCell ref="B116:E116"/>
    <mergeCell ref="B117:E117"/>
    <mergeCell ref="A95:E95"/>
    <mergeCell ref="B96:E96"/>
    <mergeCell ref="B97:E97"/>
    <mergeCell ref="B98:E98"/>
    <mergeCell ref="B99:E99"/>
    <mergeCell ref="A100:A101"/>
    <mergeCell ref="A84:E84"/>
    <mergeCell ref="A85:A86"/>
    <mergeCell ref="A90:A92"/>
    <mergeCell ref="B90:E92"/>
    <mergeCell ref="B93:E93"/>
    <mergeCell ref="A94:E94"/>
    <mergeCell ref="A71:E71"/>
    <mergeCell ref="B72:E72"/>
    <mergeCell ref="B73:E73"/>
    <mergeCell ref="B74:E74"/>
    <mergeCell ref="B75:E75"/>
    <mergeCell ref="A76:A77"/>
    <mergeCell ref="A39:A40"/>
    <mergeCell ref="A41:E41"/>
    <mergeCell ref="A42:A43"/>
    <mergeCell ref="A66:A68"/>
    <mergeCell ref="B66:E68"/>
    <mergeCell ref="A70:E70"/>
    <mergeCell ref="A25:E25"/>
    <mergeCell ref="A26:A27"/>
    <mergeCell ref="B28:E28"/>
    <mergeCell ref="B29:E29"/>
    <mergeCell ref="B30:E30"/>
    <mergeCell ref="A31:A32"/>
    <mergeCell ref="A8:E10"/>
    <mergeCell ref="B11:E11"/>
    <mergeCell ref="A12:A13"/>
    <mergeCell ref="B18:E18"/>
    <mergeCell ref="A19:E19"/>
    <mergeCell ref="A24:E24"/>
    <mergeCell ref="A1:E1"/>
    <mergeCell ref="A2:E2"/>
    <mergeCell ref="B4:E4"/>
    <mergeCell ref="B5:E5"/>
    <mergeCell ref="B6:E6"/>
    <mergeCell ref="A7:E7"/>
  </mergeCells>
  <pageMargins left="0.7" right="0.7" top="0.75" bottom="0.75" header="0.3" footer="0.3"/>
  <pageSetup paperSize="0" orientation="portrait" horizontalDpi="0" verticalDpi="0" copies="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33"/>
  <sheetViews>
    <sheetView view="pageBreakPreview" zoomScale="60" zoomScaleNormal="100" workbookViewId="0">
      <selection activeCell="B328" sqref="B328:E330"/>
    </sheetView>
  </sheetViews>
  <sheetFormatPr defaultRowHeight="15" x14ac:dyDescent="0.25"/>
  <cols>
    <col min="1" max="1" width="40.28515625" customWidth="1"/>
    <col min="2" max="2" width="16" customWidth="1"/>
    <col min="3" max="3" width="13.7109375" customWidth="1"/>
    <col min="4" max="4" width="10.7109375" customWidth="1"/>
    <col min="5" max="5" width="13.140625" customWidth="1"/>
  </cols>
  <sheetData>
    <row r="2" spans="1:5" x14ac:dyDescent="0.25">
      <c r="A2" s="367" t="s">
        <v>38</v>
      </c>
      <c r="B2" s="367"/>
      <c r="C2" s="367"/>
      <c r="D2" s="367"/>
      <c r="E2" s="367"/>
    </row>
    <row r="3" spans="1:5" x14ac:dyDescent="0.25">
      <c r="A3" s="368" t="s">
        <v>39</v>
      </c>
      <c r="B3" s="368"/>
      <c r="C3" s="368"/>
      <c r="D3" s="368"/>
      <c r="E3" s="368"/>
    </row>
    <row r="5" spans="1:5" x14ac:dyDescent="0.25">
      <c r="A5" s="94" t="s">
        <v>40</v>
      </c>
      <c r="B5" s="469" t="s">
        <v>259</v>
      </c>
      <c r="C5" s="469"/>
      <c r="D5" s="469"/>
      <c r="E5" s="469"/>
    </row>
    <row r="6" spans="1:5" x14ac:dyDescent="0.25">
      <c r="A6" s="94" t="s">
        <v>0</v>
      </c>
      <c r="B6" s="470" t="s">
        <v>11</v>
      </c>
      <c r="C6" s="470"/>
      <c r="D6" s="470"/>
      <c r="E6" s="470"/>
    </row>
    <row r="7" spans="1:5" x14ac:dyDescent="0.25">
      <c r="A7" s="94" t="s">
        <v>41</v>
      </c>
      <c r="B7" s="471" t="s">
        <v>42</v>
      </c>
      <c r="C7" s="471"/>
      <c r="D7" s="471"/>
      <c r="E7" s="471"/>
    </row>
    <row r="8" spans="1:5" x14ac:dyDescent="0.25">
      <c r="A8" s="472" t="s">
        <v>2</v>
      </c>
      <c r="B8" s="472"/>
      <c r="C8" s="472"/>
      <c r="D8" s="472"/>
      <c r="E8" s="472"/>
    </row>
    <row r="9" spans="1:5" x14ac:dyDescent="0.25">
      <c r="A9" s="473" t="s">
        <v>27</v>
      </c>
      <c r="B9" s="473"/>
      <c r="C9" s="473"/>
      <c r="D9" s="473"/>
      <c r="E9" s="473"/>
    </row>
    <row r="10" spans="1:5" x14ac:dyDescent="0.25">
      <c r="A10" s="473"/>
      <c r="B10" s="473"/>
      <c r="C10" s="473"/>
      <c r="D10" s="473"/>
      <c r="E10" s="473"/>
    </row>
    <row r="11" spans="1:5" ht="74.25" customHeight="1" x14ac:dyDescent="0.25">
      <c r="A11" s="473"/>
      <c r="B11" s="473"/>
      <c r="C11" s="473"/>
      <c r="D11" s="473"/>
      <c r="E11" s="473"/>
    </row>
    <row r="12" spans="1:5" ht="26.25" customHeight="1" x14ac:dyDescent="0.25">
      <c r="A12" s="95" t="s">
        <v>44</v>
      </c>
      <c r="B12" s="474" t="s">
        <v>260</v>
      </c>
      <c r="C12" s="475"/>
      <c r="D12" s="475"/>
      <c r="E12" s="475"/>
    </row>
    <row r="13" spans="1:5" x14ac:dyDescent="0.25">
      <c r="A13" s="476" t="s">
        <v>172</v>
      </c>
      <c r="B13" s="96">
        <v>2018</v>
      </c>
      <c r="C13" s="96">
        <v>2019</v>
      </c>
      <c r="D13" s="96">
        <v>2020</v>
      </c>
      <c r="E13" s="96">
        <v>2021</v>
      </c>
    </row>
    <row r="14" spans="1:5" x14ac:dyDescent="0.25">
      <c r="A14" s="476"/>
      <c r="B14" s="96" t="s">
        <v>1</v>
      </c>
      <c r="C14" s="96" t="s">
        <v>47</v>
      </c>
      <c r="D14" s="96" t="s">
        <v>47</v>
      </c>
      <c r="E14" s="96" t="s">
        <v>47</v>
      </c>
    </row>
    <row r="15" spans="1:5" ht="22.5" x14ac:dyDescent="0.25">
      <c r="A15" s="97" t="s">
        <v>261</v>
      </c>
      <c r="B15" s="23" t="s">
        <v>262</v>
      </c>
      <c r="C15" s="23" t="s">
        <v>49</v>
      </c>
      <c r="D15" s="23" t="s">
        <v>49</v>
      </c>
      <c r="E15" s="23" t="s">
        <v>49</v>
      </c>
    </row>
    <row r="16" spans="1:5" x14ac:dyDescent="0.25">
      <c r="A16" s="98" t="s">
        <v>263</v>
      </c>
      <c r="B16" s="99">
        <v>5583</v>
      </c>
      <c r="C16" s="23" t="s">
        <v>49</v>
      </c>
      <c r="D16" s="23" t="s">
        <v>49</v>
      </c>
      <c r="E16" s="23" t="s">
        <v>49</v>
      </c>
    </row>
    <row r="17" spans="1:5" x14ac:dyDescent="0.25">
      <c r="A17" s="98" t="s">
        <v>264</v>
      </c>
      <c r="B17" s="99">
        <v>6539</v>
      </c>
      <c r="C17" s="23" t="s">
        <v>49</v>
      </c>
      <c r="D17" s="23" t="s">
        <v>49</v>
      </c>
      <c r="E17" s="23" t="s">
        <v>49</v>
      </c>
    </row>
    <row r="18" spans="1:5" ht="22.5" x14ac:dyDescent="0.25">
      <c r="A18" s="98" t="s">
        <v>265</v>
      </c>
      <c r="B18" s="99">
        <v>3</v>
      </c>
      <c r="C18" s="23" t="s">
        <v>49</v>
      </c>
      <c r="D18" s="23" t="s">
        <v>49</v>
      </c>
      <c r="E18" s="23" t="s">
        <v>49</v>
      </c>
    </row>
    <row r="19" spans="1:5" ht="24.75" customHeight="1" x14ac:dyDescent="0.25">
      <c r="A19" s="100" t="s">
        <v>53</v>
      </c>
      <c r="B19" s="477" t="s">
        <v>266</v>
      </c>
      <c r="C19" s="477"/>
      <c r="D19" s="477"/>
      <c r="E19" s="477"/>
    </row>
    <row r="20" spans="1:5" x14ac:dyDescent="0.25">
      <c r="A20" s="476" t="s">
        <v>55</v>
      </c>
      <c r="B20" s="476"/>
      <c r="C20" s="476"/>
      <c r="D20" s="476"/>
      <c r="E20" s="476"/>
    </row>
    <row r="21" spans="1:5" ht="22.5" x14ac:dyDescent="0.25">
      <c r="A21" s="98" t="s">
        <v>267</v>
      </c>
      <c r="B21" s="99">
        <v>3</v>
      </c>
      <c r="C21" s="23" t="s">
        <v>49</v>
      </c>
      <c r="D21" s="23" t="s">
        <v>49</v>
      </c>
      <c r="E21" s="23" t="s">
        <v>49</v>
      </c>
    </row>
    <row r="22" spans="1:5" ht="33.75" x14ac:dyDescent="0.25">
      <c r="A22" s="101" t="s">
        <v>268</v>
      </c>
      <c r="B22" s="23" t="s">
        <v>269</v>
      </c>
      <c r="C22" s="23" t="s">
        <v>62</v>
      </c>
      <c r="D22" s="23" t="s">
        <v>62</v>
      </c>
      <c r="E22" s="23" t="s">
        <v>62</v>
      </c>
    </row>
    <row r="23" spans="1:5" x14ac:dyDescent="0.25">
      <c r="A23" s="98" t="s">
        <v>270</v>
      </c>
      <c r="B23" s="99">
        <v>1800</v>
      </c>
      <c r="C23" s="23" t="s">
        <v>49</v>
      </c>
      <c r="D23" s="23" t="s">
        <v>49</v>
      </c>
      <c r="E23" s="23" t="s">
        <v>49</v>
      </c>
    </row>
    <row r="24" spans="1:5" x14ac:dyDescent="0.25">
      <c r="A24" s="98" t="s">
        <v>271</v>
      </c>
      <c r="B24" s="99">
        <v>1450</v>
      </c>
      <c r="C24" s="23" t="s">
        <v>49</v>
      </c>
      <c r="D24" s="23" t="s">
        <v>49</v>
      </c>
      <c r="E24" s="23" t="s">
        <v>49</v>
      </c>
    </row>
    <row r="25" spans="1:5" x14ac:dyDescent="0.25">
      <c r="A25" s="98" t="s">
        <v>272</v>
      </c>
      <c r="B25" s="99">
        <v>1335000</v>
      </c>
      <c r="C25" s="23" t="s">
        <v>49</v>
      </c>
      <c r="D25" s="23" t="s">
        <v>49</v>
      </c>
      <c r="E25" s="23" t="s">
        <v>49</v>
      </c>
    </row>
    <row r="26" spans="1:5" x14ac:dyDescent="0.25">
      <c r="A26" s="468" t="s">
        <v>65</v>
      </c>
      <c r="B26" s="468"/>
      <c r="C26" s="468"/>
      <c r="D26" s="468"/>
      <c r="E26" s="468"/>
    </row>
    <row r="27" spans="1:5" x14ac:dyDescent="0.25">
      <c r="A27" s="479" t="s">
        <v>273</v>
      </c>
      <c r="B27" s="479"/>
      <c r="C27" s="479"/>
      <c r="D27" s="479"/>
      <c r="E27" s="479"/>
    </row>
    <row r="28" spans="1:5" x14ac:dyDescent="0.25">
      <c r="A28" s="102" t="s">
        <v>67</v>
      </c>
      <c r="B28" s="480" t="s">
        <v>274</v>
      </c>
      <c r="C28" s="480"/>
      <c r="D28" s="480"/>
      <c r="E28" s="480"/>
    </row>
    <row r="29" spans="1:5" ht="42.75" customHeight="1" x14ac:dyDescent="0.25">
      <c r="A29" s="98" t="s">
        <v>69</v>
      </c>
      <c r="B29" s="476" t="s">
        <v>275</v>
      </c>
      <c r="C29" s="476"/>
      <c r="D29" s="476"/>
      <c r="E29" s="476"/>
    </row>
    <row r="30" spans="1:5" x14ac:dyDescent="0.25">
      <c r="A30" s="98" t="s">
        <v>71</v>
      </c>
      <c r="B30" s="478" t="s">
        <v>276</v>
      </c>
      <c r="C30" s="478"/>
      <c r="D30" s="478"/>
      <c r="E30" s="478"/>
    </row>
    <row r="31" spans="1:5" x14ac:dyDescent="0.25">
      <c r="A31" s="476"/>
      <c r="B31" s="103">
        <v>2018</v>
      </c>
      <c r="C31" s="103">
        <v>2019</v>
      </c>
      <c r="D31" s="103">
        <v>2020</v>
      </c>
      <c r="E31" s="103">
        <v>2021</v>
      </c>
    </row>
    <row r="32" spans="1:5" x14ac:dyDescent="0.25">
      <c r="A32" s="476"/>
      <c r="B32" s="103" t="s">
        <v>1</v>
      </c>
      <c r="C32" s="103" t="s">
        <v>47</v>
      </c>
      <c r="D32" s="103" t="s">
        <v>47</v>
      </c>
      <c r="E32" s="103" t="s">
        <v>47</v>
      </c>
    </row>
    <row r="33" spans="1:5" x14ac:dyDescent="0.25">
      <c r="A33" s="98" t="s">
        <v>73</v>
      </c>
      <c r="B33" s="104">
        <v>7</v>
      </c>
      <c r="C33" s="104">
        <v>7</v>
      </c>
      <c r="D33" s="104">
        <v>7</v>
      </c>
      <c r="E33" s="104">
        <v>7</v>
      </c>
    </row>
    <row r="34" spans="1:5" x14ac:dyDescent="0.25">
      <c r="A34" s="98" t="s">
        <v>74</v>
      </c>
      <c r="B34" s="104">
        <v>54524</v>
      </c>
      <c r="C34" s="104">
        <v>54582</v>
      </c>
      <c r="D34" s="104">
        <v>54582</v>
      </c>
      <c r="E34" s="104">
        <v>54582</v>
      </c>
    </row>
    <row r="35" spans="1:5" x14ac:dyDescent="0.25">
      <c r="A35" s="98" t="s">
        <v>75</v>
      </c>
      <c r="B35" s="104">
        <f>B34/B33</f>
        <v>7789.1428571428569</v>
      </c>
      <c r="C35" s="104">
        <f>C34/C33</f>
        <v>7797.4285714285716</v>
      </c>
      <c r="D35" s="104">
        <f>D34/D33</f>
        <v>7797.4285714285716</v>
      </c>
      <c r="E35" s="104">
        <f>E34/E33</f>
        <v>7797.4285714285716</v>
      </c>
    </row>
    <row r="36" spans="1:5" x14ac:dyDescent="0.25">
      <c r="A36" s="98" t="s">
        <v>76</v>
      </c>
      <c r="B36" s="96" t="s">
        <v>77</v>
      </c>
      <c r="C36" s="105">
        <f>C33/B33-1</f>
        <v>0</v>
      </c>
      <c r="D36" s="105">
        <f t="shared" ref="D36:E38" si="0">D33/C33-1</f>
        <v>0</v>
      </c>
      <c r="E36" s="105">
        <f t="shared" si="0"/>
        <v>0</v>
      </c>
    </row>
    <row r="37" spans="1:5" x14ac:dyDescent="0.25">
      <c r="A37" s="98" t="s">
        <v>78</v>
      </c>
      <c r="B37" s="96" t="s">
        <v>77</v>
      </c>
      <c r="C37" s="105">
        <f>C34/B34-1</f>
        <v>1.0637517423519594E-3</v>
      </c>
      <c r="D37" s="105">
        <f t="shared" si="0"/>
        <v>0</v>
      </c>
      <c r="E37" s="105">
        <f t="shared" si="0"/>
        <v>0</v>
      </c>
    </row>
    <row r="38" spans="1:5" x14ac:dyDescent="0.25">
      <c r="A38" s="98" t="s">
        <v>79</v>
      </c>
      <c r="B38" s="96" t="s">
        <v>77</v>
      </c>
      <c r="C38" s="105">
        <f>C35/B35-1</f>
        <v>1.0637517423519594E-3</v>
      </c>
      <c r="D38" s="105">
        <f t="shared" si="0"/>
        <v>0</v>
      </c>
      <c r="E38" s="105">
        <f t="shared" si="0"/>
        <v>0</v>
      </c>
    </row>
    <row r="39" spans="1:5" x14ac:dyDescent="0.25">
      <c r="A39" s="481" t="s">
        <v>277</v>
      </c>
      <c r="B39" s="481"/>
      <c r="C39" s="481"/>
      <c r="D39" s="481"/>
      <c r="E39" s="481"/>
    </row>
    <row r="40" spans="1:5" x14ac:dyDescent="0.25">
      <c r="A40" s="476"/>
      <c r="B40" s="103">
        <v>2018</v>
      </c>
      <c r="C40" s="103">
        <v>2019</v>
      </c>
      <c r="D40" s="103">
        <v>2020</v>
      </c>
      <c r="E40" s="103">
        <v>2021</v>
      </c>
    </row>
    <row r="41" spans="1:5" x14ac:dyDescent="0.25">
      <c r="A41" s="476"/>
      <c r="B41" s="103" t="s">
        <v>1</v>
      </c>
      <c r="C41" s="103" t="s">
        <v>47</v>
      </c>
      <c r="D41" s="103" t="s">
        <v>47</v>
      </c>
      <c r="E41" s="103" t="s">
        <v>47</v>
      </c>
    </row>
    <row r="42" spans="1:5" x14ac:dyDescent="0.25">
      <c r="A42" s="106" t="s">
        <v>81</v>
      </c>
      <c r="B42" s="107">
        <f>5465+10542</f>
        <v>16007</v>
      </c>
      <c r="C42" s="107">
        <f>5465+10542</f>
        <v>16007</v>
      </c>
      <c r="D42" s="107">
        <f>5465+10542</f>
        <v>16007</v>
      </c>
      <c r="E42" s="107">
        <f>5465+10542</f>
        <v>16007</v>
      </c>
    </row>
    <row r="43" spans="1:5" ht="24" x14ac:dyDescent="0.25">
      <c r="A43" s="108" t="s">
        <v>100</v>
      </c>
      <c r="B43" s="109"/>
      <c r="C43" s="110"/>
      <c r="D43" s="110"/>
      <c r="E43" s="110"/>
    </row>
    <row r="44" spans="1:5" ht="24" x14ac:dyDescent="0.25">
      <c r="A44" s="108" t="s">
        <v>278</v>
      </c>
      <c r="B44" s="109"/>
      <c r="C44" s="111"/>
      <c r="D44" s="111"/>
      <c r="E44" s="111"/>
    </row>
    <row r="45" spans="1:5" x14ac:dyDescent="0.25">
      <c r="A45" s="106" t="s">
        <v>82</v>
      </c>
      <c r="B45" s="107">
        <f>915+1760</f>
        <v>2675</v>
      </c>
      <c r="C45" s="107">
        <f>915+1760</f>
        <v>2675</v>
      </c>
      <c r="D45" s="107">
        <f>915+1760</f>
        <v>2675</v>
      </c>
      <c r="E45" s="107">
        <f>915+1760</f>
        <v>2675</v>
      </c>
    </row>
    <row r="46" spans="1:5" ht="24" x14ac:dyDescent="0.25">
      <c r="A46" s="108" t="s">
        <v>102</v>
      </c>
      <c r="B46" s="109"/>
      <c r="C46" s="107"/>
      <c r="D46" s="107"/>
      <c r="E46" s="107"/>
    </row>
    <row r="47" spans="1:5" ht="24" x14ac:dyDescent="0.25">
      <c r="A47" s="108" t="s">
        <v>279</v>
      </c>
      <c r="B47" s="109"/>
      <c r="C47" s="107"/>
      <c r="D47" s="107"/>
      <c r="E47" s="107"/>
    </row>
    <row r="48" spans="1:5" x14ac:dyDescent="0.25">
      <c r="A48" s="106" t="s">
        <v>83</v>
      </c>
      <c r="B48" s="109">
        <f>11085+24757</f>
        <v>35842</v>
      </c>
      <c r="C48" s="107">
        <f>11100+24800</f>
        <v>35900</v>
      </c>
      <c r="D48" s="107">
        <f>11100+24800</f>
        <v>35900</v>
      </c>
      <c r="E48" s="107">
        <f>11100+24800</f>
        <v>35900</v>
      </c>
    </row>
    <row r="49" spans="1:5" ht="24" x14ac:dyDescent="0.25">
      <c r="A49" s="108" t="s">
        <v>104</v>
      </c>
      <c r="B49" s="109"/>
      <c r="C49" s="107"/>
      <c r="D49" s="107"/>
      <c r="E49" s="107"/>
    </row>
    <row r="50" spans="1:5" ht="24" x14ac:dyDescent="0.25">
      <c r="A50" s="108" t="s">
        <v>280</v>
      </c>
      <c r="B50" s="109"/>
      <c r="C50" s="107" t="s">
        <v>281</v>
      </c>
      <c r="D50" s="107" t="s">
        <v>281</v>
      </c>
      <c r="E50" s="107" t="s">
        <v>281</v>
      </c>
    </row>
    <row r="51" spans="1:5" x14ac:dyDescent="0.25">
      <c r="A51" s="106" t="s">
        <v>84</v>
      </c>
      <c r="B51" s="109"/>
      <c r="C51" s="107"/>
      <c r="D51" s="107"/>
      <c r="E51" s="107"/>
    </row>
    <row r="52" spans="1:5" ht="24" x14ac:dyDescent="0.25">
      <c r="A52" s="108" t="s">
        <v>106</v>
      </c>
      <c r="B52" s="109"/>
      <c r="C52" s="107"/>
      <c r="D52" s="107"/>
      <c r="E52" s="107"/>
    </row>
    <row r="53" spans="1:5" ht="24" x14ac:dyDescent="0.25">
      <c r="A53" s="108" t="s">
        <v>282</v>
      </c>
      <c r="B53" s="109"/>
      <c r="C53" s="107"/>
      <c r="D53" s="107"/>
      <c r="E53" s="107"/>
    </row>
    <row r="54" spans="1:5" x14ac:dyDescent="0.25">
      <c r="A54" s="106" t="s">
        <v>85</v>
      </c>
      <c r="B54" s="109"/>
      <c r="C54" s="107"/>
      <c r="D54" s="107"/>
      <c r="E54" s="107"/>
    </row>
    <row r="55" spans="1:5" ht="24" x14ac:dyDescent="0.25">
      <c r="A55" s="108" t="s">
        <v>108</v>
      </c>
      <c r="B55" s="109"/>
      <c r="C55" s="107"/>
      <c r="D55" s="107"/>
      <c r="E55" s="107"/>
    </row>
    <row r="56" spans="1:5" ht="24" x14ac:dyDescent="0.25">
      <c r="A56" s="108" t="s">
        <v>283</v>
      </c>
      <c r="B56" s="109"/>
      <c r="C56" s="107"/>
      <c r="D56" s="107"/>
      <c r="E56" s="107"/>
    </row>
    <row r="57" spans="1:5" x14ac:dyDescent="0.25">
      <c r="A57" s="106" t="s">
        <v>86</v>
      </c>
      <c r="B57" s="109"/>
      <c r="C57" s="107"/>
      <c r="D57" s="107"/>
      <c r="E57" s="107"/>
    </row>
    <row r="58" spans="1:5" ht="24" x14ac:dyDescent="0.25">
      <c r="A58" s="108" t="s">
        <v>110</v>
      </c>
      <c r="B58" s="109"/>
      <c r="C58" s="107"/>
      <c r="D58" s="107"/>
      <c r="E58" s="107"/>
    </row>
    <row r="59" spans="1:5" ht="24" x14ac:dyDescent="0.25">
      <c r="A59" s="108" t="s">
        <v>284</v>
      </c>
      <c r="B59" s="109"/>
      <c r="C59" s="107"/>
      <c r="D59" s="107"/>
      <c r="E59" s="107"/>
    </row>
    <row r="60" spans="1:5" x14ac:dyDescent="0.25">
      <c r="A60" s="106" t="s">
        <v>87</v>
      </c>
      <c r="B60" s="109"/>
      <c r="C60" s="107"/>
      <c r="D60" s="107"/>
      <c r="E60" s="107"/>
    </row>
    <row r="61" spans="1:5" ht="24" x14ac:dyDescent="0.25">
      <c r="A61" s="108" t="s">
        <v>112</v>
      </c>
      <c r="B61" s="109"/>
      <c r="C61" s="107"/>
      <c r="D61" s="107"/>
      <c r="E61" s="107"/>
    </row>
    <row r="62" spans="1:5" ht="24" x14ac:dyDescent="0.25">
      <c r="A62" s="108" t="s">
        <v>285</v>
      </c>
      <c r="B62" s="109"/>
      <c r="C62" s="107"/>
      <c r="D62" s="107"/>
      <c r="E62" s="107"/>
    </row>
    <row r="63" spans="1:5" x14ac:dyDescent="0.25">
      <c r="A63" s="112" t="s">
        <v>88</v>
      </c>
      <c r="B63" s="109">
        <f>B60+B57+B54+B51+B48+B45+B42</f>
        <v>54524</v>
      </c>
      <c r="C63" s="109">
        <f>C60+C57+C54+C51+C48+C45+C42</f>
        <v>54582</v>
      </c>
      <c r="D63" s="109">
        <f>D60+D57+D54+D51+D48+D45+D42</f>
        <v>54582</v>
      </c>
      <c r="E63" s="109">
        <f>E60+E57+E54+E51+E48+E45+E42</f>
        <v>54582</v>
      </c>
    </row>
    <row r="64" spans="1:5" x14ac:dyDescent="0.25">
      <c r="A64" s="482" t="s">
        <v>286</v>
      </c>
      <c r="B64" s="476" t="s">
        <v>116</v>
      </c>
      <c r="C64" s="476"/>
      <c r="D64" s="476"/>
      <c r="E64" s="476"/>
    </row>
    <row r="65" spans="1:5" x14ac:dyDescent="0.25">
      <c r="A65" s="482"/>
      <c r="B65" s="476"/>
      <c r="C65" s="476"/>
      <c r="D65" s="476"/>
      <c r="E65" s="476"/>
    </row>
    <row r="66" spans="1:5" x14ac:dyDescent="0.25">
      <c r="A66" s="482"/>
      <c r="B66" s="476"/>
      <c r="C66" s="476"/>
      <c r="D66" s="476"/>
      <c r="E66" s="476"/>
    </row>
    <row r="67" spans="1:5" x14ac:dyDescent="0.25">
      <c r="A67" s="113" t="s">
        <v>89</v>
      </c>
      <c r="B67" s="114">
        <f>IF(B63-B34=0,0,"Error")</f>
        <v>0</v>
      </c>
      <c r="C67" s="114">
        <f>IF(C63-C34=0,0,"Error")</f>
        <v>0</v>
      </c>
      <c r="D67" s="114">
        <f>IF(D63-D34=0,0,"Error")</f>
        <v>0</v>
      </c>
      <c r="E67" s="114">
        <f>IF(E63-E34=0,0,"Error")</f>
        <v>0</v>
      </c>
    </row>
    <row r="68" spans="1:5" x14ac:dyDescent="0.25">
      <c r="A68" s="115" t="s">
        <v>127</v>
      </c>
      <c r="B68" s="476" t="s">
        <v>287</v>
      </c>
      <c r="C68" s="476"/>
      <c r="D68" s="476"/>
      <c r="E68" s="476"/>
    </row>
    <row r="69" spans="1:5" ht="32.25" customHeight="1" x14ac:dyDescent="0.25">
      <c r="A69" s="98" t="s">
        <v>69</v>
      </c>
      <c r="B69" s="476" t="s">
        <v>288</v>
      </c>
      <c r="C69" s="476"/>
      <c r="D69" s="476"/>
      <c r="E69" s="476"/>
    </row>
    <row r="70" spans="1:5" x14ac:dyDescent="0.25">
      <c r="A70" s="98" t="s">
        <v>71</v>
      </c>
      <c r="B70" s="478" t="s">
        <v>289</v>
      </c>
      <c r="C70" s="478"/>
      <c r="D70" s="478"/>
      <c r="E70" s="478"/>
    </row>
    <row r="71" spans="1:5" x14ac:dyDescent="0.25">
      <c r="A71" s="98" t="s">
        <v>73</v>
      </c>
      <c r="B71" s="104">
        <v>2000</v>
      </c>
      <c r="C71" s="104">
        <v>2050</v>
      </c>
      <c r="D71" s="104">
        <v>2050</v>
      </c>
      <c r="E71" s="104">
        <v>2100</v>
      </c>
    </row>
    <row r="72" spans="1:5" x14ac:dyDescent="0.25">
      <c r="A72" s="476"/>
      <c r="B72" s="103">
        <v>2018</v>
      </c>
      <c r="C72" s="103">
        <v>2019</v>
      </c>
      <c r="D72" s="103">
        <v>2020</v>
      </c>
      <c r="E72" s="103">
        <v>2021</v>
      </c>
    </row>
    <row r="73" spans="1:5" x14ac:dyDescent="0.25">
      <c r="A73" s="476"/>
      <c r="B73" s="103" t="s">
        <v>1</v>
      </c>
      <c r="C73" s="103" t="s">
        <v>47</v>
      </c>
      <c r="D73" s="103" t="s">
        <v>47</v>
      </c>
      <c r="E73" s="103" t="s">
        <v>47</v>
      </c>
    </row>
    <row r="74" spans="1:5" x14ac:dyDescent="0.25">
      <c r="A74" s="98" t="s">
        <v>74</v>
      </c>
      <c r="B74" s="104">
        <v>21895</v>
      </c>
      <c r="C74" s="104">
        <v>22495</v>
      </c>
      <c r="D74" s="104">
        <v>22495</v>
      </c>
      <c r="E74" s="104">
        <v>24495</v>
      </c>
    </row>
    <row r="75" spans="1:5" x14ac:dyDescent="0.25">
      <c r="A75" s="98" t="s">
        <v>75</v>
      </c>
      <c r="B75" s="104">
        <f>B74/B71</f>
        <v>10.9475</v>
      </c>
      <c r="C75" s="104">
        <f>C74/C71</f>
        <v>10.973170731707317</v>
      </c>
      <c r="D75" s="104">
        <f>D74/D71</f>
        <v>10.973170731707317</v>
      </c>
      <c r="E75" s="104">
        <f>E74/E71</f>
        <v>11.664285714285715</v>
      </c>
    </row>
    <row r="76" spans="1:5" x14ac:dyDescent="0.25">
      <c r="A76" s="98" t="s">
        <v>76</v>
      </c>
      <c r="B76" s="96"/>
      <c r="C76" s="105">
        <f>C71/B71-1</f>
        <v>2.4999999999999911E-2</v>
      </c>
      <c r="D76" s="105">
        <f>D71/C71-1</f>
        <v>0</v>
      </c>
      <c r="E76" s="105">
        <f>E71/D71-1</f>
        <v>2.4390243902439046E-2</v>
      </c>
    </row>
    <row r="77" spans="1:5" x14ac:dyDescent="0.25">
      <c r="A77" s="98" t="s">
        <v>78</v>
      </c>
      <c r="B77" s="96"/>
      <c r="C77" s="105">
        <f t="shared" ref="C77:E78" si="1">C74/B74-1</f>
        <v>2.7403516784654025E-2</v>
      </c>
      <c r="D77" s="105">
        <f t="shared" si="1"/>
        <v>0</v>
      </c>
      <c r="E77" s="105">
        <f t="shared" si="1"/>
        <v>8.8908646365859045E-2</v>
      </c>
    </row>
    <row r="78" spans="1:5" x14ac:dyDescent="0.25">
      <c r="A78" s="98" t="s">
        <v>79</v>
      </c>
      <c r="B78" s="96"/>
      <c r="C78" s="105">
        <f t="shared" si="1"/>
        <v>2.3448944240527236E-3</v>
      </c>
      <c r="D78" s="105">
        <f t="shared" si="1"/>
        <v>0</v>
      </c>
      <c r="E78" s="105">
        <f t="shared" si="1"/>
        <v>6.2982250023814856E-2</v>
      </c>
    </row>
    <row r="79" spans="1:5" x14ac:dyDescent="0.25">
      <c r="A79" s="481" t="s">
        <v>290</v>
      </c>
      <c r="B79" s="481"/>
      <c r="C79" s="481"/>
      <c r="D79" s="481"/>
      <c r="E79" s="481"/>
    </row>
    <row r="80" spans="1:5" x14ac:dyDescent="0.25">
      <c r="A80" s="476"/>
      <c r="B80" s="103">
        <v>2018</v>
      </c>
      <c r="C80" s="103">
        <v>2019</v>
      </c>
      <c r="D80" s="103">
        <v>2020</v>
      </c>
      <c r="E80" s="103">
        <v>2021</v>
      </c>
    </row>
    <row r="81" spans="1:5" x14ac:dyDescent="0.25">
      <c r="A81" s="476"/>
      <c r="B81" s="103" t="s">
        <v>1</v>
      </c>
      <c r="C81" s="103" t="s">
        <v>47</v>
      </c>
      <c r="D81" s="103" t="s">
        <v>47</v>
      </c>
      <c r="E81" s="103" t="s">
        <v>47</v>
      </c>
    </row>
    <row r="82" spans="1:5" x14ac:dyDescent="0.25">
      <c r="A82" s="106" t="s">
        <v>81</v>
      </c>
      <c r="B82" s="107">
        <v>7537</v>
      </c>
      <c r="C82" s="107">
        <v>7537</v>
      </c>
      <c r="D82" s="107">
        <v>7537</v>
      </c>
      <c r="E82" s="107">
        <v>9537</v>
      </c>
    </row>
    <row r="83" spans="1:5" ht="24" x14ac:dyDescent="0.25">
      <c r="A83" s="108" t="s">
        <v>100</v>
      </c>
      <c r="B83" s="109"/>
      <c r="C83" s="111"/>
      <c r="D83" s="111"/>
      <c r="E83" s="111"/>
    </row>
    <row r="84" spans="1:5" ht="24" x14ac:dyDescent="0.25">
      <c r="A84" s="108" t="s">
        <v>101</v>
      </c>
      <c r="B84" s="109"/>
      <c r="C84" s="111"/>
      <c r="D84" s="111"/>
      <c r="E84" s="111"/>
    </row>
    <row r="85" spans="1:5" x14ac:dyDescent="0.25">
      <c r="A85" s="106" t="s">
        <v>82</v>
      </c>
      <c r="B85" s="107">
        <v>2258</v>
      </c>
      <c r="C85" s="107">
        <v>2258</v>
      </c>
      <c r="D85" s="107">
        <v>2258</v>
      </c>
      <c r="E85" s="107">
        <v>2258</v>
      </c>
    </row>
    <row r="86" spans="1:5" ht="24" x14ac:dyDescent="0.25">
      <c r="A86" s="108" t="s">
        <v>102</v>
      </c>
      <c r="B86" s="109"/>
      <c r="C86" s="107"/>
      <c r="D86" s="107"/>
      <c r="E86" s="107"/>
    </row>
    <row r="87" spans="1:5" ht="24" x14ac:dyDescent="0.25">
      <c r="A87" s="108" t="s">
        <v>103</v>
      </c>
      <c r="B87" s="109"/>
      <c r="C87" s="107"/>
      <c r="D87" s="107"/>
      <c r="E87" s="107"/>
    </row>
    <row r="88" spans="1:5" s="8" customFormat="1" x14ac:dyDescent="0.25">
      <c r="A88" s="116" t="s">
        <v>83</v>
      </c>
      <c r="B88" s="117">
        <v>12100</v>
      </c>
      <c r="C88" s="99">
        <v>12700</v>
      </c>
      <c r="D88" s="99">
        <v>12700</v>
      </c>
      <c r="E88" s="99">
        <v>12700</v>
      </c>
    </row>
    <row r="89" spans="1:5" ht="24" x14ac:dyDescent="0.25">
      <c r="A89" s="108" t="s">
        <v>104</v>
      </c>
      <c r="B89" s="109"/>
      <c r="C89" s="107"/>
      <c r="D89" s="107"/>
      <c r="E89" s="107"/>
    </row>
    <row r="90" spans="1:5" ht="24" x14ac:dyDescent="0.25">
      <c r="A90" s="108" t="s">
        <v>105</v>
      </c>
      <c r="B90" s="109"/>
      <c r="C90" s="107"/>
      <c r="D90" s="107"/>
      <c r="E90" s="107"/>
    </row>
    <row r="91" spans="1:5" x14ac:dyDescent="0.25">
      <c r="A91" s="106" t="s">
        <v>84</v>
      </c>
      <c r="B91" s="109"/>
      <c r="C91" s="107"/>
      <c r="D91" s="107"/>
      <c r="E91" s="107"/>
    </row>
    <row r="92" spans="1:5" ht="24" x14ac:dyDescent="0.25">
      <c r="A92" s="108" t="s">
        <v>106</v>
      </c>
      <c r="B92" s="109"/>
      <c r="C92" s="107"/>
      <c r="D92" s="107"/>
      <c r="E92" s="107"/>
    </row>
    <row r="93" spans="1:5" ht="24" x14ac:dyDescent="0.25">
      <c r="A93" s="108" t="s">
        <v>107</v>
      </c>
      <c r="B93" s="109"/>
      <c r="C93" s="107"/>
      <c r="D93" s="107"/>
      <c r="E93" s="107"/>
    </row>
    <row r="94" spans="1:5" x14ac:dyDescent="0.25">
      <c r="A94" s="106" t="s">
        <v>85</v>
      </c>
      <c r="B94" s="109"/>
      <c r="C94" s="107"/>
      <c r="D94" s="107"/>
      <c r="E94" s="107"/>
    </row>
    <row r="95" spans="1:5" ht="24" x14ac:dyDescent="0.25">
      <c r="A95" s="108" t="s">
        <v>108</v>
      </c>
      <c r="B95" s="109"/>
      <c r="C95" s="107"/>
      <c r="D95" s="107"/>
      <c r="E95" s="107"/>
    </row>
    <row r="96" spans="1:5" ht="24" x14ac:dyDescent="0.25">
      <c r="A96" s="108" t="s">
        <v>109</v>
      </c>
      <c r="B96" s="109"/>
      <c r="C96" s="107"/>
      <c r="D96" s="107"/>
      <c r="E96" s="107"/>
    </row>
    <row r="97" spans="1:5" x14ac:dyDescent="0.25">
      <c r="A97" s="106" t="s">
        <v>86</v>
      </c>
      <c r="B97" s="109"/>
      <c r="C97" s="107"/>
      <c r="D97" s="107"/>
      <c r="E97" s="107"/>
    </row>
    <row r="98" spans="1:5" ht="24" x14ac:dyDescent="0.25">
      <c r="A98" s="108" t="s">
        <v>110</v>
      </c>
      <c r="B98" s="109"/>
      <c r="C98" s="107"/>
      <c r="D98" s="107"/>
      <c r="E98" s="107"/>
    </row>
    <row r="99" spans="1:5" ht="24" x14ac:dyDescent="0.25">
      <c r="A99" s="108" t="s">
        <v>111</v>
      </c>
      <c r="B99" s="109"/>
      <c r="C99" s="107"/>
      <c r="D99" s="107"/>
      <c r="E99" s="107"/>
    </row>
    <row r="100" spans="1:5" x14ac:dyDescent="0.25">
      <c r="A100" s="106" t="s">
        <v>87</v>
      </c>
      <c r="B100" s="109"/>
      <c r="C100" s="107"/>
      <c r="D100" s="107"/>
      <c r="E100" s="107"/>
    </row>
    <row r="101" spans="1:5" ht="24" x14ac:dyDescent="0.25">
      <c r="A101" s="108" t="s">
        <v>112</v>
      </c>
      <c r="B101" s="109"/>
      <c r="C101" s="107"/>
      <c r="D101" s="107"/>
      <c r="E101" s="107"/>
    </row>
    <row r="102" spans="1:5" ht="24" x14ac:dyDescent="0.25">
      <c r="A102" s="108" t="s">
        <v>113</v>
      </c>
      <c r="B102" s="109"/>
      <c r="C102" s="107"/>
      <c r="D102" s="107"/>
      <c r="E102" s="107"/>
    </row>
    <row r="103" spans="1:5" x14ac:dyDescent="0.25">
      <c r="A103" s="118" t="s">
        <v>94</v>
      </c>
      <c r="B103" s="109">
        <f>B100+B97+B94+B91+B88+B85+B82</f>
        <v>21895</v>
      </c>
      <c r="C103" s="109">
        <f>C100+C97+C94+C91+C88+C85+C82</f>
        <v>22495</v>
      </c>
      <c r="D103" s="109">
        <f>D100+D97+D94+D91+D88+D85+D82</f>
        <v>22495</v>
      </c>
      <c r="E103" s="109">
        <f>E100+E97+E94+E91+E88+E85+E82</f>
        <v>24495</v>
      </c>
    </row>
    <row r="104" spans="1:5" x14ac:dyDescent="0.25">
      <c r="A104" s="482" t="s">
        <v>187</v>
      </c>
      <c r="B104" s="476" t="s">
        <v>116</v>
      </c>
      <c r="C104" s="476"/>
      <c r="D104" s="476"/>
      <c r="E104" s="476"/>
    </row>
    <row r="105" spans="1:5" x14ac:dyDescent="0.25">
      <c r="A105" s="482"/>
      <c r="B105" s="476"/>
      <c r="C105" s="476"/>
      <c r="D105" s="476"/>
      <c r="E105" s="476"/>
    </row>
    <row r="106" spans="1:5" x14ac:dyDescent="0.25">
      <c r="A106" s="482"/>
      <c r="B106" s="476"/>
      <c r="C106" s="476"/>
      <c r="D106" s="476"/>
      <c r="E106" s="476"/>
    </row>
    <row r="107" spans="1:5" x14ac:dyDescent="0.25">
      <c r="A107" s="113" t="s">
        <v>89</v>
      </c>
      <c r="B107" s="114">
        <f>IF(B103-B74=0,0,"Error")</f>
        <v>0</v>
      </c>
      <c r="C107" s="114">
        <f>IF(C103-C74=0,0,"Error")</f>
        <v>0</v>
      </c>
      <c r="D107" s="114">
        <f>IF(D103-D74=0,0,"Error")</f>
        <v>0</v>
      </c>
      <c r="E107" s="114">
        <f>IF(E103-E74=0,0,"Error")</f>
        <v>0</v>
      </c>
    </row>
    <row r="108" spans="1:5" ht="22.5" customHeight="1" x14ac:dyDescent="0.25">
      <c r="A108" s="115" t="s">
        <v>291</v>
      </c>
      <c r="B108" s="476" t="s">
        <v>292</v>
      </c>
      <c r="C108" s="476"/>
      <c r="D108" s="476"/>
      <c r="E108" s="476"/>
    </row>
    <row r="109" spans="1:5" ht="24.75" customHeight="1" x14ac:dyDescent="0.25">
      <c r="A109" s="98" t="s">
        <v>69</v>
      </c>
      <c r="B109" s="476" t="s">
        <v>293</v>
      </c>
      <c r="C109" s="476"/>
      <c r="D109" s="476"/>
      <c r="E109" s="476"/>
    </row>
    <row r="110" spans="1:5" x14ac:dyDescent="0.25">
      <c r="A110" s="98" t="s">
        <v>71</v>
      </c>
      <c r="B110" s="478" t="s">
        <v>294</v>
      </c>
      <c r="C110" s="478"/>
      <c r="D110" s="478"/>
      <c r="E110" s="478"/>
    </row>
    <row r="111" spans="1:5" x14ac:dyDescent="0.25">
      <c r="A111" s="98" t="s">
        <v>73</v>
      </c>
      <c r="B111" s="104">
        <v>1</v>
      </c>
      <c r="C111" s="104">
        <v>1</v>
      </c>
      <c r="D111" s="104">
        <v>1</v>
      </c>
      <c r="E111" s="104">
        <v>1</v>
      </c>
    </row>
    <row r="112" spans="1:5" x14ac:dyDescent="0.25">
      <c r="A112" s="476"/>
      <c r="B112" s="103">
        <v>2018</v>
      </c>
      <c r="C112" s="103">
        <v>2019</v>
      </c>
      <c r="D112" s="103">
        <v>2020</v>
      </c>
      <c r="E112" s="103">
        <v>2021</v>
      </c>
    </row>
    <row r="113" spans="1:5" x14ac:dyDescent="0.25">
      <c r="A113" s="476"/>
      <c r="B113" s="103" t="s">
        <v>1</v>
      </c>
      <c r="C113" s="103" t="s">
        <v>47</v>
      </c>
      <c r="D113" s="103" t="s">
        <v>47</v>
      </c>
      <c r="E113" s="103" t="s">
        <v>47</v>
      </c>
    </row>
    <row r="114" spans="1:5" x14ac:dyDescent="0.25">
      <c r="A114" s="98" t="s">
        <v>74</v>
      </c>
      <c r="B114" s="104">
        <v>7443</v>
      </c>
      <c r="C114" s="104">
        <v>12523</v>
      </c>
      <c r="D114" s="104">
        <v>12523</v>
      </c>
      <c r="E114" s="104">
        <v>12523</v>
      </c>
    </row>
    <row r="115" spans="1:5" x14ac:dyDescent="0.25">
      <c r="A115" s="98" t="s">
        <v>75</v>
      </c>
      <c r="B115" s="104">
        <f>B114/B111</f>
        <v>7443</v>
      </c>
      <c r="C115" s="104">
        <f>C114/C111</f>
        <v>12523</v>
      </c>
      <c r="D115" s="104">
        <f>D114/D111</f>
        <v>12523</v>
      </c>
      <c r="E115" s="104">
        <f>E114/E111</f>
        <v>12523</v>
      </c>
    </row>
    <row r="116" spans="1:5" x14ac:dyDescent="0.25">
      <c r="A116" s="98" t="s">
        <v>76</v>
      </c>
      <c r="B116" s="96" t="s">
        <v>77</v>
      </c>
      <c r="C116" s="105">
        <f>C111/B111-1</f>
        <v>0</v>
      </c>
      <c r="D116" s="105">
        <f>D111/C111-1</f>
        <v>0</v>
      </c>
      <c r="E116" s="105">
        <f>E111/D111-1</f>
        <v>0</v>
      </c>
    </row>
    <row r="117" spans="1:5" x14ac:dyDescent="0.25">
      <c r="A117" s="98" t="s">
        <v>78</v>
      </c>
      <c r="B117" s="96" t="s">
        <v>77</v>
      </c>
      <c r="C117" s="105">
        <f t="shared" ref="C117:E118" si="2">C114/B114-1</f>
        <v>0.6825204890501142</v>
      </c>
      <c r="D117" s="105">
        <f t="shared" si="2"/>
        <v>0</v>
      </c>
      <c r="E117" s="105">
        <f t="shared" si="2"/>
        <v>0</v>
      </c>
    </row>
    <row r="118" spans="1:5" x14ac:dyDescent="0.25">
      <c r="A118" s="98" t="s">
        <v>79</v>
      </c>
      <c r="B118" s="96" t="s">
        <v>77</v>
      </c>
      <c r="C118" s="105">
        <f t="shared" si="2"/>
        <v>0.6825204890501142</v>
      </c>
      <c r="D118" s="105">
        <f t="shared" si="2"/>
        <v>0</v>
      </c>
      <c r="E118" s="105">
        <f t="shared" si="2"/>
        <v>0</v>
      </c>
    </row>
    <row r="119" spans="1:5" x14ac:dyDescent="0.25">
      <c r="A119" s="481" t="s">
        <v>295</v>
      </c>
      <c r="B119" s="481"/>
      <c r="C119" s="481"/>
      <c r="D119" s="481"/>
      <c r="E119" s="481"/>
    </row>
    <row r="120" spans="1:5" x14ac:dyDescent="0.25">
      <c r="A120" s="476"/>
      <c r="B120" s="103">
        <v>2018</v>
      </c>
      <c r="C120" s="103">
        <v>2019</v>
      </c>
      <c r="D120" s="103">
        <v>2020</v>
      </c>
      <c r="E120" s="103">
        <v>2021</v>
      </c>
    </row>
    <row r="121" spans="1:5" x14ac:dyDescent="0.25">
      <c r="A121" s="476"/>
      <c r="B121" s="103" t="s">
        <v>1</v>
      </c>
      <c r="C121" s="103" t="s">
        <v>47</v>
      </c>
      <c r="D121" s="103" t="s">
        <v>47</v>
      </c>
      <c r="E121" s="103" t="s">
        <v>47</v>
      </c>
    </row>
    <row r="122" spans="1:5" x14ac:dyDescent="0.25">
      <c r="A122" s="106" t="s">
        <v>81</v>
      </c>
      <c r="B122" s="107">
        <v>6018</v>
      </c>
      <c r="C122" s="107">
        <v>6018</v>
      </c>
      <c r="D122" s="107">
        <v>6018</v>
      </c>
      <c r="E122" s="107">
        <v>6018</v>
      </c>
    </row>
    <row r="123" spans="1:5" ht="24" x14ac:dyDescent="0.25">
      <c r="A123" s="108" t="s">
        <v>100</v>
      </c>
      <c r="B123" s="109"/>
      <c r="C123" s="111"/>
      <c r="D123" s="111"/>
      <c r="E123" s="111"/>
    </row>
    <row r="124" spans="1:5" ht="24" x14ac:dyDescent="0.25">
      <c r="A124" s="108" t="s">
        <v>101</v>
      </c>
      <c r="B124" s="109"/>
      <c r="C124" s="111"/>
      <c r="D124" s="111"/>
      <c r="E124" s="111"/>
    </row>
    <row r="125" spans="1:5" x14ac:dyDescent="0.25">
      <c r="A125" s="106" t="s">
        <v>82</v>
      </c>
      <c r="B125" s="107">
        <v>1005</v>
      </c>
      <c r="C125" s="107">
        <v>1005</v>
      </c>
      <c r="D125" s="107">
        <v>1005</v>
      </c>
      <c r="E125" s="107">
        <v>1005</v>
      </c>
    </row>
    <row r="126" spans="1:5" ht="24" x14ac:dyDescent="0.25">
      <c r="A126" s="108" t="s">
        <v>102</v>
      </c>
      <c r="B126" s="109"/>
      <c r="C126" s="107"/>
      <c r="D126" s="107"/>
      <c r="E126" s="107"/>
    </row>
    <row r="127" spans="1:5" ht="24" x14ac:dyDescent="0.25">
      <c r="A127" s="108" t="s">
        <v>103</v>
      </c>
      <c r="B127" s="109"/>
      <c r="C127" s="107"/>
      <c r="D127" s="107"/>
      <c r="E127" s="107"/>
    </row>
    <row r="128" spans="1:5" x14ac:dyDescent="0.25">
      <c r="A128" s="106" t="s">
        <v>83</v>
      </c>
      <c r="B128" s="109">
        <v>420</v>
      </c>
      <c r="C128" s="107">
        <v>5500</v>
      </c>
      <c r="D128" s="107">
        <v>5500</v>
      </c>
      <c r="E128" s="107">
        <v>5500</v>
      </c>
    </row>
    <row r="129" spans="1:5" ht="24" x14ac:dyDescent="0.25">
      <c r="A129" s="108" t="s">
        <v>104</v>
      </c>
      <c r="B129" s="119" t="s">
        <v>296</v>
      </c>
      <c r="C129" s="119" t="s">
        <v>297</v>
      </c>
      <c r="D129" s="119" t="s">
        <v>297</v>
      </c>
      <c r="E129" s="119" t="s">
        <v>297</v>
      </c>
    </row>
    <row r="130" spans="1:5" ht="24" x14ac:dyDescent="0.25">
      <c r="A130" s="108" t="s">
        <v>105</v>
      </c>
      <c r="B130" s="109"/>
      <c r="C130" s="107"/>
      <c r="D130" s="107"/>
      <c r="E130" s="107"/>
    </row>
    <row r="131" spans="1:5" x14ac:dyDescent="0.25">
      <c r="A131" s="106" t="s">
        <v>84</v>
      </c>
      <c r="B131" s="109"/>
      <c r="C131" s="107"/>
      <c r="D131" s="107"/>
      <c r="E131" s="107"/>
    </row>
    <row r="132" spans="1:5" ht="24" x14ac:dyDescent="0.25">
      <c r="A132" s="108" t="s">
        <v>106</v>
      </c>
      <c r="B132" s="109"/>
      <c r="C132" s="107"/>
      <c r="D132" s="107"/>
      <c r="E132" s="107"/>
    </row>
    <row r="133" spans="1:5" ht="24" x14ac:dyDescent="0.25">
      <c r="A133" s="108" t="s">
        <v>107</v>
      </c>
      <c r="B133" s="109"/>
      <c r="C133" s="107"/>
      <c r="D133" s="107"/>
      <c r="E133" s="107"/>
    </row>
    <row r="134" spans="1:5" x14ac:dyDescent="0.25">
      <c r="A134" s="106" t="s">
        <v>85</v>
      </c>
      <c r="B134" s="109"/>
      <c r="C134" s="107"/>
      <c r="D134" s="107"/>
      <c r="E134" s="107"/>
    </row>
    <row r="135" spans="1:5" ht="24" x14ac:dyDescent="0.25">
      <c r="A135" s="108" t="s">
        <v>108</v>
      </c>
      <c r="B135" s="109"/>
      <c r="C135" s="107"/>
      <c r="D135" s="107"/>
      <c r="E135" s="107"/>
    </row>
    <row r="136" spans="1:5" ht="24" x14ac:dyDescent="0.25">
      <c r="A136" s="108" t="s">
        <v>109</v>
      </c>
      <c r="B136" s="109"/>
      <c r="C136" s="107"/>
      <c r="D136" s="107"/>
      <c r="E136" s="107"/>
    </row>
    <row r="137" spans="1:5" x14ac:dyDescent="0.25">
      <c r="A137" s="106" t="s">
        <v>86</v>
      </c>
      <c r="B137" s="109"/>
      <c r="C137" s="107"/>
      <c r="D137" s="107"/>
      <c r="E137" s="107"/>
    </row>
    <row r="138" spans="1:5" ht="24" x14ac:dyDescent="0.25">
      <c r="A138" s="108" t="s">
        <v>110</v>
      </c>
      <c r="B138" s="109"/>
      <c r="C138" s="107"/>
      <c r="D138" s="107"/>
      <c r="E138" s="107"/>
    </row>
    <row r="139" spans="1:5" ht="24" x14ac:dyDescent="0.25">
      <c r="A139" s="108" t="s">
        <v>111</v>
      </c>
      <c r="B139" s="109"/>
      <c r="C139" s="107"/>
      <c r="D139" s="107"/>
      <c r="E139" s="107"/>
    </row>
    <row r="140" spans="1:5" x14ac:dyDescent="0.25">
      <c r="A140" s="106" t="s">
        <v>87</v>
      </c>
      <c r="B140" s="109"/>
      <c r="C140" s="107"/>
      <c r="D140" s="107"/>
      <c r="E140" s="107"/>
    </row>
    <row r="141" spans="1:5" ht="24" x14ac:dyDescent="0.25">
      <c r="A141" s="108" t="s">
        <v>112</v>
      </c>
      <c r="B141" s="109"/>
      <c r="C141" s="107"/>
      <c r="D141" s="107"/>
      <c r="E141" s="107"/>
    </row>
    <row r="142" spans="1:5" ht="24" x14ac:dyDescent="0.25">
      <c r="A142" s="108" t="s">
        <v>113</v>
      </c>
      <c r="B142" s="109"/>
      <c r="C142" s="107"/>
      <c r="D142" s="107"/>
      <c r="E142" s="107"/>
    </row>
    <row r="143" spans="1:5" x14ac:dyDescent="0.25">
      <c r="A143" s="118" t="s">
        <v>114</v>
      </c>
      <c r="B143" s="109">
        <f>B140+B137+B134+B131+B128+B125+B122</f>
        <v>7443</v>
      </c>
      <c r="C143" s="109">
        <f>C140+C137+C134+C131+C128+C125+C122</f>
        <v>12523</v>
      </c>
      <c r="D143" s="109">
        <f>D140+D137+D134+D131+D128+D125+D122</f>
        <v>12523</v>
      </c>
      <c r="E143" s="109">
        <f>E140+E137+E134+E131+E128+E125+E122</f>
        <v>12523</v>
      </c>
    </row>
    <row r="144" spans="1:5" x14ac:dyDescent="0.25">
      <c r="A144" s="482" t="s">
        <v>214</v>
      </c>
      <c r="B144" s="476" t="s">
        <v>116</v>
      </c>
      <c r="C144" s="476"/>
      <c r="D144" s="476"/>
      <c r="E144" s="476"/>
    </row>
    <row r="145" spans="1:5" x14ac:dyDescent="0.25">
      <c r="A145" s="482"/>
      <c r="B145" s="476"/>
      <c r="C145" s="476"/>
      <c r="D145" s="476"/>
      <c r="E145" s="476"/>
    </row>
    <row r="146" spans="1:5" x14ac:dyDescent="0.25">
      <c r="A146" s="482"/>
      <c r="B146" s="476"/>
      <c r="C146" s="476"/>
      <c r="D146" s="476"/>
      <c r="E146" s="476"/>
    </row>
    <row r="147" spans="1:5" x14ac:dyDescent="0.25">
      <c r="A147" s="113" t="s">
        <v>89</v>
      </c>
      <c r="B147" s="114">
        <f>IF(B143-B114=0,0,"Error")</f>
        <v>0</v>
      </c>
      <c r="C147" s="114">
        <f>IF(C143-C114=0,0,"Error")</f>
        <v>0</v>
      </c>
      <c r="D147" s="114">
        <f>IF(D143-D114=0,0,"Error")</f>
        <v>0</v>
      </c>
      <c r="E147" s="114">
        <f>IF(E143-E114=0,0,"Error")</f>
        <v>0</v>
      </c>
    </row>
    <row r="148" spans="1:5" x14ac:dyDescent="0.25">
      <c r="A148" s="115" t="s">
        <v>298</v>
      </c>
      <c r="B148" s="476" t="s">
        <v>299</v>
      </c>
      <c r="C148" s="476"/>
      <c r="D148" s="476"/>
      <c r="E148" s="476"/>
    </row>
    <row r="149" spans="1:5" ht="21" customHeight="1" x14ac:dyDescent="0.25">
      <c r="A149" s="98" t="s">
        <v>69</v>
      </c>
      <c r="B149" s="476" t="s">
        <v>300</v>
      </c>
      <c r="C149" s="476"/>
      <c r="D149" s="476"/>
      <c r="E149" s="476"/>
    </row>
    <row r="150" spans="1:5" x14ac:dyDescent="0.25">
      <c r="A150" s="98" t="s">
        <v>71</v>
      </c>
      <c r="B150" s="478" t="s">
        <v>301</v>
      </c>
      <c r="C150" s="478"/>
      <c r="D150" s="478"/>
      <c r="E150" s="478"/>
    </row>
    <row r="151" spans="1:5" x14ac:dyDescent="0.25">
      <c r="A151" s="98" t="s">
        <v>73</v>
      </c>
      <c r="B151" s="104">
        <v>2</v>
      </c>
      <c r="C151" s="104">
        <v>3</v>
      </c>
      <c r="D151" s="104">
        <v>3</v>
      </c>
      <c r="E151" s="104">
        <v>3</v>
      </c>
    </row>
    <row r="152" spans="1:5" x14ac:dyDescent="0.25">
      <c r="A152" s="476"/>
      <c r="B152" s="103">
        <v>2018</v>
      </c>
      <c r="C152" s="103">
        <v>2019</v>
      </c>
      <c r="D152" s="103">
        <v>2020</v>
      </c>
      <c r="E152" s="103">
        <v>2021</v>
      </c>
    </row>
    <row r="153" spans="1:5" x14ac:dyDescent="0.25">
      <c r="A153" s="476"/>
      <c r="B153" s="103" t="s">
        <v>1</v>
      </c>
      <c r="C153" s="103" t="s">
        <v>47</v>
      </c>
      <c r="D153" s="103" t="s">
        <v>47</v>
      </c>
      <c r="E153" s="103" t="s">
        <v>47</v>
      </c>
    </row>
    <row r="154" spans="1:5" x14ac:dyDescent="0.25">
      <c r="A154" s="98" t="s">
        <v>74</v>
      </c>
      <c r="B154" s="104">
        <v>13138</v>
      </c>
      <c r="C154" s="104">
        <v>16900</v>
      </c>
      <c r="D154" s="104">
        <v>15900</v>
      </c>
      <c r="E154" s="104">
        <v>15950</v>
      </c>
    </row>
    <row r="155" spans="1:5" x14ac:dyDescent="0.25">
      <c r="A155" s="98" t="s">
        <v>75</v>
      </c>
      <c r="B155" s="104">
        <f>B154/B151</f>
        <v>6569</v>
      </c>
      <c r="C155" s="104">
        <f>C154/C151</f>
        <v>5633.333333333333</v>
      </c>
      <c r="D155" s="104">
        <f>D154/D151</f>
        <v>5300</v>
      </c>
      <c r="E155" s="104">
        <f>E154/E151</f>
        <v>5316.666666666667</v>
      </c>
    </row>
    <row r="156" spans="1:5" x14ac:dyDescent="0.25">
      <c r="A156" s="98" t="s">
        <v>76</v>
      </c>
      <c r="B156" s="96" t="s">
        <v>77</v>
      </c>
      <c r="C156" s="105">
        <f>C151/B151-1</f>
        <v>0.5</v>
      </c>
      <c r="D156" s="105">
        <f>D151/C151-1</f>
        <v>0</v>
      </c>
      <c r="E156" s="105">
        <f>E151/D151-1</f>
        <v>0</v>
      </c>
    </row>
    <row r="157" spans="1:5" x14ac:dyDescent="0.25">
      <c r="A157" s="98" t="s">
        <v>78</v>
      </c>
      <c r="B157" s="96" t="s">
        <v>77</v>
      </c>
      <c r="C157" s="105">
        <f t="shared" ref="C157:E158" si="3">C154/B154-1</f>
        <v>0.2863449535697975</v>
      </c>
      <c r="D157" s="105">
        <f t="shared" si="3"/>
        <v>-5.9171597633136064E-2</v>
      </c>
      <c r="E157" s="105">
        <f t="shared" si="3"/>
        <v>3.1446540880504248E-3</v>
      </c>
    </row>
    <row r="158" spans="1:5" x14ac:dyDescent="0.25">
      <c r="A158" s="98" t="s">
        <v>79</v>
      </c>
      <c r="B158" s="96" t="s">
        <v>77</v>
      </c>
      <c r="C158" s="105">
        <f t="shared" si="3"/>
        <v>-0.142436697620135</v>
      </c>
      <c r="D158" s="105">
        <f t="shared" si="3"/>
        <v>-5.9171597633136064E-2</v>
      </c>
      <c r="E158" s="105">
        <f t="shared" si="3"/>
        <v>3.1446540880504248E-3</v>
      </c>
    </row>
    <row r="159" spans="1:5" x14ac:dyDescent="0.25">
      <c r="A159" s="481" t="s">
        <v>302</v>
      </c>
      <c r="B159" s="481"/>
      <c r="C159" s="481"/>
      <c r="D159" s="481"/>
      <c r="E159" s="481"/>
    </row>
    <row r="160" spans="1:5" x14ac:dyDescent="0.25">
      <c r="A160" s="476"/>
      <c r="B160" s="103">
        <v>2018</v>
      </c>
      <c r="C160" s="103">
        <v>2019</v>
      </c>
      <c r="D160" s="103">
        <v>2020</v>
      </c>
      <c r="E160" s="103">
        <v>2021</v>
      </c>
    </row>
    <row r="161" spans="1:5" x14ac:dyDescent="0.25">
      <c r="A161" s="476"/>
      <c r="B161" s="103" t="s">
        <v>1</v>
      </c>
      <c r="C161" s="103" t="s">
        <v>47</v>
      </c>
      <c r="D161" s="103" t="s">
        <v>47</v>
      </c>
      <c r="E161" s="103" t="s">
        <v>47</v>
      </c>
    </row>
    <row r="162" spans="1:5" x14ac:dyDescent="0.25">
      <c r="A162" s="106" t="s">
        <v>81</v>
      </c>
      <c r="B162" s="107">
        <v>0</v>
      </c>
      <c r="C162" s="107">
        <v>0</v>
      </c>
      <c r="D162" s="107">
        <v>0</v>
      </c>
      <c r="E162" s="107">
        <v>0</v>
      </c>
    </row>
    <row r="163" spans="1:5" ht="24" x14ac:dyDescent="0.25">
      <c r="A163" s="108" t="s">
        <v>100</v>
      </c>
      <c r="B163" s="109"/>
      <c r="C163" s="111"/>
      <c r="D163" s="111"/>
      <c r="E163" s="111"/>
    </row>
    <row r="164" spans="1:5" ht="24" x14ac:dyDescent="0.25">
      <c r="A164" s="108" t="s">
        <v>101</v>
      </c>
      <c r="B164" s="109"/>
      <c r="C164" s="111"/>
      <c r="D164" s="111"/>
      <c r="E164" s="111"/>
    </row>
    <row r="165" spans="1:5" x14ac:dyDescent="0.25">
      <c r="A165" s="106" t="s">
        <v>82</v>
      </c>
      <c r="B165" s="107">
        <v>0</v>
      </c>
      <c r="C165" s="107">
        <v>0</v>
      </c>
      <c r="D165" s="107">
        <v>0</v>
      </c>
      <c r="E165" s="107">
        <v>0</v>
      </c>
    </row>
    <row r="166" spans="1:5" ht="24" x14ac:dyDescent="0.25">
      <c r="A166" s="108" t="s">
        <v>102</v>
      </c>
      <c r="B166" s="109"/>
      <c r="C166" s="107"/>
      <c r="D166" s="107"/>
      <c r="E166" s="107"/>
    </row>
    <row r="167" spans="1:5" ht="24" x14ac:dyDescent="0.25">
      <c r="A167" s="108" t="s">
        <v>103</v>
      </c>
      <c r="B167" s="109"/>
      <c r="C167" s="107"/>
      <c r="D167" s="107"/>
      <c r="E167" s="107"/>
    </row>
    <row r="168" spans="1:5" x14ac:dyDescent="0.25">
      <c r="A168" s="106" t="s">
        <v>83</v>
      </c>
      <c r="B168" s="109">
        <v>13138</v>
      </c>
      <c r="C168" s="107">
        <v>16900</v>
      </c>
      <c r="D168" s="107">
        <v>15900</v>
      </c>
      <c r="E168" s="107">
        <v>15950</v>
      </c>
    </row>
    <row r="169" spans="1:5" ht="24" x14ac:dyDescent="0.25">
      <c r="A169" s="108" t="s">
        <v>104</v>
      </c>
      <c r="B169" s="119"/>
      <c r="C169" s="119"/>
      <c r="D169" s="119"/>
      <c r="E169" s="119"/>
    </row>
    <row r="170" spans="1:5" ht="24" x14ac:dyDescent="0.25">
      <c r="A170" s="108" t="s">
        <v>105</v>
      </c>
      <c r="B170" s="109"/>
      <c r="C170" s="107"/>
      <c r="D170" s="107"/>
      <c r="E170" s="107"/>
    </row>
    <row r="171" spans="1:5" x14ac:dyDescent="0.25">
      <c r="A171" s="106" t="s">
        <v>84</v>
      </c>
      <c r="B171" s="109"/>
      <c r="C171" s="107"/>
      <c r="D171" s="107"/>
      <c r="E171" s="107"/>
    </row>
    <row r="172" spans="1:5" ht="24" x14ac:dyDescent="0.25">
      <c r="A172" s="108" t="s">
        <v>106</v>
      </c>
      <c r="B172" s="109"/>
      <c r="C172" s="107"/>
      <c r="D172" s="107"/>
      <c r="E172" s="107"/>
    </row>
    <row r="173" spans="1:5" ht="24" x14ac:dyDescent="0.25">
      <c r="A173" s="108" t="s">
        <v>107</v>
      </c>
      <c r="B173" s="109"/>
      <c r="C173" s="107"/>
      <c r="D173" s="107"/>
      <c r="E173" s="107"/>
    </row>
    <row r="174" spans="1:5" x14ac:dyDescent="0.25">
      <c r="A174" s="106" t="s">
        <v>85</v>
      </c>
      <c r="B174" s="109"/>
      <c r="C174" s="107"/>
      <c r="D174" s="107"/>
      <c r="E174" s="107"/>
    </row>
    <row r="175" spans="1:5" ht="24" x14ac:dyDescent="0.25">
      <c r="A175" s="108" t="s">
        <v>108</v>
      </c>
      <c r="B175" s="109"/>
      <c r="C175" s="107"/>
      <c r="D175" s="107"/>
      <c r="E175" s="107"/>
    </row>
    <row r="176" spans="1:5" ht="24" x14ac:dyDescent="0.25">
      <c r="A176" s="108" t="s">
        <v>109</v>
      </c>
      <c r="B176" s="109"/>
      <c r="C176" s="107"/>
      <c r="D176" s="107"/>
      <c r="E176" s="107"/>
    </row>
    <row r="177" spans="1:5" x14ac:dyDescent="0.25">
      <c r="A177" s="106" t="s">
        <v>86</v>
      </c>
      <c r="B177" s="109"/>
      <c r="C177" s="107"/>
      <c r="D177" s="107"/>
      <c r="E177" s="107"/>
    </row>
    <row r="178" spans="1:5" ht="24" x14ac:dyDescent="0.25">
      <c r="A178" s="108" t="s">
        <v>110</v>
      </c>
      <c r="B178" s="109"/>
      <c r="C178" s="107"/>
      <c r="D178" s="107"/>
      <c r="E178" s="107"/>
    </row>
    <row r="179" spans="1:5" ht="24" x14ac:dyDescent="0.25">
      <c r="A179" s="108" t="s">
        <v>111</v>
      </c>
      <c r="B179" s="109"/>
      <c r="C179" s="107"/>
      <c r="D179" s="107"/>
      <c r="E179" s="107"/>
    </row>
    <row r="180" spans="1:5" x14ac:dyDescent="0.25">
      <c r="A180" s="106" t="s">
        <v>87</v>
      </c>
      <c r="B180" s="109"/>
      <c r="C180" s="107"/>
      <c r="D180" s="107"/>
      <c r="E180" s="107"/>
    </row>
    <row r="181" spans="1:5" ht="24" x14ac:dyDescent="0.25">
      <c r="A181" s="108" t="s">
        <v>112</v>
      </c>
      <c r="B181" s="109"/>
      <c r="C181" s="107"/>
      <c r="D181" s="107"/>
      <c r="E181" s="107"/>
    </row>
    <row r="182" spans="1:5" ht="24" x14ac:dyDescent="0.25">
      <c r="A182" s="108" t="s">
        <v>113</v>
      </c>
      <c r="B182" s="109"/>
      <c r="C182" s="107"/>
      <c r="D182" s="107"/>
      <c r="E182" s="107"/>
    </row>
    <row r="183" spans="1:5" x14ac:dyDescent="0.25">
      <c r="A183" s="118" t="s">
        <v>303</v>
      </c>
      <c r="B183" s="109">
        <f>B180+B177+B174+B171+B168+B165+B162</f>
        <v>13138</v>
      </c>
      <c r="C183" s="109">
        <f>C180+C177+C174+C171+C168+C165+C162</f>
        <v>16900</v>
      </c>
      <c r="D183" s="109">
        <f>D180+D177+D174+D171+D168+D165+D162</f>
        <v>15900</v>
      </c>
      <c r="E183" s="109">
        <f>E180+E177+E174+E171+E168+E165+E162</f>
        <v>15950</v>
      </c>
    </row>
    <row r="184" spans="1:5" x14ac:dyDescent="0.25">
      <c r="A184" s="482" t="s">
        <v>214</v>
      </c>
      <c r="B184" s="476" t="s">
        <v>116</v>
      </c>
      <c r="C184" s="476"/>
      <c r="D184" s="476"/>
      <c r="E184" s="476"/>
    </row>
    <row r="185" spans="1:5" x14ac:dyDescent="0.25">
      <c r="A185" s="482"/>
      <c r="B185" s="476"/>
      <c r="C185" s="476"/>
      <c r="D185" s="476"/>
      <c r="E185" s="476"/>
    </row>
    <row r="186" spans="1:5" x14ac:dyDescent="0.25">
      <c r="A186" s="482"/>
      <c r="B186" s="476"/>
      <c r="C186" s="476"/>
      <c r="D186" s="476"/>
      <c r="E186" s="476"/>
    </row>
    <row r="187" spans="1:5" x14ac:dyDescent="0.25">
      <c r="A187" s="113" t="s">
        <v>89</v>
      </c>
      <c r="B187" s="114">
        <f>IF(B183-B154=0,0,"Error")</f>
        <v>0</v>
      </c>
      <c r="C187" s="114">
        <f>IF(C183-C154=0,0,"Error")</f>
        <v>0</v>
      </c>
      <c r="D187" s="114">
        <f>IF(D183-D154=0,0,"Error")</f>
        <v>0</v>
      </c>
      <c r="E187" s="114">
        <f>IF(E183-E154=0,0,"Error")</f>
        <v>0</v>
      </c>
    </row>
    <row r="188" spans="1:5" s="8" customFormat="1" x14ac:dyDescent="0.25">
      <c r="A188" s="484" t="s">
        <v>148</v>
      </c>
      <c r="B188" s="484"/>
      <c r="C188" s="484"/>
      <c r="D188" s="484"/>
      <c r="E188" s="484"/>
    </row>
    <row r="189" spans="1:5" x14ac:dyDescent="0.25">
      <c r="A189" s="479" t="s">
        <v>149</v>
      </c>
      <c r="B189" s="479"/>
      <c r="C189" s="479"/>
      <c r="D189" s="479"/>
      <c r="E189" s="479"/>
    </row>
    <row r="190" spans="1:5" x14ac:dyDescent="0.25">
      <c r="A190" s="120" t="s">
        <v>304</v>
      </c>
      <c r="B190" s="483" t="s">
        <v>305</v>
      </c>
      <c r="C190" s="483"/>
      <c r="D190" s="483"/>
      <c r="E190" s="483"/>
    </row>
    <row r="191" spans="1:5" x14ac:dyDescent="0.25">
      <c r="A191" s="102" t="s">
        <v>67</v>
      </c>
      <c r="B191" s="483" t="s">
        <v>306</v>
      </c>
      <c r="C191" s="483"/>
      <c r="D191" s="483"/>
      <c r="E191" s="483"/>
    </row>
    <row r="192" spans="1:5" ht="33" customHeight="1" x14ac:dyDescent="0.25">
      <c r="A192" s="98" t="s">
        <v>69</v>
      </c>
      <c r="B192" s="485" t="s">
        <v>307</v>
      </c>
      <c r="C192" s="485"/>
      <c r="D192" s="485"/>
      <c r="E192" s="485"/>
    </row>
    <row r="193" spans="1:5" x14ac:dyDescent="0.25">
      <c r="A193" s="98" t="s">
        <v>71</v>
      </c>
      <c r="B193" s="478" t="s">
        <v>308</v>
      </c>
      <c r="C193" s="478"/>
      <c r="D193" s="478"/>
      <c r="E193" s="478"/>
    </row>
    <row r="194" spans="1:5" x14ac:dyDescent="0.25">
      <c r="A194" s="476"/>
      <c r="B194" s="103">
        <v>2018</v>
      </c>
      <c r="C194" s="103">
        <v>2019</v>
      </c>
      <c r="D194" s="103">
        <v>2020</v>
      </c>
      <c r="E194" s="103">
        <v>2021</v>
      </c>
    </row>
    <row r="195" spans="1:5" x14ac:dyDescent="0.25">
      <c r="A195" s="476"/>
      <c r="B195" s="103" t="s">
        <v>1</v>
      </c>
      <c r="C195" s="103" t="s">
        <v>47</v>
      </c>
      <c r="D195" s="103" t="s">
        <v>47</v>
      </c>
      <c r="E195" s="103" t="s">
        <v>47</v>
      </c>
    </row>
    <row r="196" spans="1:5" x14ac:dyDescent="0.25">
      <c r="A196" s="98" t="s">
        <v>73</v>
      </c>
      <c r="B196" s="104">
        <v>1</v>
      </c>
      <c r="C196" s="104">
        <v>1</v>
      </c>
      <c r="D196" s="104">
        <v>0</v>
      </c>
      <c r="E196" s="104"/>
    </row>
    <row r="197" spans="1:5" x14ac:dyDescent="0.25">
      <c r="A197" s="98" t="s">
        <v>74</v>
      </c>
      <c r="B197" s="104">
        <v>85042</v>
      </c>
      <c r="C197" s="104">
        <v>50000</v>
      </c>
      <c r="D197" s="104">
        <v>0</v>
      </c>
      <c r="E197" s="104"/>
    </row>
    <row r="198" spans="1:5" x14ac:dyDescent="0.25">
      <c r="A198" s="98" t="s">
        <v>75</v>
      </c>
      <c r="B198" s="104">
        <f>B197/B196</f>
        <v>85042</v>
      </c>
      <c r="C198" s="104">
        <f>C197/C196</f>
        <v>50000</v>
      </c>
      <c r="D198" s="104" t="e">
        <f>D197/D196</f>
        <v>#DIV/0!</v>
      </c>
      <c r="E198" s="104" t="e">
        <f>E197/E196</f>
        <v>#DIV/0!</v>
      </c>
    </row>
    <row r="199" spans="1:5" x14ac:dyDescent="0.25">
      <c r="A199" s="98" t="s">
        <v>76</v>
      </c>
      <c r="B199" s="96" t="s">
        <v>77</v>
      </c>
      <c r="C199" s="105">
        <f>C196/B196-1</f>
        <v>0</v>
      </c>
      <c r="D199" s="105">
        <f t="shared" ref="D199:E201" si="4">D196/C196-1</f>
        <v>-1</v>
      </c>
      <c r="E199" s="105" t="e">
        <f t="shared" si="4"/>
        <v>#DIV/0!</v>
      </c>
    </row>
    <row r="200" spans="1:5" x14ac:dyDescent="0.25">
      <c r="A200" s="98" t="s">
        <v>78</v>
      </c>
      <c r="B200" s="96" t="s">
        <v>77</v>
      </c>
      <c r="C200" s="105">
        <f>C197/B197-1</f>
        <v>-0.41205521977375881</v>
      </c>
      <c r="D200" s="105">
        <f t="shared" si="4"/>
        <v>-1</v>
      </c>
      <c r="E200" s="105" t="e">
        <f t="shared" si="4"/>
        <v>#DIV/0!</v>
      </c>
    </row>
    <row r="201" spans="1:5" x14ac:dyDescent="0.25">
      <c r="A201" s="98" t="s">
        <v>79</v>
      </c>
      <c r="B201" s="96" t="s">
        <v>77</v>
      </c>
      <c r="C201" s="105">
        <f>C198/B198-1</f>
        <v>-0.41205521977375881</v>
      </c>
      <c r="D201" s="105" t="e">
        <f t="shared" si="4"/>
        <v>#DIV/0!</v>
      </c>
      <c r="E201" s="105" t="e">
        <f t="shared" si="4"/>
        <v>#DIV/0!</v>
      </c>
    </row>
    <row r="202" spans="1:5" x14ac:dyDescent="0.25">
      <c r="A202" s="481" t="s">
        <v>277</v>
      </c>
      <c r="B202" s="481"/>
      <c r="C202" s="481"/>
      <c r="D202" s="481"/>
      <c r="E202" s="481"/>
    </row>
    <row r="203" spans="1:5" x14ac:dyDescent="0.25">
      <c r="A203" s="476"/>
      <c r="B203" s="103">
        <v>2018</v>
      </c>
      <c r="C203" s="103">
        <v>2019</v>
      </c>
      <c r="D203" s="103">
        <v>2020</v>
      </c>
      <c r="E203" s="103">
        <v>2021</v>
      </c>
    </row>
    <row r="204" spans="1:5" x14ac:dyDescent="0.25">
      <c r="A204" s="476"/>
      <c r="B204" s="103" t="s">
        <v>1</v>
      </c>
      <c r="C204" s="103" t="s">
        <v>47</v>
      </c>
      <c r="D204" s="103" t="s">
        <v>47</v>
      </c>
      <c r="E204" s="103" t="s">
        <v>47</v>
      </c>
    </row>
    <row r="205" spans="1:5" x14ac:dyDescent="0.25">
      <c r="A205" s="106" t="s">
        <v>122</v>
      </c>
      <c r="B205" s="107">
        <v>1100</v>
      </c>
      <c r="C205" s="107">
        <v>2000</v>
      </c>
      <c r="D205" s="107">
        <v>0</v>
      </c>
      <c r="E205" s="107"/>
    </row>
    <row r="206" spans="1:5" x14ac:dyDescent="0.25">
      <c r="A206" s="106" t="s">
        <v>123</v>
      </c>
      <c r="B206" s="109">
        <v>83942</v>
      </c>
      <c r="C206" s="109">
        <v>48000</v>
      </c>
      <c r="D206" s="109">
        <v>0</v>
      </c>
      <c r="E206" s="107"/>
    </row>
    <row r="207" spans="1:5" x14ac:dyDescent="0.25">
      <c r="A207" s="112" t="s">
        <v>88</v>
      </c>
      <c r="B207" s="109">
        <f>B206+B205</f>
        <v>85042</v>
      </c>
      <c r="C207" s="109">
        <f>C206+C205</f>
        <v>50000</v>
      </c>
      <c r="D207" s="109">
        <f>D206+D205</f>
        <v>0</v>
      </c>
      <c r="E207" s="109">
        <f>E206+E205</f>
        <v>0</v>
      </c>
    </row>
    <row r="208" spans="1:5" x14ac:dyDescent="0.25">
      <c r="A208" s="482" t="s">
        <v>124</v>
      </c>
      <c r="B208" s="478"/>
      <c r="C208" s="478"/>
      <c r="D208" s="478"/>
      <c r="E208" s="478"/>
    </row>
    <row r="209" spans="1:5" x14ac:dyDescent="0.25">
      <c r="A209" s="482"/>
      <c r="B209" s="478"/>
      <c r="C209" s="478"/>
      <c r="D209" s="478"/>
      <c r="E209" s="478"/>
    </row>
    <row r="210" spans="1:5" x14ac:dyDescent="0.25">
      <c r="A210" s="482"/>
      <c r="B210" s="478"/>
      <c r="C210" s="478"/>
      <c r="D210" s="478"/>
      <c r="E210" s="478"/>
    </row>
    <row r="211" spans="1:5" x14ac:dyDescent="0.25">
      <c r="A211" s="120" t="s">
        <v>309</v>
      </c>
      <c r="B211" s="483" t="s">
        <v>310</v>
      </c>
      <c r="C211" s="483"/>
      <c r="D211" s="483"/>
      <c r="E211" s="483"/>
    </row>
    <row r="212" spans="1:5" x14ac:dyDescent="0.25">
      <c r="A212" s="102" t="s">
        <v>127</v>
      </c>
      <c r="B212" s="486" t="s">
        <v>311</v>
      </c>
      <c r="C212" s="486"/>
      <c r="D212" s="486"/>
      <c r="E212" s="486"/>
    </row>
    <row r="213" spans="1:5" ht="32.25" customHeight="1" x14ac:dyDescent="0.25">
      <c r="A213" s="98" t="s">
        <v>69</v>
      </c>
      <c r="B213" s="487" t="s">
        <v>312</v>
      </c>
      <c r="C213" s="487"/>
      <c r="D213" s="487"/>
      <c r="E213" s="487"/>
    </row>
    <row r="214" spans="1:5" x14ac:dyDescent="0.25">
      <c r="A214" s="98" t="s">
        <v>71</v>
      </c>
      <c r="B214" s="478" t="s">
        <v>313</v>
      </c>
      <c r="C214" s="478"/>
      <c r="D214" s="478"/>
      <c r="E214" s="478"/>
    </row>
    <row r="215" spans="1:5" x14ac:dyDescent="0.25">
      <c r="A215" s="476"/>
      <c r="B215" s="103">
        <v>2018</v>
      </c>
      <c r="C215" s="103">
        <v>2019</v>
      </c>
      <c r="D215" s="103">
        <v>2020</v>
      </c>
      <c r="E215" s="103">
        <v>2021</v>
      </c>
    </row>
    <row r="216" spans="1:5" x14ac:dyDescent="0.25">
      <c r="A216" s="476"/>
      <c r="B216" s="103" t="s">
        <v>1</v>
      </c>
      <c r="C216" s="103" t="s">
        <v>47</v>
      </c>
      <c r="D216" s="103" t="s">
        <v>47</v>
      </c>
      <c r="E216" s="103" t="s">
        <v>47</v>
      </c>
    </row>
    <row r="217" spans="1:5" x14ac:dyDescent="0.25">
      <c r="A217" s="98" t="s">
        <v>73</v>
      </c>
      <c r="B217" s="104">
        <v>1</v>
      </c>
      <c r="C217" s="104">
        <v>0</v>
      </c>
      <c r="D217" s="104">
        <v>0</v>
      </c>
      <c r="E217" s="104">
        <v>0</v>
      </c>
    </row>
    <row r="218" spans="1:5" x14ac:dyDescent="0.25">
      <c r="A218" s="98" t="s">
        <v>74</v>
      </c>
      <c r="B218" s="104">
        <v>14958</v>
      </c>
      <c r="C218" s="104">
        <v>0</v>
      </c>
      <c r="D218" s="104">
        <v>0</v>
      </c>
      <c r="E218" s="104"/>
    </row>
    <row r="219" spans="1:5" x14ac:dyDescent="0.25">
      <c r="A219" s="98" t="s">
        <v>75</v>
      </c>
      <c r="B219" s="104">
        <f>B218/B217</f>
        <v>14958</v>
      </c>
      <c r="C219" s="104" t="e">
        <f>C218/C217</f>
        <v>#DIV/0!</v>
      </c>
      <c r="D219" s="104" t="e">
        <f>D218/D217</f>
        <v>#DIV/0!</v>
      </c>
      <c r="E219" s="104" t="e">
        <f>E218/E217</f>
        <v>#DIV/0!</v>
      </c>
    </row>
    <row r="220" spans="1:5" x14ac:dyDescent="0.25">
      <c r="A220" s="98" t="s">
        <v>76</v>
      </c>
      <c r="B220" s="96" t="s">
        <v>77</v>
      </c>
      <c r="C220" s="105">
        <f>C217/B217-1</f>
        <v>-1</v>
      </c>
      <c r="D220" s="105" t="e">
        <f t="shared" ref="D220:E222" si="5">D217/C217-1</f>
        <v>#DIV/0!</v>
      </c>
      <c r="E220" s="105" t="e">
        <f t="shared" si="5"/>
        <v>#DIV/0!</v>
      </c>
    </row>
    <row r="221" spans="1:5" x14ac:dyDescent="0.25">
      <c r="A221" s="98" t="s">
        <v>78</v>
      </c>
      <c r="B221" s="96" t="s">
        <v>77</v>
      </c>
      <c r="C221" s="105">
        <f>C218/B218-1</f>
        <v>-1</v>
      </c>
      <c r="D221" s="105" t="e">
        <f t="shared" si="5"/>
        <v>#DIV/0!</v>
      </c>
      <c r="E221" s="105" t="e">
        <f t="shared" si="5"/>
        <v>#DIV/0!</v>
      </c>
    </row>
    <row r="222" spans="1:5" x14ac:dyDescent="0.25">
      <c r="A222" s="98" t="s">
        <v>79</v>
      </c>
      <c r="B222" s="96" t="s">
        <v>77</v>
      </c>
      <c r="C222" s="105" t="e">
        <f>C219/B219-1</f>
        <v>#DIV/0!</v>
      </c>
      <c r="D222" s="105" t="e">
        <f t="shared" si="5"/>
        <v>#DIV/0!</v>
      </c>
      <c r="E222" s="105" t="e">
        <f t="shared" si="5"/>
        <v>#DIV/0!</v>
      </c>
    </row>
    <row r="223" spans="1:5" x14ac:dyDescent="0.25">
      <c r="A223" s="481" t="s">
        <v>314</v>
      </c>
      <c r="B223" s="481"/>
      <c r="C223" s="481"/>
      <c r="D223" s="481"/>
      <c r="E223" s="481"/>
    </row>
    <row r="224" spans="1:5" x14ac:dyDescent="0.25">
      <c r="A224" s="476"/>
      <c r="B224" s="103">
        <v>2018</v>
      </c>
      <c r="C224" s="103">
        <v>2019</v>
      </c>
      <c r="D224" s="103">
        <v>2020</v>
      </c>
      <c r="E224" s="103">
        <v>2021</v>
      </c>
    </row>
    <row r="225" spans="1:5" x14ac:dyDescent="0.25">
      <c r="A225" s="476"/>
      <c r="B225" s="103" t="s">
        <v>1</v>
      </c>
      <c r="C225" s="103" t="s">
        <v>47</v>
      </c>
      <c r="D225" s="103" t="s">
        <v>47</v>
      </c>
      <c r="E225" s="103" t="s">
        <v>47</v>
      </c>
    </row>
    <row r="226" spans="1:5" x14ac:dyDescent="0.25">
      <c r="A226" s="106" t="s">
        <v>122</v>
      </c>
      <c r="B226" s="107">
        <v>0</v>
      </c>
      <c r="C226" s="107">
        <v>0</v>
      </c>
      <c r="D226" s="107">
        <v>0</v>
      </c>
      <c r="E226" s="107"/>
    </row>
    <row r="227" spans="1:5" x14ac:dyDescent="0.25">
      <c r="A227" s="106" t="s">
        <v>123</v>
      </c>
      <c r="B227" s="109">
        <v>14958</v>
      </c>
      <c r="C227" s="107">
        <v>0</v>
      </c>
      <c r="D227" s="107">
        <v>0</v>
      </c>
      <c r="E227" s="107"/>
    </row>
    <row r="228" spans="1:5" x14ac:dyDescent="0.25">
      <c r="A228" s="112" t="s">
        <v>94</v>
      </c>
      <c r="B228" s="109">
        <f>B227+B226</f>
        <v>14958</v>
      </c>
      <c r="C228" s="109">
        <f>C227+C226</f>
        <v>0</v>
      </c>
      <c r="D228" s="109">
        <f>D227+D226</f>
        <v>0</v>
      </c>
      <c r="E228" s="109">
        <f>E227+E226</f>
        <v>0</v>
      </c>
    </row>
    <row r="229" spans="1:5" x14ac:dyDescent="0.25">
      <c r="A229" s="482" t="s">
        <v>315</v>
      </c>
      <c r="B229" s="478" t="s">
        <v>316</v>
      </c>
      <c r="C229" s="478"/>
      <c r="D229" s="478"/>
      <c r="E229" s="478"/>
    </row>
    <row r="230" spans="1:5" x14ac:dyDescent="0.25">
      <c r="A230" s="482"/>
      <c r="B230" s="478"/>
      <c r="C230" s="478"/>
      <c r="D230" s="478"/>
      <c r="E230" s="478"/>
    </row>
    <row r="231" spans="1:5" x14ac:dyDescent="0.25">
      <c r="A231" s="482"/>
      <c r="B231" s="478"/>
      <c r="C231" s="478"/>
      <c r="D231" s="478"/>
      <c r="E231" s="478"/>
    </row>
    <row r="232" spans="1:5" x14ac:dyDescent="0.25">
      <c r="A232" s="100" t="s">
        <v>134</v>
      </c>
      <c r="B232" s="477" t="s">
        <v>317</v>
      </c>
      <c r="C232" s="477"/>
      <c r="D232" s="477"/>
      <c r="E232" s="477"/>
    </row>
    <row r="233" spans="1:5" x14ac:dyDescent="0.25">
      <c r="A233" s="476" t="s">
        <v>136</v>
      </c>
      <c r="B233" s="476"/>
      <c r="C233" s="476"/>
      <c r="D233" s="476"/>
      <c r="E233" s="476"/>
    </row>
    <row r="234" spans="1:5" x14ac:dyDescent="0.25">
      <c r="A234" s="97" t="s">
        <v>318</v>
      </c>
      <c r="B234" s="25">
        <v>3</v>
      </c>
      <c r="C234" s="23" t="s">
        <v>49</v>
      </c>
      <c r="D234" s="23" t="s">
        <v>49</v>
      </c>
      <c r="E234" s="23" t="s">
        <v>49</v>
      </c>
    </row>
    <row r="235" spans="1:5" ht="22.5" x14ac:dyDescent="0.25">
      <c r="A235" s="98" t="s">
        <v>319</v>
      </c>
      <c r="B235" s="25">
        <v>800</v>
      </c>
      <c r="C235" s="23" t="s">
        <v>49</v>
      </c>
      <c r="D235" s="23" t="s">
        <v>49</v>
      </c>
      <c r="E235" s="23" t="s">
        <v>49</v>
      </c>
    </row>
    <row r="236" spans="1:5" x14ac:dyDescent="0.25">
      <c r="A236" s="98" t="s">
        <v>320</v>
      </c>
      <c r="B236" s="23" t="s">
        <v>269</v>
      </c>
      <c r="C236" s="23" t="s">
        <v>62</v>
      </c>
      <c r="D236" s="23" t="s">
        <v>62</v>
      </c>
      <c r="E236" s="23" t="s">
        <v>62</v>
      </c>
    </row>
    <row r="237" spans="1:5" x14ac:dyDescent="0.25">
      <c r="A237" s="488" t="s">
        <v>138</v>
      </c>
      <c r="B237" s="488"/>
      <c r="C237" s="488"/>
      <c r="D237" s="488"/>
      <c r="E237" s="488"/>
    </row>
    <row r="238" spans="1:5" x14ac:dyDescent="0.25">
      <c r="A238" s="489" t="s">
        <v>139</v>
      </c>
      <c r="B238" s="489"/>
      <c r="C238" s="489"/>
      <c r="D238" s="489"/>
      <c r="E238" s="489"/>
    </row>
    <row r="239" spans="1:5" x14ac:dyDescent="0.25">
      <c r="A239" s="476"/>
      <c r="B239" s="103">
        <v>2018</v>
      </c>
      <c r="C239" s="103">
        <v>2019</v>
      </c>
      <c r="D239" s="103">
        <v>2020</v>
      </c>
      <c r="E239" s="103">
        <v>2021</v>
      </c>
    </row>
    <row r="240" spans="1:5" x14ac:dyDescent="0.25">
      <c r="A240" s="476"/>
      <c r="B240" s="103" t="s">
        <v>1</v>
      </c>
      <c r="C240" s="103" t="s">
        <v>47</v>
      </c>
      <c r="D240" s="103" t="s">
        <v>47</v>
      </c>
      <c r="E240" s="103" t="s">
        <v>47</v>
      </c>
    </row>
    <row r="241" spans="1:5" x14ac:dyDescent="0.25">
      <c r="A241" s="102" t="s">
        <v>67</v>
      </c>
      <c r="B241" s="486" t="s">
        <v>321</v>
      </c>
      <c r="C241" s="486"/>
      <c r="D241" s="486"/>
      <c r="E241" s="486"/>
    </row>
    <row r="242" spans="1:5" ht="24.75" customHeight="1" x14ac:dyDescent="0.25">
      <c r="A242" s="98" t="s">
        <v>69</v>
      </c>
      <c r="B242" s="476" t="s">
        <v>322</v>
      </c>
      <c r="C242" s="476"/>
      <c r="D242" s="476"/>
      <c r="E242" s="476"/>
    </row>
    <row r="243" spans="1:5" x14ac:dyDescent="0.25">
      <c r="A243" s="98" t="s">
        <v>71</v>
      </c>
      <c r="B243" s="478" t="s">
        <v>323</v>
      </c>
      <c r="C243" s="478"/>
      <c r="D243" s="478"/>
      <c r="E243" s="478"/>
    </row>
    <row r="244" spans="1:5" x14ac:dyDescent="0.25">
      <c r="A244" s="476"/>
      <c r="B244" s="103">
        <v>2018</v>
      </c>
      <c r="C244" s="103">
        <v>2019</v>
      </c>
      <c r="D244" s="103">
        <v>2020</v>
      </c>
      <c r="E244" s="103">
        <v>2021</v>
      </c>
    </row>
    <row r="245" spans="1:5" x14ac:dyDescent="0.25">
      <c r="A245" s="476"/>
      <c r="B245" s="103" t="s">
        <v>1</v>
      </c>
      <c r="C245" s="103" t="s">
        <v>47</v>
      </c>
      <c r="D245" s="103" t="s">
        <v>47</v>
      </c>
      <c r="E245" s="103" t="s">
        <v>47</v>
      </c>
    </row>
    <row r="246" spans="1:5" x14ac:dyDescent="0.25">
      <c r="A246" s="98" t="s">
        <v>73</v>
      </c>
      <c r="B246" s="104">
        <v>20</v>
      </c>
      <c r="C246" s="99">
        <v>20</v>
      </c>
      <c r="D246" s="99">
        <v>25</v>
      </c>
      <c r="E246" s="99">
        <v>25</v>
      </c>
    </row>
    <row r="247" spans="1:5" x14ac:dyDescent="0.25">
      <c r="A247" s="98" t="s">
        <v>74</v>
      </c>
      <c r="B247" s="104">
        <v>3500</v>
      </c>
      <c r="C247" s="104">
        <v>3500</v>
      </c>
      <c r="D247" s="104">
        <v>4500</v>
      </c>
      <c r="E247" s="104">
        <v>4450</v>
      </c>
    </row>
    <row r="248" spans="1:5" x14ac:dyDescent="0.25">
      <c r="A248" s="98" t="s">
        <v>75</v>
      </c>
      <c r="B248" s="104">
        <f>B247/B246</f>
        <v>175</v>
      </c>
      <c r="C248" s="104">
        <f>C247/C246</f>
        <v>175</v>
      </c>
      <c r="D248" s="104">
        <f>D247/D246</f>
        <v>180</v>
      </c>
      <c r="E248" s="104">
        <f>E247/E246</f>
        <v>178</v>
      </c>
    </row>
    <row r="249" spans="1:5" x14ac:dyDescent="0.25">
      <c r="A249" s="98" t="s">
        <v>76</v>
      </c>
      <c r="B249" s="96"/>
      <c r="C249" s="105">
        <f>C246/B246-1</f>
        <v>0</v>
      </c>
      <c r="D249" s="105">
        <f t="shared" ref="D249:E251" si="6">D246/C246-1</f>
        <v>0.25</v>
      </c>
      <c r="E249" s="105">
        <f t="shared" si="6"/>
        <v>0</v>
      </c>
    </row>
    <row r="250" spans="1:5" x14ac:dyDescent="0.25">
      <c r="A250" s="98" t="s">
        <v>78</v>
      </c>
      <c r="B250" s="96"/>
      <c r="C250" s="105">
        <f>C247/B247-1</f>
        <v>0</v>
      </c>
      <c r="D250" s="105">
        <f t="shared" si="6"/>
        <v>0.28571428571428581</v>
      </c>
      <c r="E250" s="105">
        <f t="shared" si="6"/>
        <v>-1.1111111111111072E-2</v>
      </c>
    </row>
    <row r="251" spans="1:5" x14ac:dyDescent="0.25">
      <c r="A251" s="98" t="s">
        <v>79</v>
      </c>
      <c r="B251" s="96"/>
      <c r="C251" s="105">
        <f>C248/B248-1</f>
        <v>0</v>
      </c>
      <c r="D251" s="105">
        <f t="shared" si="6"/>
        <v>2.857142857142847E-2</v>
      </c>
      <c r="E251" s="105">
        <f t="shared" si="6"/>
        <v>-1.1111111111111072E-2</v>
      </c>
    </row>
    <row r="252" spans="1:5" x14ac:dyDescent="0.25">
      <c r="A252" s="476"/>
      <c r="B252" s="103">
        <v>2018</v>
      </c>
      <c r="C252" s="103">
        <v>2019</v>
      </c>
      <c r="D252" s="103">
        <v>2020</v>
      </c>
      <c r="E252" s="103">
        <v>2021</v>
      </c>
    </row>
    <row r="253" spans="1:5" x14ac:dyDescent="0.25">
      <c r="A253" s="476"/>
      <c r="B253" s="103" t="s">
        <v>1</v>
      </c>
      <c r="C253" s="103" t="s">
        <v>47</v>
      </c>
      <c r="D253" s="103" t="s">
        <v>47</v>
      </c>
      <c r="E253" s="103" t="s">
        <v>47</v>
      </c>
    </row>
    <row r="254" spans="1:5" x14ac:dyDescent="0.25">
      <c r="A254" s="481" t="s">
        <v>324</v>
      </c>
      <c r="B254" s="481"/>
      <c r="C254" s="481"/>
      <c r="D254" s="481"/>
      <c r="E254" s="481"/>
    </row>
    <row r="255" spans="1:5" x14ac:dyDescent="0.25">
      <c r="A255" s="476"/>
      <c r="B255" s="103">
        <v>2018</v>
      </c>
      <c r="C255" s="103">
        <v>2019</v>
      </c>
      <c r="D255" s="103">
        <v>2020</v>
      </c>
      <c r="E255" s="103">
        <v>2021</v>
      </c>
    </row>
    <row r="256" spans="1:5" x14ac:dyDescent="0.25">
      <c r="A256" s="476"/>
      <c r="B256" s="103" t="s">
        <v>1</v>
      </c>
      <c r="C256" s="103" t="s">
        <v>47</v>
      </c>
      <c r="D256" s="103" t="s">
        <v>47</v>
      </c>
      <c r="E256" s="103" t="s">
        <v>47</v>
      </c>
    </row>
    <row r="257" spans="1:5" x14ac:dyDescent="0.25">
      <c r="A257" s="106" t="s">
        <v>81</v>
      </c>
      <c r="B257" s="107"/>
      <c r="C257" s="107"/>
      <c r="D257" s="107"/>
      <c r="E257" s="107"/>
    </row>
    <row r="258" spans="1:5" ht="24" x14ac:dyDescent="0.25">
      <c r="A258" s="108" t="s">
        <v>100</v>
      </c>
      <c r="B258" s="109"/>
      <c r="C258" s="111"/>
      <c r="D258" s="111"/>
      <c r="E258" s="111"/>
    </row>
    <row r="259" spans="1:5" ht="24" x14ac:dyDescent="0.25">
      <c r="A259" s="108" t="s">
        <v>101</v>
      </c>
      <c r="B259" s="109"/>
      <c r="C259" s="111"/>
      <c r="D259" s="111"/>
      <c r="E259" s="111"/>
    </row>
    <row r="260" spans="1:5" x14ac:dyDescent="0.25">
      <c r="A260" s="106" t="s">
        <v>82</v>
      </c>
      <c r="B260" s="107"/>
      <c r="C260" s="107"/>
      <c r="D260" s="107"/>
      <c r="E260" s="107"/>
    </row>
    <row r="261" spans="1:5" ht="24" x14ac:dyDescent="0.25">
      <c r="A261" s="108" t="s">
        <v>102</v>
      </c>
      <c r="B261" s="109"/>
      <c r="C261" s="107"/>
      <c r="D261" s="107"/>
      <c r="E261" s="107"/>
    </row>
    <row r="262" spans="1:5" ht="24" x14ac:dyDescent="0.25">
      <c r="A262" s="108" t="s">
        <v>103</v>
      </c>
      <c r="B262" s="109"/>
      <c r="C262" s="107"/>
      <c r="D262" s="107"/>
      <c r="E262" s="107"/>
    </row>
    <row r="263" spans="1:5" x14ac:dyDescent="0.25">
      <c r="A263" s="106" t="s">
        <v>83</v>
      </c>
      <c r="B263" s="109">
        <v>3500</v>
      </c>
      <c r="C263" s="107">
        <v>3500</v>
      </c>
      <c r="D263" s="107">
        <v>4500</v>
      </c>
      <c r="E263" s="107">
        <v>4450</v>
      </c>
    </row>
    <row r="264" spans="1:5" ht="24" x14ac:dyDescent="0.25">
      <c r="A264" s="108" t="s">
        <v>104</v>
      </c>
      <c r="B264" s="109"/>
      <c r="C264" s="107"/>
      <c r="D264" s="107"/>
      <c r="E264" s="107"/>
    </row>
    <row r="265" spans="1:5" ht="24" x14ac:dyDescent="0.25">
      <c r="A265" s="108" t="s">
        <v>105</v>
      </c>
      <c r="B265" s="109"/>
      <c r="C265" s="107"/>
      <c r="D265" s="107"/>
      <c r="E265" s="107"/>
    </row>
    <row r="266" spans="1:5" x14ac:dyDescent="0.25">
      <c r="A266" s="106" t="s">
        <v>84</v>
      </c>
      <c r="B266" s="109"/>
      <c r="C266" s="107"/>
      <c r="D266" s="107"/>
      <c r="E266" s="107"/>
    </row>
    <row r="267" spans="1:5" ht="24" x14ac:dyDescent="0.25">
      <c r="A267" s="108" t="s">
        <v>106</v>
      </c>
      <c r="B267" s="109"/>
      <c r="C267" s="107"/>
      <c r="D267" s="107"/>
      <c r="E267" s="107"/>
    </row>
    <row r="268" spans="1:5" ht="24" x14ac:dyDescent="0.25">
      <c r="A268" s="108" t="s">
        <v>107</v>
      </c>
      <c r="B268" s="109"/>
      <c r="C268" s="107"/>
      <c r="D268" s="107"/>
      <c r="E268" s="107"/>
    </row>
    <row r="269" spans="1:5" x14ac:dyDescent="0.25">
      <c r="A269" s="106" t="s">
        <v>85</v>
      </c>
      <c r="B269" s="109"/>
      <c r="C269" s="107"/>
      <c r="D269" s="107"/>
      <c r="E269" s="107"/>
    </row>
    <row r="270" spans="1:5" ht="24" x14ac:dyDescent="0.25">
      <c r="A270" s="108" t="s">
        <v>108</v>
      </c>
      <c r="B270" s="109"/>
      <c r="C270" s="107"/>
      <c r="D270" s="107"/>
      <c r="E270" s="107"/>
    </row>
    <row r="271" spans="1:5" ht="24" x14ac:dyDescent="0.25">
      <c r="A271" s="108" t="s">
        <v>109</v>
      </c>
      <c r="B271" s="109"/>
      <c r="C271" s="107"/>
      <c r="D271" s="107"/>
      <c r="E271" s="107"/>
    </row>
    <row r="272" spans="1:5" x14ac:dyDescent="0.25">
      <c r="A272" s="106" t="s">
        <v>86</v>
      </c>
      <c r="B272" s="109"/>
      <c r="C272" s="107"/>
      <c r="D272" s="107"/>
      <c r="E272" s="107"/>
    </row>
    <row r="273" spans="1:5" ht="24" x14ac:dyDescent="0.25">
      <c r="A273" s="108" t="s">
        <v>110</v>
      </c>
      <c r="B273" s="109"/>
      <c r="C273" s="107"/>
      <c r="D273" s="107"/>
      <c r="E273" s="107"/>
    </row>
    <row r="274" spans="1:5" ht="24" x14ac:dyDescent="0.25">
      <c r="A274" s="108" t="s">
        <v>111</v>
      </c>
      <c r="B274" s="109"/>
      <c r="C274" s="107"/>
      <c r="D274" s="107"/>
      <c r="E274" s="107"/>
    </row>
    <row r="275" spans="1:5" x14ac:dyDescent="0.25">
      <c r="A275" s="106" t="s">
        <v>87</v>
      </c>
      <c r="B275" s="109"/>
      <c r="C275" s="107"/>
      <c r="D275" s="107"/>
      <c r="E275" s="107"/>
    </row>
    <row r="276" spans="1:5" ht="24" x14ac:dyDescent="0.25">
      <c r="A276" s="108" t="s">
        <v>112</v>
      </c>
      <c r="B276" s="109"/>
      <c r="C276" s="107"/>
      <c r="D276" s="107"/>
      <c r="E276" s="107"/>
    </row>
    <row r="277" spans="1:5" ht="24" x14ac:dyDescent="0.25">
      <c r="A277" s="108" t="s">
        <v>113</v>
      </c>
      <c r="B277" s="109"/>
      <c r="C277" s="107"/>
      <c r="D277" s="107"/>
      <c r="E277" s="107"/>
    </row>
    <row r="278" spans="1:5" ht="24" x14ac:dyDescent="0.25">
      <c r="A278" s="121" t="s">
        <v>144</v>
      </c>
      <c r="B278" s="122">
        <f>B275+B272+B269+B266+B263+B260+B257</f>
        <v>3500</v>
      </c>
      <c r="C278" s="122">
        <f>C275+C272+C269+C266+C263+C260+C257</f>
        <v>3500</v>
      </c>
      <c r="D278" s="122">
        <f>D275+D272+D269+D266+D263+D260+D257</f>
        <v>4500</v>
      </c>
      <c r="E278" s="122">
        <f>E275+E272+E269+E266+E263+E260+E257</f>
        <v>4450</v>
      </c>
    </row>
    <row r="279" spans="1:5" x14ac:dyDescent="0.25">
      <c r="A279" s="482" t="s">
        <v>187</v>
      </c>
      <c r="B279" s="478" t="s">
        <v>77</v>
      </c>
      <c r="C279" s="478"/>
      <c r="D279" s="478"/>
      <c r="E279" s="478"/>
    </row>
    <row r="280" spans="1:5" x14ac:dyDescent="0.25">
      <c r="A280" s="482"/>
      <c r="B280" s="478"/>
      <c r="C280" s="478"/>
      <c r="D280" s="478"/>
      <c r="E280" s="478"/>
    </row>
    <row r="281" spans="1:5" x14ac:dyDescent="0.25">
      <c r="A281" s="482"/>
      <c r="B281" s="478"/>
      <c r="C281" s="478"/>
      <c r="D281" s="478"/>
      <c r="E281" s="478"/>
    </row>
    <row r="282" spans="1:5" x14ac:dyDescent="0.25">
      <c r="A282" s="113" t="s">
        <v>89</v>
      </c>
      <c r="B282" s="114">
        <f>IF(B278-B247=0,0,"Error")</f>
        <v>0</v>
      </c>
      <c r="C282" s="114">
        <f>IF(C278-C247=0,0,"Error")</f>
        <v>0</v>
      </c>
      <c r="D282" s="114">
        <f>IF(D278-D247=0,0,"Error")</f>
        <v>0</v>
      </c>
      <c r="E282" s="114">
        <f>IF(E278-E247=0,0,"Error")</f>
        <v>0</v>
      </c>
    </row>
    <row r="283" spans="1:5" x14ac:dyDescent="0.25">
      <c r="A283" s="479" t="s">
        <v>148</v>
      </c>
      <c r="B283" s="479"/>
      <c r="C283" s="479"/>
      <c r="D283" s="479"/>
      <c r="E283" s="479"/>
    </row>
    <row r="284" spans="1:5" x14ac:dyDescent="0.25">
      <c r="A284" s="479" t="s">
        <v>149</v>
      </c>
      <c r="B284" s="479"/>
      <c r="C284" s="479"/>
      <c r="D284" s="479"/>
      <c r="E284" s="479"/>
    </row>
    <row r="285" spans="1:5" x14ac:dyDescent="0.25">
      <c r="A285" s="120" t="s">
        <v>325</v>
      </c>
      <c r="B285" s="483" t="s">
        <v>326</v>
      </c>
      <c r="C285" s="483"/>
      <c r="D285" s="483"/>
      <c r="E285" s="483"/>
    </row>
    <row r="286" spans="1:5" x14ac:dyDescent="0.25">
      <c r="A286" s="102" t="s">
        <v>67</v>
      </c>
      <c r="B286" s="483" t="s">
        <v>326</v>
      </c>
      <c r="C286" s="483"/>
      <c r="D286" s="483"/>
      <c r="E286" s="483"/>
    </row>
    <row r="287" spans="1:5" x14ac:dyDescent="0.25">
      <c r="A287" s="98" t="s">
        <v>69</v>
      </c>
      <c r="B287" s="476" t="s">
        <v>327</v>
      </c>
      <c r="C287" s="476"/>
      <c r="D287" s="476"/>
      <c r="E287" s="476"/>
    </row>
    <row r="288" spans="1:5" x14ac:dyDescent="0.25">
      <c r="A288" s="98" t="s">
        <v>71</v>
      </c>
      <c r="B288" s="478" t="s">
        <v>328</v>
      </c>
      <c r="C288" s="478"/>
      <c r="D288" s="478"/>
      <c r="E288" s="478"/>
    </row>
    <row r="289" spans="1:5" x14ac:dyDescent="0.25">
      <c r="A289" s="476"/>
      <c r="B289" s="103">
        <v>2018</v>
      </c>
      <c r="C289" s="103">
        <v>2019</v>
      </c>
      <c r="D289" s="103">
        <v>2020</v>
      </c>
      <c r="E289" s="103">
        <v>2021</v>
      </c>
    </row>
    <row r="290" spans="1:5" x14ac:dyDescent="0.25">
      <c r="A290" s="476"/>
      <c r="B290" s="103" t="s">
        <v>1</v>
      </c>
      <c r="C290" s="103" t="s">
        <v>47</v>
      </c>
      <c r="D290" s="103" t="s">
        <v>47</v>
      </c>
      <c r="E290" s="103" t="s">
        <v>47</v>
      </c>
    </row>
    <row r="291" spans="1:5" x14ac:dyDescent="0.25">
      <c r="A291" s="98" t="s">
        <v>73</v>
      </c>
      <c r="B291" s="104">
        <v>1</v>
      </c>
      <c r="C291" s="104">
        <v>1</v>
      </c>
      <c r="D291" s="104">
        <v>1</v>
      </c>
      <c r="E291" s="104">
        <v>1</v>
      </c>
    </row>
    <row r="292" spans="1:5" x14ac:dyDescent="0.25">
      <c r="A292" s="98" t="s">
        <v>74</v>
      </c>
      <c r="B292" s="104">
        <v>100000</v>
      </c>
      <c r="C292" s="104">
        <v>182600</v>
      </c>
      <c r="D292" s="104">
        <v>182600</v>
      </c>
      <c r="E292" s="104">
        <v>182600</v>
      </c>
    </row>
    <row r="293" spans="1:5" x14ac:dyDescent="0.25">
      <c r="A293" s="98" t="s">
        <v>75</v>
      </c>
      <c r="B293" s="104">
        <f>B292/B291</f>
        <v>100000</v>
      </c>
      <c r="C293" s="104">
        <f>C292/C291</f>
        <v>182600</v>
      </c>
      <c r="D293" s="104">
        <f>D292/D291</f>
        <v>182600</v>
      </c>
      <c r="E293" s="104">
        <f>E292/E291</f>
        <v>182600</v>
      </c>
    </row>
    <row r="294" spans="1:5" x14ac:dyDescent="0.25">
      <c r="A294" s="98" t="s">
        <v>76</v>
      </c>
      <c r="B294" s="96" t="s">
        <v>77</v>
      </c>
      <c r="C294" s="105">
        <f>C291/B291-1</f>
        <v>0</v>
      </c>
      <c r="D294" s="105">
        <f t="shared" ref="D294:E296" si="7">D291/C291-1</f>
        <v>0</v>
      </c>
      <c r="E294" s="105">
        <f t="shared" si="7"/>
        <v>0</v>
      </c>
    </row>
    <row r="295" spans="1:5" x14ac:dyDescent="0.25">
      <c r="A295" s="98" t="s">
        <v>78</v>
      </c>
      <c r="B295" s="96" t="s">
        <v>77</v>
      </c>
      <c r="C295" s="105">
        <f>C292/B292-1</f>
        <v>0.82600000000000007</v>
      </c>
      <c r="D295" s="105">
        <f t="shared" si="7"/>
        <v>0</v>
      </c>
      <c r="E295" s="105">
        <f t="shared" si="7"/>
        <v>0</v>
      </c>
    </row>
    <row r="296" spans="1:5" x14ac:dyDescent="0.25">
      <c r="A296" s="98" t="s">
        <v>79</v>
      </c>
      <c r="B296" s="96" t="s">
        <v>77</v>
      </c>
      <c r="C296" s="105">
        <f>C293/B293-1</f>
        <v>0.82600000000000007</v>
      </c>
      <c r="D296" s="105">
        <f t="shared" si="7"/>
        <v>0</v>
      </c>
      <c r="E296" s="105">
        <f t="shared" si="7"/>
        <v>0</v>
      </c>
    </row>
    <row r="297" spans="1:5" x14ac:dyDescent="0.25">
      <c r="A297" s="481" t="s">
        <v>277</v>
      </c>
      <c r="B297" s="481"/>
      <c r="C297" s="481"/>
      <c r="D297" s="481"/>
      <c r="E297" s="481"/>
    </row>
    <row r="298" spans="1:5" x14ac:dyDescent="0.25">
      <c r="A298" s="476"/>
      <c r="B298" s="103">
        <v>2018</v>
      </c>
      <c r="C298" s="103">
        <v>2019</v>
      </c>
      <c r="D298" s="103">
        <v>2020</v>
      </c>
      <c r="E298" s="103">
        <v>2021</v>
      </c>
    </row>
    <row r="299" spans="1:5" x14ac:dyDescent="0.25">
      <c r="A299" s="476"/>
      <c r="B299" s="103" t="s">
        <v>1</v>
      </c>
      <c r="C299" s="103" t="s">
        <v>47</v>
      </c>
      <c r="D299" s="103" t="s">
        <v>47</v>
      </c>
      <c r="E299" s="103" t="s">
        <v>47</v>
      </c>
    </row>
    <row r="300" spans="1:5" x14ac:dyDescent="0.25">
      <c r="A300" s="106" t="s">
        <v>122</v>
      </c>
      <c r="B300" s="107"/>
      <c r="C300" s="107"/>
      <c r="D300" s="107"/>
      <c r="E300" s="107"/>
    </row>
    <row r="301" spans="1:5" x14ac:dyDescent="0.25">
      <c r="A301" s="106" t="s">
        <v>123</v>
      </c>
      <c r="B301" s="109">
        <v>100000</v>
      </c>
      <c r="C301" s="107">
        <v>182600</v>
      </c>
      <c r="D301" s="107">
        <v>182600</v>
      </c>
      <c r="E301" s="107">
        <v>182600</v>
      </c>
    </row>
    <row r="302" spans="1:5" x14ac:dyDescent="0.25">
      <c r="A302" s="112" t="s">
        <v>88</v>
      </c>
      <c r="B302" s="109">
        <f>B301+B300</f>
        <v>100000</v>
      </c>
      <c r="C302" s="109">
        <f>C301+C300</f>
        <v>182600</v>
      </c>
      <c r="D302" s="109">
        <f>D301+D300</f>
        <v>182600</v>
      </c>
      <c r="E302" s="109">
        <f>E301+E300</f>
        <v>182600</v>
      </c>
    </row>
    <row r="303" spans="1:5" x14ac:dyDescent="0.25">
      <c r="A303" s="482" t="s">
        <v>124</v>
      </c>
      <c r="B303" s="478"/>
      <c r="C303" s="478"/>
      <c r="D303" s="478"/>
      <c r="E303" s="478"/>
    </row>
    <row r="304" spans="1:5" x14ac:dyDescent="0.25">
      <c r="A304" s="482"/>
      <c r="B304" s="478"/>
      <c r="C304" s="478"/>
      <c r="D304" s="478"/>
      <c r="E304" s="478"/>
    </row>
    <row r="305" spans="1:5" x14ac:dyDescent="0.25">
      <c r="A305" s="482"/>
      <c r="B305" s="478"/>
      <c r="C305" s="478"/>
      <c r="D305" s="478"/>
      <c r="E305" s="478"/>
    </row>
    <row r="306" spans="1:5" x14ac:dyDescent="0.25">
      <c r="A306" s="123"/>
      <c r="B306" s="124"/>
      <c r="C306" s="124"/>
      <c r="D306" s="124"/>
      <c r="E306" s="124"/>
    </row>
    <row r="307" spans="1:5" ht="24" x14ac:dyDescent="0.25">
      <c r="A307" s="100" t="s">
        <v>152</v>
      </c>
      <c r="B307" s="125">
        <f>B63+B103+B143+B183+B207+B228+B278+B302</f>
        <v>300500</v>
      </c>
      <c r="C307" s="125">
        <f>C63+C103+C143+C183+C207+C228+C278+C302</f>
        <v>342600</v>
      </c>
      <c r="D307" s="125">
        <f>D63+D103+D143+D183+D207+D228+D278+D302</f>
        <v>292600</v>
      </c>
      <c r="E307" s="125">
        <f>E63+E103+E143+E183+E207+E228+E278+E302</f>
        <v>294600</v>
      </c>
    </row>
    <row r="308" spans="1:5" ht="24" x14ac:dyDescent="0.25">
      <c r="A308" s="100" t="s">
        <v>153</v>
      </c>
      <c r="B308" s="125">
        <f>B310+B312+B314+B316+B318+B322+B324+B326</f>
        <v>300500</v>
      </c>
      <c r="C308" s="125">
        <f>C310+C312+C314+C316+C318+C322+C324+C326</f>
        <v>342600</v>
      </c>
      <c r="D308" s="125">
        <f>D310+D312+D314+D316+D318+D322+D324+D326</f>
        <v>292600</v>
      </c>
      <c r="E308" s="125">
        <f>E310+E312+E314+E316+E318+E322+E324+E326</f>
        <v>294600</v>
      </c>
    </row>
    <row r="309" spans="1:5" ht="24" x14ac:dyDescent="0.25">
      <c r="A309" s="126" t="s">
        <v>154</v>
      </c>
      <c r="B309" s="127"/>
      <c r="C309" s="128">
        <f>C308/B308-1</f>
        <v>0.14009983361064893</v>
      </c>
      <c r="D309" s="128">
        <f>D308/C308-1</f>
        <v>-0.14594279042615299</v>
      </c>
      <c r="E309" s="128">
        <f>E308/D308-1</f>
        <v>6.8352699931646388E-3</v>
      </c>
    </row>
    <row r="310" spans="1:5" x14ac:dyDescent="0.25">
      <c r="A310" s="106" t="s">
        <v>81</v>
      </c>
      <c r="B310" s="107">
        <f>B42+B82+B122+B162+B257</f>
        <v>29562</v>
      </c>
      <c r="C310" s="107">
        <f>C42+C82+C122+C162+C257</f>
        <v>29562</v>
      </c>
      <c r="D310" s="107">
        <f>D42+D82+D122+D162+D257</f>
        <v>29562</v>
      </c>
      <c r="E310" s="107">
        <f>E42+E82+E122+E162+E257</f>
        <v>31562</v>
      </c>
    </row>
    <row r="311" spans="1:5" x14ac:dyDescent="0.25">
      <c r="A311" s="108" t="s">
        <v>155</v>
      </c>
      <c r="B311" s="107"/>
      <c r="C311" s="107"/>
      <c r="D311" s="111"/>
      <c r="E311" s="111"/>
    </row>
    <row r="312" spans="1:5" x14ac:dyDescent="0.25">
      <c r="A312" s="106" t="s">
        <v>82</v>
      </c>
      <c r="B312" s="107">
        <f>B45+B85+B125+B165+B260</f>
        <v>5938</v>
      </c>
      <c r="C312" s="107">
        <f>C45+C85+C125+C165+C260</f>
        <v>5938</v>
      </c>
      <c r="D312" s="107">
        <f>D45+D85+D125+D165+D260</f>
        <v>5938</v>
      </c>
      <c r="E312" s="107">
        <f>E45+E85+E125+E165+E260</f>
        <v>5938</v>
      </c>
    </row>
    <row r="313" spans="1:5" x14ac:dyDescent="0.25">
      <c r="A313" s="108" t="s">
        <v>156</v>
      </c>
      <c r="B313" s="109"/>
      <c r="C313" s="111"/>
      <c r="D313" s="111"/>
      <c r="E313" s="111"/>
    </row>
    <row r="314" spans="1:5" x14ac:dyDescent="0.25">
      <c r="A314" s="106" t="s">
        <v>83</v>
      </c>
      <c r="B314" s="107">
        <f>B48+B88+B128+B168+B263</f>
        <v>65000</v>
      </c>
      <c r="C314" s="107">
        <f>C48+C88+C128+C168+C263</f>
        <v>74500</v>
      </c>
      <c r="D314" s="107">
        <f>D48+D88+D128+D168+D263</f>
        <v>74500</v>
      </c>
      <c r="E314" s="107">
        <f>E48+E88+E128+E168+E263</f>
        <v>74500</v>
      </c>
    </row>
    <row r="315" spans="1:5" x14ac:dyDescent="0.25">
      <c r="A315" s="108" t="s">
        <v>157</v>
      </c>
      <c r="B315" s="109"/>
      <c r="C315" s="111"/>
      <c r="D315" s="111"/>
      <c r="E315" s="111"/>
    </row>
    <row r="316" spans="1:5" x14ac:dyDescent="0.25">
      <c r="A316" s="106" t="s">
        <v>84</v>
      </c>
      <c r="B316" s="107"/>
      <c r="C316" s="107"/>
      <c r="D316" s="107"/>
      <c r="E316" s="107"/>
    </row>
    <row r="317" spans="1:5" x14ac:dyDescent="0.25">
      <c r="A317" s="108" t="s">
        <v>158</v>
      </c>
      <c r="B317" s="109"/>
      <c r="C317" s="111"/>
      <c r="D317" s="111"/>
      <c r="E317" s="111"/>
    </row>
    <row r="318" spans="1:5" x14ac:dyDescent="0.25">
      <c r="A318" s="106" t="s">
        <v>85</v>
      </c>
      <c r="B318" s="107"/>
      <c r="C318" s="107"/>
      <c r="D318" s="107"/>
      <c r="E318" s="107"/>
    </row>
    <row r="319" spans="1:5" x14ac:dyDescent="0.25">
      <c r="A319" s="108" t="s">
        <v>159</v>
      </c>
      <c r="B319" s="109"/>
      <c r="C319" s="111"/>
      <c r="D319" s="111"/>
      <c r="E319" s="111"/>
    </row>
    <row r="320" spans="1:5" x14ac:dyDescent="0.25">
      <c r="A320" s="106" t="s">
        <v>86</v>
      </c>
      <c r="B320" s="107"/>
      <c r="C320" s="107"/>
      <c r="D320" s="107"/>
      <c r="E320" s="107"/>
    </row>
    <row r="321" spans="1:5" x14ac:dyDescent="0.25">
      <c r="A321" s="108" t="s">
        <v>160</v>
      </c>
      <c r="B321" s="109"/>
      <c r="C321" s="111"/>
      <c r="D321" s="111"/>
      <c r="E321" s="111"/>
    </row>
    <row r="322" spans="1:5" x14ac:dyDescent="0.25">
      <c r="A322" s="106" t="s">
        <v>87</v>
      </c>
      <c r="B322" s="107"/>
      <c r="C322" s="107"/>
      <c r="D322" s="107"/>
      <c r="E322" s="107"/>
    </row>
    <row r="323" spans="1:5" x14ac:dyDescent="0.25">
      <c r="A323" s="108" t="s">
        <v>161</v>
      </c>
      <c r="B323" s="109"/>
      <c r="C323" s="111"/>
      <c r="D323" s="111"/>
      <c r="E323" s="111"/>
    </row>
    <row r="324" spans="1:5" x14ac:dyDescent="0.25">
      <c r="A324" s="106" t="s">
        <v>162</v>
      </c>
      <c r="B324" s="107">
        <f>B205+B226+B300</f>
        <v>1100</v>
      </c>
      <c r="C324" s="107">
        <f>C205+C226+C300</f>
        <v>2000</v>
      </c>
      <c r="D324" s="107">
        <f>D205+D226+D300</f>
        <v>0</v>
      </c>
      <c r="E324" s="107">
        <f>E205+E226+E300</f>
        <v>0</v>
      </c>
    </row>
    <row r="325" spans="1:5" x14ac:dyDescent="0.25">
      <c r="A325" s="108" t="s">
        <v>163</v>
      </c>
      <c r="B325" s="109"/>
      <c r="C325" s="111">
        <f>C324/B324-1</f>
        <v>0.81818181818181812</v>
      </c>
      <c r="D325" s="111">
        <f>D324/C324-1</f>
        <v>-1</v>
      </c>
      <c r="E325" s="111" t="e">
        <f>E324/D324-1</f>
        <v>#DIV/0!</v>
      </c>
    </row>
    <row r="326" spans="1:5" x14ac:dyDescent="0.25">
      <c r="A326" s="106" t="s">
        <v>164</v>
      </c>
      <c r="B326" s="107">
        <f>B206+B227+B301</f>
        <v>198900</v>
      </c>
      <c r="C326" s="107">
        <f>C206+C227+C301</f>
        <v>230600</v>
      </c>
      <c r="D326" s="107">
        <f>D206+D227+D301</f>
        <v>182600</v>
      </c>
      <c r="E326" s="107">
        <f>E206+E227+E301</f>
        <v>182600</v>
      </c>
    </row>
    <row r="327" spans="1:5" x14ac:dyDescent="0.25">
      <c r="A327" s="108" t="s">
        <v>165</v>
      </c>
      <c r="B327" s="109"/>
      <c r="C327" s="111">
        <f>C326/B326-1</f>
        <v>0.15937657114127712</v>
      </c>
      <c r="D327" s="111">
        <f>D326/C326-1</f>
        <v>-0.20815264527320032</v>
      </c>
      <c r="E327" s="111">
        <f>E326/D326-1</f>
        <v>0</v>
      </c>
    </row>
    <row r="328" spans="1:5" x14ac:dyDescent="0.25">
      <c r="A328" s="490" t="s">
        <v>329</v>
      </c>
      <c r="B328" s="491"/>
      <c r="C328" s="491"/>
      <c r="D328" s="491"/>
      <c r="E328" s="491"/>
    </row>
    <row r="329" spans="1:5" x14ac:dyDescent="0.25">
      <c r="A329" s="490"/>
      <c r="B329" s="491"/>
      <c r="C329" s="491"/>
      <c r="D329" s="491"/>
      <c r="E329" s="491"/>
    </row>
    <row r="330" spans="1:5" x14ac:dyDescent="0.25">
      <c r="A330" s="490"/>
      <c r="B330" s="491"/>
      <c r="C330" s="491"/>
      <c r="D330" s="491"/>
      <c r="E330" s="491"/>
    </row>
    <row r="331" spans="1:5" x14ac:dyDescent="0.25">
      <c r="A331" s="113" t="s">
        <v>89</v>
      </c>
      <c r="B331" s="114">
        <f>IF(B308-B307=0,0,"Error")</f>
        <v>0</v>
      </c>
      <c r="C331" s="114">
        <f>IF(C308-C307=0,0,"Error")</f>
        <v>0</v>
      </c>
      <c r="D331" s="114">
        <f>IF(D308-D307=0,0,"Error")</f>
        <v>0</v>
      </c>
      <c r="E331" s="114">
        <f>IF(E308-E307=0,0,"Error")</f>
        <v>0</v>
      </c>
    </row>
    <row r="332" spans="1:5" ht="24" x14ac:dyDescent="0.25">
      <c r="A332" s="121" t="s">
        <v>166</v>
      </c>
      <c r="B332" s="107">
        <v>53</v>
      </c>
      <c r="C332" s="107">
        <v>53</v>
      </c>
      <c r="D332" s="107">
        <v>53</v>
      </c>
      <c r="E332" s="107">
        <v>53</v>
      </c>
    </row>
    <row r="333" spans="1:5" ht="24" x14ac:dyDescent="0.25">
      <c r="A333" s="121" t="s">
        <v>167</v>
      </c>
      <c r="B333" s="107">
        <v>9</v>
      </c>
      <c r="C333" s="107">
        <v>10</v>
      </c>
      <c r="D333" s="107">
        <v>10</v>
      </c>
      <c r="E333" s="107">
        <v>10</v>
      </c>
    </row>
  </sheetData>
  <mergeCells count="92">
    <mergeCell ref="A297:E297"/>
    <mergeCell ref="A298:A299"/>
    <mergeCell ref="A303:A305"/>
    <mergeCell ref="B303:E305"/>
    <mergeCell ref="A328:A330"/>
    <mergeCell ref="B328:E330"/>
    <mergeCell ref="A289:A290"/>
    <mergeCell ref="A252:A253"/>
    <mergeCell ref="A254:E254"/>
    <mergeCell ref="A255:A256"/>
    <mergeCell ref="A279:A281"/>
    <mergeCell ref="B279:E281"/>
    <mergeCell ref="A283:E283"/>
    <mergeCell ref="A284:E284"/>
    <mergeCell ref="B285:E285"/>
    <mergeCell ref="B286:E286"/>
    <mergeCell ref="B287:E287"/>
    <mergeCell ref="B288:E288"/>
    <mergeCell ref="A244:A245"/>
    <mergeCell ref="A224:A225"/>
    <mergeCell ref="A229:A231"/>
    <mergeCell ref="B229:E231"/>
    <mergeCell ref="B232:E232"/>
    <mergeCell ref="A233:E233"/>
    <mergeCell ref="A237:E237"/>
    <mergeCell ref="A238:E238"/>
    <mergeCell ref="A239:A240"/>
    <mergeCell ref="B241:E241"/>
    <mergeCell ref="B242:E242"/>
    <mergeCell ref="B243:E243"/>
    <mergeCell ref="A223:E223"/>
    <mergeCell ref="B192:E192"/>
    <mergeCell ref="B193:E193"/>
    <mergeCell ref="A194:A195"/>
    <mergeCell ref="A202:E202"/>
    <mergeCell ref="A203:A204"/>
    <mergeCell ref="A208:A210"/>
    <mergeCell ref="B208:E210"/>
    <mergeCell ref="B211:E211"/>
    <mergeCell ref="B212:E212"/>
    <mergeCell ref="B213:E213"/>
    <mergeCell ref="B214:E214"/>
    <mergeCell ref="A215:A216"/>
    <mergeCell ref="B191:E191"/>
    <mergeCell ref="B148:E148"/>
    <mergeCell ref="B149:E149"/>
    <mergeCell ref="B150:E150"/>
    <mergeCell ref="A152:A153"/>
    <mergeCell ref="A159:E159"/>
    <mergeCell ref="A160:A161"/>
    <mergeCell ref="A184:A186"/>
    <mergeCell ref="B184:E186"/>
    <mergeCell ref="A188:E188"/>
    <mergeCell ref="A189:E189"/>
    <mergeCell ref="B190:E190"/>
    <mergeCell ref="A144:A146"/>
    <mergeCell ref="B144:E146"/>
    <mergeCell ref="A72:A73"/>
    <mergeCell ref="A79:E79"/>
    <mergeCell ref="A80:A81"/>
    <mergeCell ref="A104:A106"/>
    <mergeCell ref="B104:E106"/>
    <mergeCell ref="B108:E108"/>
    <mergeCell ref="B109:E109"/>
    <mergeCell ref="B110:E110"/>
    <mergeCell ref="A112:A113"/>
    <mergeCell ref="A119:E119"/>
    <mergeCell ref="A120:A121"/>
    <mergeCell ref="B70:E70"/>
    <mergeCell ref="A27:E27"/>
    <mergeCell ref="B28:E28"/>
    <mergeCell ref="B29:E29"/>
    <mergeCell ref="B30:E30"/>
    <mergeCell ref="A31:A32"/>
    <mergeCell ref="A39:E39"/>
    <mergeCell ref="A40:A41"/>
    <mergeCell ref="A64:A66"/>
    <mergeCell ref="B64:E66"/>
    <mergeCell ref="B68:E68"/>
    <mergeCell ref="B69:E69"/>
    <mergeCell ref="A26:E26"/>
    <mergeCell ref="A2:E2"/>
    <mergeCell ref="A3:E3"/>
    <mergeCell ref="B5:E5"/>
    <mergeCell ref="B6:E6"/>
    <mergeCell ref="B7:E7"/>
    <mergeCell ref="A8:E8"/>
    <mergeCell ref="A9:E11"/>
    <mergeCell ref="B12:E12"/>
    <mergeCell ref="A13:A14"/>
    <mergeCell ref="B19:E19"/>
    <mergeCell ref="A20:E20"/>
  </mergeCells>
  <pageMargins left="0.7" right="0.7" top="0.75" bottom="0.75" header="0.3" footer="0.3"/>
  <pageSetup paperSize="0" orientation="portrait" horizontalDpi="0" verticalDpi="0" copies="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385"/>
  <sheetViews>
    <sheetView view="pageBreakPreview" zoomScale="60" zoomScaleNormal="100" workbookViewId="0">
      <selection activeCell="B17" sqref="B17:E17"/>
    </sheetView>
  </sheetViews>
  <sheetFormatPr defaultRowHeight="15" x14ac:dyDescent="0.25"/>
  <cols>
    <col min="1" max="2" width="26.28515625" customWidth="1"/>
    <col min="3" max="3" width="13.7109375" customWidth="1"/>
    <col min="4" max="4" width="8.5703125" customWidth="1"/>
    <col min="5" max="5" width="11.7109375" customWidth="1"/>
  </cols>
  <sheetData>
    <row r="1" spans="1:26" x14ac:dyDescent="0.25">
      <c r="G1" s="129"/>
      <c r="H1" s="129"/>
      <c r="I1" s="129"/>
      <c r="J1" s="129"/>
      <c r="K1" s="129"/>
      <c r="L1" s="129"/>
      <c r="M1" s="129"/>
      <c r="N1" s="129"/>
      <c r="O1" s="129"/>
      <c r="P1" s="129"/>
      <c r="Q1" s="129"/>
      <c r="R1" s="129"/>
      <c r="S1" s="129"/>
      <c r="T1" s="129"/>
      <c r="U1" s="129"/>
      <c r="V1" s="129"/>
      <c r="W1" s="129"/>
      <c r="X1" s="129"/>
      <c r="Y1" s="129"/>
      <c r="Z1" s="129"/>
    </row>
    <row r="2" spans="1:26" x14ac:dyDescent="0.25">
      <c r="G2" s="130"/>
      <c r="H2" s="131"/>
      <c r="I2" s="131"/>
      <c r="J2" s="131"/>
      <c r="K2" s="131"/>
      <c r="L2" s="131"/>
      <c r="M2" s="132"/>
      <c r="N2" s="131"/>
      <c r="O2" s="131"/>
      <c r="P2" s="132"/>
      <c r="Q2" s="131"/>
      <c r="R2" s="132"/>
      <c r="S2" s="131"/>
      <c r="T2" s="132"/>
      <c r="U2" s="129"/>
      <c r="V2" s="129"/>
      <c r="W2" s="129"/>
      <c r="X2" s="129"/>
      <c r="Y2" s="129"/>
      <c r="Z2" s="129"/>
    </row>
    <row r="3" spans="1:26" x14ac:dyDescent="0.25">
      <c r="A3" s="367"/>
      <c r="B3" s="367"/>
      <c r="C3" s="367"/>
      <c r="D3" s="367"/>
      <c r="E3" s="367"/>
      <c r="F3" s="367"/>
      <c r="G3" s="130"/>
      <c r="H3" s="131"/>
      <c r="I3" s="131"/>
      <c r="J3" s="131"/>
      <c r="K3" s="131"/>
      <c r="L3" s="131"/>
      <c r="M3" s="132"/>
      <c r="N3" s="131"/>
      <c r="O3" s="131"/>
      <c r="P3" s="132"/>
      <c r="Q3" s="131"/>
      <c r="R3" s="132"/>
      <c r="S3" s="131"/>
      <c r="T3" s="132"/>
      <c r="U3" s="129"/>
      <c r="V3" s="129"/>
      <c r="W3" s="129"/>
      <c r="X3" s="129"/>
      <c r="Y3" s="129"/>
      <c r="Z3" s="129"/>
    </row>
    <row r="4" spans="1:26" x14ac:dyDescent="0.25">
      <c r="A4" s="368" t="s">
        <v>39</v>
      </c>
      <c r="B4" s="368"/>
      <c r="C4" s="368"/>
      <c r="D4" s="368"/>
      <c r="E4" s="368"/>
      <c r="F4" s="13"/>
      <c r="G4" s="133"/>
      <c r="H4" s="131"/>
      <c r="I4" s="131"/>
      <c r="J4" s="131"/>
      <c r="K4" s="131"/>
      <c r="L4" s="131"/>
      <c r="M4" s="134"/>
      <c r="N4" s="131"/>
      <c r="O4" s="131"/>
      <c r="P4" s="134"/>
      <c r="Q4" s="131"/>
      <c r="R4" s="134"/>
      <c r="S4" s="131"/>
      <c r="T4" s="134"/>
      <c r="U4" s="129"/>
      <c r="V4" s="129"/>
      <c r="W4" s="129"/>
      <c r="X4" s="129"/>
      <c r="Y4" s="129"/>
      <c r="Z4" s="129"/>
    </row>
    <row r="5" spans="1:26" ht="15.75" thickBot="1" x14ac:dyDescent="0.3">
      <c r="G5" s="129"/>
      <c r="H5" s="129"/>
      <c r="I5" s="129"/>
      <c r="J5" s="129"/>
      <c r="K5" s="129"/>
      <c r="L5" s="129"/>
      <c r="M5" s="129"/>
      <c r="N5" s="129"/>
      <c r="O5" s="129"/>
      <c r="P5" s="129"/>
      <c r="Q5" s="129"/>
      <c r="R5" s="129"/>
      <c r="S5" s="129"/>
      <c r="T5" s="129"/>
      <c r="U5" s="129"/>
      <c r="V5" s="129"/>
      <c r="W5" s="129"/>
      <c r="X5" s="129"/>
      <c r="Y5" s="129"/>
      <c r="Z5" s="129"/>
    </row>
    <row r="6" spans="1:26" ht="26.25" thickBot="1" x14ac:dyDescent="0.3">
      <c r="A6" s="14" t="s">
        <v>40</v>
      </c>
      <c r="B6" s="369" t="s">
        <v>330</v>
      </c>
      <c r="C6" s="369"/>
      <c r="D6" s="369"/>
      <c r="E6" s="369"/>
      <c r="G6" s="129"/>
      <c r="H6" s="538"/>
      <c r="I6" s="538"/>
      <c r="J6" s="538"/>
      <c r="K6" s="538"/>
      <c r="L6" s="528"/>
      <c r="M6" s="528"/>
      <c r="N6" s="135"/>
      <c r="O6" s="528"/>
      <c r="P6" s="528"/>
      <c r="Q6" s="528"/>
      <c r="R6" s="528"/>
      <c r="S6" s="528"/>
      <c r="T6" s="528"/>
      <c r="U6" s="129"/>
      <c r="V6" s="129"/>
      <c r="W6" s="129"/>
      <c r="X6" s="129"/>
      <c r="Y6" s="129"/>
      <c r="Z6" s="129"/>
    </row>
    <row r="7" spans="1:26" ht="16.5" thickBot="1" x14ac:dyDescent="0.3">
      <c r="A7" s="14" t="s">
        <v>0</v>
      </c>
      <c r="B7" s="370" t="s">
        <v>12</v>
      </c>
      <c r="C7" s="371"/>
      <c r="D7" s="371"/>
      <c r="E7" s="372"/>
      <c r="G7" s="129"/>
      <c r="H7" s="136"/>
      <c r="I7" s="136"/>
      <c r="J7" s="136"/>
      <c r="K7" s="136"/>
      <c r="L7" s="137"/>
      <c r="M7" s="137"/>
      <c r="N7" s="137"/>
      <c r="O7" s="137"/>
      <c r="P7" s="137"/>
      <c r="Q7" s="137"/>
      <c r="R7" s="137"/>
      <c r="S7" s="137"/>
      <c r="T7" s="137"/>
      <c r="U7" s="129"/>
      <c r="V7" s="129"/>
      <c r="W7" s="129"/>
      <c r="X7" s="129"/>
      <c r="Y7" s="129"/>
      <c r="Z7" s="129"/>
    </row>
    <row r="8" spans="1:26" ht="15.75" thickBot="1" x14ac:dyDescent="0.3">
      <c r="A8" s="14" t="s">
        <v>41</v>
      </c>
      <c r="B8" s="357" t="s">
        <v>42</v>
      </c>
      <c r="C8" s="358"/>
      <c r="D8" s="358"/>
      <c r="E8" s="359"/>
      <c r="G8" s="129"/>
      <c r="H8" s="129"/>
      <c r="I8" s="129"/>
      <c r="J8" s="129"/>
      <c r="K8" s="129"/>
      <c r="L8" s="129"/>
      <c r="M8" s="138"/>
      <c r="N8" s="129"/>
      <c r="O8" s="129"/>
      <c r="P8" s="129"/>
      <c r="Q8" s="129"/>
      <c r="R8" s="129"/>
      <c r="S8" s="129"/>
      <c r="T8" s="129"/>
      <c r="U8" s="129"/>
      <c r="V8" s="129"/>
      <c r="W8" s="129"/>
      <c r="X8" s="129"/>
      <c r="Y8" s="129"/>
      <c r="Z8" s="129"/>
    </row>
    <row r="9" spans="1:26" ht="15.75" thickBot="1" x14ac:dyDescent="0.3">
      <c r="A9" s="373" t="s">
        <v>2</v>
      </c>
      <c r="B9" s="374"/>
      <c r="C9" s="374"/>
      <c r="D9" s="374"/>
      <c r="E9" s="375"/>
      <c r="G9" s="129"/>
      <c r="H9" s="129"/>
      <c r="I9" s="139"/>
      <c r="J9" s="139"/>
      <c r="K9" s="139"/>
      <c r="L9" s="129"/>
      <c r="M9" s="140"/>
      <c r="N9" s="129"/>
      <c r="O9" s="129"/>
      <c r="P9" s="129"/>
      <c r="Q9" s="129"/>
      <c r="R9" s="129"/>
      <c r="S9" s="129"/>
      <c r="T9" s="129"/>
      <c r="U9" s="129"/>
      <c r="V9" s="129"/>
      <c r="W9" s="129"/>
      <c r="X9" s="129"/>
      <c r="Y9" s="129"/>
      <c r="Z9" s="129"/>
    </row>
    <row r="10" spans="1:26" x14ac:dyDescent="0.25">
      <c r="A10" s="529" t="s">
        <v>30</v>
      </c>
      <c r="B10" s="530"/>
      <c r="C10" s="530"/>
      <c r="D10" s="530"/>
      <c r="E10" s="531"/>
      <c r="G10" s="129"/>
      <c r="H10" s="129"/>
      <c r="I10" s="139"/>
      <c r="J10" s="139"/>
      <c r="K10" s="139"/>
      <c r="L10" s="139"/>
      <c r="M10" s="140"/>
      <c r="N10" s="129"/>
      <c r="O10" s="129"/>
      <c r="P10" s="129"/>
      <c r="Q10" s="129"/>
      <c r="R10" s="129"/>
      <c r="S10" s="129"/>
      <c r="T10" s="129"/>
      <c r="U10" s="129"/>
      <c r="V10" s="129"/>
      <c r="W10" s="129"/>
      <c r="X10" s="129"/>
      <c r="Y10" s="129"/>
      <c r="Z10" s="129"/>
    </row>
    <row r="11" spans="1:26" x14ac:dyDescent="0.25">
      <c r="A11" s="532"/>
      <c r="B11" s="533"/>
      <c r="C11" s="533"/>
      <c r="D11" s="533"/>
      <c r="E11" s="534"/>
      <c r="G11" s="129"/>
      <c r="H11" s="129"/>
      <c r="I11" s="139"/>
      <c r="J11" s="139"/>
      <c r="K11" s="139"/>
      <c r="L11" s="139"/>
      <c r="M11" s="129"/>
      <c r="N11" s="129"/>
      <c r="O11" s="129"/>
      <c r="P11" s="129"/>
      <c r="Q11" s="129"/>
      <c r="R11" s="129"/>
      <c r="S11" s="129"/>
      <c r="T11" s="129"/>
      <c r="U11" s="129"/>
      <c r="V11" s="129"/>
      <c r="W11" s="129"/>
      <c r="X11" s="129"/>
      <c r="Y11" s="129"/>
      <c r="Z11" s="129"/>
    </row>
    <row r="12" spans="1:26" ht="73.5" customHeight="1" thickBot="1" x14ac:dyDescent="0.3">
      <c r="A12" s="535"/>
      <c r="B12" s="536"/>
      <c r="C12" s="536"/>
      <c r="D12" s="536"/>
      <c r="E12" s="537"/>
      <c r="G12" s="129"/>
      <c r="H12" s="129"/>
      <c r="I12" s="139"/>
      <c r="J12" s="139"/>
      <c r="K12" s="139"/>
      <c r="L12" s="139"/>
      <c r="M12" s="141"/>
      <c r="N12" s="129"/>
      <c r="O12" s="129"/>
      <c r="P12" s="129"/>
      <c r="Q12" s="129"/>
      <c r="R12" s="129"/>
      <c r="S12" s="129"/>
      <c r="T12" s="129"/>
      <c r="U12" s="129"/>
      <c r="V12" s="129"/>
      <c r="W12" s="129"/>
      <c r="X12" s="129"/>
      <c r="Y12" s="129"/>
      <c r="Z12" s="129"/>
    </row>
    <row r="13" spans="1:26" ht="56.25" customHeight="1" thickBot="1" x14ac:dyDescent="0.3">
      <c r="A13" s="15" t="s">
        <v>44</v>
      </c>
      <c r="B13" s="522" t="s">
        <v>331</v>
      </c>
      <c r="C13" s="523"/>
      <c r="D13" s="523"/>
      <c r="E13" s="524"/>
      <c r="F13" s="142"/>
      <c r="G13" s="129"/>
      <c r="H13" s="129"/>
      <c r="I13" s="139"/>
      <c r="J13" s="139"/>
      <c r="K13" s="139"/>
      <c r="L13" s="139"/>
      <c r="M13" s="129"/>
      <c r="N13" s="139"/>
      <c r="O13" s="129"/>
      <c r="P13" s="129"/>
      <c r="Q13" s="129"/>
      <c r="R13" s="129"/>
      <c r="S13" s="129"/>
      <c r="T13" s="129"/>
      <c r="U13" s="129"/>
      <c r="V13" s="129"/>
      <c r="W13" s="129"/>
      <c r="X13" s="129"/>
      <c r="Y13" s="129"/>
      <c r="Z13" s="129"/>
    </row>
    <row r="14" spans="1:26" x14ac:dyDescent="0.25">
      <c r="A14" s="379" t="s">
        <v>172</v>
      </c>
      <c r="B14" s="50">
        <v>2018</v>
      </c>
      <c r="C14" s="50">
        <v>2019</v>
      </c>
      <c r="D14" s="50">
        <v>2020</v>
      </c>
      <c r="E14" s="16">
        <v>2021</v>
      </c>
      <c r="F14" s="143"/>
      <c r="G14" s="143"/>
      <c r="H14" s="144"/>
      <c r="I14" s="145"/>
      <c r="J14" s="145"/>
      <c r="K14" s="145"/>
      <c r="L14" s="139"/>
      <c r="M14" s="129"/>
      <c r="N14" s="145"/>
      <c r="O14" s="129"/>
      <c r="P14" s="129"/>
      <c r="Q14" s="129"/>
      <c r="R14" s="129"/>
      <c r="S14" s="129"/>
      <c r="T14" s="129"/>
      <c r="U14" s="129"/>
      <c r="V14" s="129"/>
      <c r="W14" s="129"/>
      <c r="X14" s="129"/>
      <c r="Y14" s="129"/>
      <c r="Z14" s="129"/>
    </row>
    <row r="15" spans="1:26" ht="15.75" thickBot="1" x14ac:dyDescent="0.3">
      <c r="A15" s="380"/>
      <c r="B15" s="52" t="s">
        <v>1</v>
      </c>
      <c r="C15" s="52" t="s">
        <v>47</v>
      </c>
      <c r="D15" s="52" t="s">
        <v>47</v>
      </c>
      <c r="E15" s="52" t="s">
        <v>47</v>
      </c>
      <c r="F15" s="142"/>
      <c r="G15" s="129"/>
      <c r="H15" s="129"/>
      <c r="I15" s="129"/>
      <c r="J15" s="129"/>
      <c r="K15" s="129"/>
      <c r="L15" s="129"/>
      <c r="M15" s="129"/>
      <c r="N15" s="129"/>
      <c r="O15" s="129"/>
      <c r="P15" s="129"/>
      <c r="Q15" s="129"/>
      <c r="R15" s="129"/>
      <c r="S15" s="129"/>
      <c r="T15" s="129"/>
      <c r="U15" s="129"/>
      <c r="V15" s="129"/>
      <c r="W15" s="129"/>
      <c r="X15" s="129"/>
      <c r="Y15" s="129"/>
      <c r="Z15" s="129"/>
    </row>
    <row r="16" spans="1:26" ht="21" customHeight="1" thickBot="1" x14ac:dyDescent="0.3">
      <c r="A16" s="146" t="s">
        <v>332</v>
      </c>
      <c r="B16" s="147">
        <v>0.22</v>
      </c>
      <c r="C16" s="52" t="s">
        <v>49</v>
      </c>
      <c r="D16" s="52" t="s">
        <v>49</v>
      </c>
      <c r="E16" s="52" t="s">
        <v>49</v>
      </c>
      <c r="F16" s="148"/>
      <c r="G16" s="129"/>
      <c r="H16" s="129"/>
      <c r="I16" s="139"/>
      <c r="J16" s="129"/>
      <c r="K16" s="129"/>
      <c r="L16" s="129"/>
      <c r="M16" s="141"/>
      <c r="N16" s="129"/>
      <c r="O16" s="129"/>
      <c r="P16" s="129"/>
      <c r="Q16" s="129"/>
      <c r="R16" s="129"/>
      <c r="S16" s="129"/>
      <c r="T16" s="129"/>
      <c r="U16" s="129"/>
      <c r="V16" s="129"/>
      <c r="W16" s="129"/>
      <c r="X16" s="129"/>
      <c r="Y16" s="129"/>
      <c r="Z16" s="129"/>
    </row>
    <row r="17" spans="1:49" ht="51.75" customHeight="1" thickBot="1" x14ac:dyDescent="0.3">
      <c r="A17" s="149" t="s">
        <v>53</v>
      </c>
      <c r="B17" s="525" t="s">
        <v>333</v>
      </c>
      <c r="C17" s="526"/>
      <c r="D17" s="526"/>
      <c r="E17" s="527"/>
      <c r="F17" s="142"/>
      <c r="G17" s="142"/>
      <c r="H17" s="142"/>
      <c r="I17" s="142"/>
      <c r="J17" s="142"/>
      <c r="K17" s="142"/>
      <c r="L17" s="142"/>
      <c r="M17" s="142"/>
      <c r="N17" s="142"/>
      <c r="O17" s="142"/>
      <c r="P17" s="142"/>
      <c r="Q17" s="142"/>
      <c r="R17" s="142"/>
      <c r="S17" s="142"/>
      <c r="T17" s="142"/>
      <c r="U17" s="142"/>
      <c r="V17" s="142"/>
      <c r="W17" s="142"/>
      <c r="X17" s="142"/>
      <c r="Y17" s="142"/>
      <c r="Z17" s="142"/>
      <c r="AA17" s="142"/>
      <c r="AB17" s="142"/>
      <c r="AC17" s="142"/>
      <c r="AD17" s="142"/>
      <c r="AE17" s="142"/>
      <c r="AF17" s="142"/>
    </row>
    <row r="18" spans="1:49" ht="15.75" thickBot="1" x14ac:dyDescent="0.3">
      <c r="A18" s="384" t="s">
        <v>55</v>
      </c>
      <c r="B18" s="385"/>
      <c r="C18" s="385"/>
      <c r="D18" s="385"/>
      <c r="E18" s="386"/>
      <c r="F18" s="142"/>
      <c r="G18" s="142"/>
      <c r="H18" s="142"/>
      <c r="I18" s="150"/>
      <c r="J18" s="142"/>
      <c r="K18" s="150"/>
      <c r="L18" s="142"/>
      <c r="M18" s="151"/>
      <c r="N18" s="142"/>
      <c r="O18" s="142"/>
      <c r="P18" s="142"/>
      <c r="Q18" s="142"/>
      <c r="R18" s="142"/>
      <c r="S18" s="142"/>
      <c r="T18" s="142"/>
      <c r="U18" s="142"/>
      <c r="V18" s="142"/>
      <c r="W18" s="142"/>
      <c r="X18" s="142"/>
      <c r="Y18" s="142"/>
      <c r="Z18" s="142"/>
      <c r="AA18" s="142"/>
      <c r="AB18" s="142"/>
      <c r="AC18" s="142"/>
      <c r="AD18" s="142"/>
      <c r="AE18" s="142"/>
      <c r="AF18" s="142"/>
    </row>
    <row r="19" spans="1:49" ht="45" customHeight="1" thickBot="1" x14ac:dyDescent="0.3">
      <c r="A19" s="51" t="s">
        <v>334</v>
      </c>
      <c r="B19" s="38">
        <v>0.63800000000000001</v>
      </c>
      <c r="C19" s="38">
        <v>0.65280000000000005</v>
      </c>
      <c r="D19" s="38">
        <v>0.66669999999999996</v>
      </c>
      <c r="E19" s="38">
        <v>0.68100000000000005</v>
      </c>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row>
    <row r="20" spans="1:49" ht="45" customHeight="1" thickBot="1" x14ac:dyDescent="0.3">
      <c r="A20" s="51" t="s">
        <v>335</v>
      </c>
      <c r="B20" s="152">
        <v>25000</v>
      </c>
      <c r="C20" s="152">
        <v>35000</v>
      </c>
      <c r="D20" s="152">
        <v>35000</v>
      </c>
      <c r="E20" s="152">
        <v>30000</v>
      </c>
      <c r="F20" s="142"/>
      <c r="G20" s="142"/>
      <c r="H20" s="142"/>
      <c r="I20" s="142"/>
      <c r="J20" s="142"/>
      <c r="K20" s="142"/>
      <c r="L20" s="142"/>
      <c r="M20" s="142"/>
      <c r="N20" s="142"/>
      <c r="O20" s="142"/>
      <c r="P20" s="142"/>
      <c r="Q20" s="142"/>
      <c r="R20" s="142"/>
      <c r="S20" s="142"/>
      <c r="T20" s="142"/>
      <c r="U20" s="142"/>
      <c r="V20" s="142"/>
      <c r="W20" s="142"/>
      <c r="X20" s="142"/>
      <c r="Y20" s="142"/>
      <c r="Z20" s="142"/>
      <c r="AA20" s="142"/>
      <c r="AB20" s="142"/>
      <c r="AC20" s="142"/>
      <c r="AD20" s="142"/>
      <c r="AE20" s="142"/>
      <c r="AF20" s="142"/>
    </row>
    <row r="21" spans="1:49" ht="15.75" thickBot="1" x14ac:dyDescent="0.3">
      <c r="A21" s="364" t="s">
        <v>65</v>
      </c>
      <c r="B21" s="365"/>
      <c r="C21" s="365"/>
      <c r="D21" s="365"/>
      <c r="E21" s="366"/>
      <c r="F21" s="142"/>
      <c r="G21" s="142"/>
      <c r="H21" s="142"/>
      <c r="I21" s="142"/>
      <c r="J21" s="142"/>
      <c r="K21" s="142"/>
      <c r="L21" s="142"/>
      <c r="M21" s="142"/>
      <c r="N21" s="142"/>
      <c r="O21" s="142"/>
      <c r="P21" s="142"/>
      <c r="Q21" s="142"/>
      <c r="R21" s="142"/>
      <c r="S21" s="142"/>
      <c r="T21" s="142"/>
      <c r="U21" s="142"/>
      <c r="V21" s="142"/>
      <c r="W21" s="142"/>
      <c r="X21" s="142"/>
      <c r="Y21" s="142"/>
      <c r="Z21" s="142"/>
      <c r="AA21" s="142"/>
      <c r="AB21" s="142"/>
      <c r="AC21" s="142"/>
      <c r="AD21" s="142"/>
      <c r="AE21" s="142"/>
      <c r="AF21" s="142"/>
    </row>
    <row r="22" spans="1:49" ht="15.75" thickBot="1" x14ac:dyDescent="0.3">
      <c r="A22" s="390" t="s">
        <v>273</v>
      </c>
      <c r="B22" s="391"/>
      <c r="C22" s="391"/>
      <c r="D22" s="391"/>
      <c r="E22" s="392"/>
      <c r="F22" s="142"/>
      <c r="G22" s="142"/>
      <c r="H22" s="142"/>
      <c r="I22" s="142"/>
      <c r="J22" s="142"/>
      <c r="K22" s="142"/>
      <c r="L22" s="142"/>
      <c r="M22" s="142"/>
      <c r="N22" s="142"/>
      <c r="O22" s="142"/>
      <c r="P22" s="142"/>
      <c r="Q22" s="142"/>
      <c r="R22" s="142"/>
      <c r="S22" s="142"/>
      <c r="T22" s="142"/>
      <c r="U22" s="142"/>
      <c r="V22" s="142"/>
      <c r="W22" s="142"/>
      <c r="X22" s="142"/>
      <c r="Y22" s="142"/>
      <c r="Z22" s="142"/>
      <c r="AA22" s="142"/>
      <c r="AB22" s="142"/>
      <c r="AC22" s="142"/>
      <c r="AD22" s="142"/>
      <c r="AE22" s="142"/>
      <c r="AF22" s="142"/>
    </row>
    <row r="23" spans="1:49" ht="15.75" thickBot="1" x14ac:dyDescent="0.3">
      <c r="A23" s="153" t="s">
        <v>67</v>
      </c>
      <c r="B23" s="516" t="s">
        <v>336</v>
      </c>
      <c r="C23" s="517"/>
      <c r="D23" s="517"/>
      <c r="E23" s="518"/>
      <c r="F23" s="142"/>
      <c r="G23" s="142"/>
      <c r="H23" s="142"/>
      <c r="I23" s="142"/>
      <c r="J23" s="142"/>
      <c r="K23" s="142"/>
      <c r="L23" s="142"/>
      <c r="M23" s="142"/>
      <c r="N23" s="142"/>
      <c r="O23" s="142"/>
      <c r="P23" s="142"/>
      <c r="Q23" s="142"/>
      <c r="R23" s="142"/>
      <c r="S23" s="142"/>
      <c r="T23" s="142"/>
      <c r="U23" s="142"/>
      <c r="V23" s="142"/>
      <c r="W23" s="142"/>
      <c r="X23" s="142"/>
      <c r="Y23" s="142"/>
      <c r="Z23" s="142"/>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row>
    <row r="24" spans="1:49" ht="24" customHeight="1" thickBot="1" x14ac:dyDescent="0.3">
      <c r="A24" s="19" t="s">
        <v>69</v>
      </c>
      <c r="B24" s="384" t="s">
        <v>337</v>
      </c>
      <c r="C24" s="385"/>
      <c r="D24" s="385"/>
      <c r="E24" s="386"/>
      <c r="F24" s="142"/>
      <c r="G24" s="142"/>
      <c r="H24" s="142"/>
      <c r="I24" s="142"/>
      <c r="J24" s="142"/>
      <c r="K24" s="142"/>
      <c r="L24" s="142"/>
      <c r="M24" s="142"/>
      <c r="N24" s="142"/>
      <c r="O24" s="142"/>
      <c r="P24" s="142"/>
      <c r="Q24" s="142"/>
      <c r="R24" s="142"/>
      <c r="S24" s="142"/>
      <c r="T24" s="142"/>
      <c r="U24" s="142"/>
      <c r="V24" s="142"/>
      <c r="W24" s="142"/>
      <c r="X24" s="142"/>
      <c r="Y24" s="142"/>
      <c r="Z24" s="142"/>
      <c r="AA24" s="142"/>
      <c r="AB24" s="142"/>
      <c r="AC24" s="142"/>
      <c r="AD24" s="142"/>
      <c r="AE24" s="142"/>
      <c r="AF24" s="142"/>
    </row>
    <row r="25" spans="1:49" ht="15.75" thickBot="1" x14ac:dyDescent="0.3">
      <c r="A25" s="19" t="s">
        <v>71</v>
      </c>
      <c r="B25" s="396" t="s">
        <v>338</v>
      </c>
      <c r="C25" s="397"/>
      <c r="D25" s="397"/>
      <c r="E25" s="398"/>
      <c r="F25" s="142"/>
      <c r="G25" s="142"/>
      <c r="H25" s="142"/>
      <c r="I25" s="142"/>
      <c r="J25" s="142"/>
      <c r="K25" s="142"/>
      <c r="L25" s="142"/>
      <c r="M25" s="142"/>
      <c r="N25" s="142"/>
      <c r="O25" s="142"/>
      <c r="P25" s="142"/>
      <c r="Q25" s="142"/>
      <c r="R25" s="142"/>
      <c r="S25" s="142"/>
      <c r="T25" s="142"/>
      <c r="U25" s="142"/>
      <c r="V25" s="142"/>
      <c r="W25" s="142"/>
      <c r="X25" s="142"/>
      <c r="Y25" s="142"/>
      <c r="Z25" s="142"/>
      <c r="AA25" s="142"/>
      <c r="AB25" s="142"/>
      <c r="AC25" s="142"/>
      <c r="AD25" s="142"/>
      <c r="AE25" s="142"/>
      <c r="AF25" s="142"/>
    </row>
    <row r="26" spans="1:49" x14ac:dyDescent="0.25">
      <c r="A26" s="379"/>
      <c r="B26" s="33">
        <v>2018</v>
      </c>
      <c r="C26" s="33">
        <v>2019</v>
      </c>
      <c r="D26" s="33">
        <v>2020</v>
      </c>
      <c r="E26" s="33">
        <v>2021</v>
      </c>
      <c r="F26" s="142"/>
      <c r="G26" s="142"/>
      <c r="H26" s="142"/>
      <c r="I26" s="142"/>
      <c r="J26" s="142"/>
      <c r="K26" s="142"/>
      <c r="L26" s="142"/>
      <c r="M26" s="142"/>
      <c r="N26" s="142"/>
      <c r="O26" s="142"/>
      <c r="P26" s="142"/>
      <c r="Q26" s="142"/>
      <c r="R26" s="142"/>
      <c r="S26" s="142"/>
      <c r="T26" s="142"/>
      <c r="U26" s="142"/>
      <c r="V26" s="142"/>
      <c r="W26" s="142"/>
      <c r="X26" s="142"/>
      <c r="Y26" s="142"/>
      <c r="Z26" s="142"/>
      <c r="AA26" s="142"/>
      <c r="AB26" s="142"/>
      <c r="AC26" s="142"/>
      <c r="AD26" s="142"/>
      <c r="AE26" s="142"/>
      <c r="AF26" s="142"/>
    </row>
    <row r="27" spans="1:49" ht="23.25" thickBot="1" x14ac:dyDescent="0.3">
      <c r="A27" s="380"/>
      <c r="B27" s="34" t="s">
        <v>1</v>
      </c>
      <c r="C27" s="34" t="s">
        <v>47</v>
      </c>
      <c r="D27" s="34" t="s">
        <v>47</v>
      </c>
      <c r="E27" s="34" t="s">
        <v>47</v>
      </c>
      <c r="F27" s="142"/>
      <c r="G27" s="142"/>
      <c r="H27" s="142"/>
      <c r="I27" s="142"/>
      <c r="J27" s="142"/>
      <c r="K27" s="142"/>
      <c r="L27" s="142"/>
      <c r="M27" s="142"/>
      <c r="N27" s="142"/>
      <c r="O27" s="142"/>
      <c r="P27" s="142"/>
      <c r="Q27" s="142"/>
      <c r="R27" s="142"/>
      <c r="S27" s="142"/>
      <c r="T27" s="142"/>
      <c r="U27" s="142"/>
      <c r="V27" s="142"/>
      <c r="W27" s="142"/>
      <c r="X27" s="142"/>
      <c r="Y27" s="142"/>
      <c r="Z27" s="142"/>
      <c r="AA27" s="142"/>
      <c r="AB27" s="142"/>
      <c r="AC27" s="142"/>
      <c r="AD27" s="142"/>
      <c r="AE27" s="142"/>
      <c r="AF27" s="142"/>
    </row>
    <row r="28" spans="1:49" ht="15.75" thickBot="1" x14ac:dyDescent="0.3">
      <c r="A28" s="19" t="s">
        <v>73</v>
      </c>
      <c r="B28" s="35">
        <v>25000</v>
      </c>
      <c r="C28" s="35">
        <v>25000</v>
      </c>
      <c r="D28" s="35">
        <v>25000</v>
      </c>
      <c r="E28" s="35">
        <v>25000</v>
      </c>
      <c r="F28" s="154"/>
      <c r="G28" s="142"/>
      <c r="H28" s="142"/>
      <c r="I28" s="142"/>
      <c r="J28" s="142"/>
      <c r="K28" s="142"/>
      <c r="L28" s="142"/>
      <c r="M28" s="142"/>
      <c r="N28" s="142"/>
      <c r="O28" s="142"/>
      <c r="P28" s="142"/>
      <c r="Q28" s="142"/>
      <c r="R28" s="142"/>
      <c r="S28" s="142"/>
      <c r="T28" s="142"/>
      <c r="U28" s="142"/>
      <c r="V28" s="142"/>
      <c r="W28" s="142"/>
      <c r="X28" s="142"/>
      <c r="Y28" s="142"/>
      <c r="Z28" s="142"/>
      <c r="AA28" s="142"/>
      <c r="AB28" s="142"/>
      <c r="AC28" s="142"/>
      <c r="AD28" s="142"/>
      <c r="AE28" s="142"/>
      <c r="AF28" s="142"/>
    </row>
    <row r="29" spans="1:49" ht="15.75" thickBot="1" x14ac:dyDescent="0.3">
      <c r="A29" s="19" t="s">
        <v>74</v>
      </c>
      <c r="B29" s="35">
        <v>83185</v>
      </c>
      <c r="C29" s="35">
        <v>86185</v>
      </c>
      <c r="D29" s="35">
        <v>86185</v>
      </c>
      <c r="E29" s="35">
        <v>86185</v>
      </c>
      <c r="F29" s="154"/>
      <c r="G29" s="142"/>
      <c r="H29" s="142"/>
      <c r="I29" s="142"/>
      <c r="J29" s="142"/>
      <c r="K29" s="142"/>
      <c r="L29" s="142"/>
      <c r="M29" s="142"/>
      <c r="N29" s="142"/>
      <c r="O29" s="142"/>
      <c r="P29" s="142"/>
      <c r="Q29" s="142"/>
      <c r="R29" s="142"/>
      <c r="S29" s="142"/>
      <c r="T29" s="142"/>
      <c r="U29" s="142"/>
      <c r="V29" s="142"/>
      <c r="W29" s="142"/>
      <c r="X29" s="142"/>
      <c r="Y29" s="142"/>
      <c r="Z29" s="142"/>
      <c r="AA29" s="142"/>
      <c r="AB29" s="142"/>
      <c r="AC29" s="142"/>
      <c r="AD29" s="142"/>
      <c r="AE29" s="142"/>
      <c r="AF29" s="142"/>
    </row>
    <row r="30" spans="1:49" ht="15.75" thickBot="1" x14ac:dyDescent="0.3">
      <c r="A30" s="19" t="s">
        <v>75</v>
      </c>
      <c r="B30" s="155">
        <f>B29/B28</f>
        <v>3.3273999999999999</v>
      </c>
      <c r="C30" s="156">
        <f>C29/C28</f>
        <v>3.4474</v>
      </c>
      <c r="D30" s="156">
        <f>D29/D28</f>
        <v>3.4474</v>
      </c>
      <c r="E30" s="156">
        <f>E29/E28</f>
        <v>3.4474</v>
      </c>
      <c r="F30" s="142"/>
      <c r="G30" s="142"/>
      <c r="H30" s="142"/>
      <c r="I30" s="142"/>
      <c r="J30" s="142"/>
      <c r="K30" s="142"/>
      <c r="L30" s="142"/>
      <c r="M30" s="142"/>
      <c r="N30" s="142"/>
      <c r="O30" s="142"/>
      <c r="P30" s="142"/>
      <c r="Q30" s="142"/>
      <c r="R30" s="142"/>
      <c r="S30" s="142"/>
      <c r="T30" s="142"/>
      <c r="U30" s="142"/>
      <c r="V30" s="142"/>
      <c r="W30" s="142"/>
      <c r="X30" s="142"/>
      <c r="Y30" s="142"/>
      <c r="Z30" s="142"/>
      <c r="AA30" s="142"/>
      <c r="AB30" s="142"/>
      <c r="AC30" s="142"/>
      <c r="AD30" s="142"/>
      <c r="AE30" s="142"/>
      <c r="AF30" s="142"/>
    </row>
    <row r="31" spans="1:49" ht="15.75" thickBot="1" x14ac:dyDescent="0.3">
      <c r="A31" s="19" t="s">
        <v>76</v>
      </c>
      <c r="B31" s="37" t="s">
        <v>77</v>
      </c>
      <c r="C31" s="38">
        <f>C28/B28-1</f>
        <v>0</v>
      </c>
      <c r="D31" s="38">
        <f t="shared" ref="D31:E33" si="0">D28/C28-1</f>
        <v>0</v>
      </c>
      <c r="E31" s="38">
        <f t="shared" si="0"/>
        <v>0</v>
      </c>
      <c r="F31" s="142"/>
      <c r="G31" s="142"/>
      <c r="H31" s="154"/>
      <c r="I31" s="154"/>
      <c r="J31" s="154"/>
      <c r="K31" s="154"/>
      <c r="L31" s="154"/>
      <c r="M31" s="142"/>
      <c r="N31" s="142"/>
      <c r="O31" s="142"/>
      <c r="P31" s="142"/>
      <c r="Q31" s="142"/>
      <c r="R31" s="142"/>
      <c r="S31" s="142"/>
      <c r="T31" s="142"/>
      <c r="U31" s="142"/>
      <c r="V31" s="142"/>
      <c r="W31" s="142"/>
      <c r="X31" s="142"/>
      <c r="Y31" s="142"/>
      <c r="Z31" s="142"/>
      <c r="AA31" s="142"/>
      <c r="AB31" s="142"/>
      <c r="AC31" s="142"/>
      <c r="AD31" s="142"/>
      <c r="AE31" s="142"/>
      <c r="AF31" s="142"/>
    </row>
    <row r="32" spans="1:49" ht="15.75" thickBot="1" x14ac:dyDescent="0.3">
      <c r="A32" s="19" t="s">
        <v>78</v>
      </c>
      <c r="B32" s="37" t="s">
        <v>77</v>
      </c>
      <c r="C32" s="38">
        <f>C29/B29-1</f>
        <v>3.6064194265793104E-2</v>
      </c>
      <c r="D32" s="38">
        <f t="shared" si="0"/>
        <v>0</v>
      </c>
      <c r="E32" s="38">
        <f t="shared" si="0"/>
        <v>0</v>
      </c>
    </row>
    <row r="33" spans="1:6" ht="15.75" thickBot="1" x14ac:dyDescent="0.3">
      <c r="A33" s="19" t="s">
        <v>79</v>
      </c>
      <c r="B33" s="37" t="s">
        <v>77</v>
      </c>
      <c r="C33" s="38">
        <f>C30/B30-1</f>
        <v>3.6064194265793104E-2</v>
      </c>
      <c r="D33" s="38">
        <f t="shared" si="0"/>
        <v>0</v>
      </c>
      <c r="E33" s="38">
        <f t="shared" si="0"/>
        <v>0</v>
      </c>
      <c r="F33" s="36"/>
    </row>
    <row r="34" spans="1:6" ht="15.75" thickBot="1" x14ac:dyDescent="0.3">
      <c r="A34" s="387" t="s">
        <v>277</v>
      </c>
      <c r="B34" s="388"/>
      <c r="C34" s="388"/>
      <c r="D34" s="388"/>
      <c r="E34" s="389"/>
    </row>
    <row r="35" spans="1:6" x14ac:dyDescent="0.25">
      <c r="A35" s="379"/>
      <c r="B35" s="33">
        <v>2018</v>
      </c>
      <c r="C35" s="33">
        <v>2019</v>
      </c>
      <c r="D35" s="33">
        <v>2020</v>
      </c>
      <c r="E35" s="33">
        <v>2021</v>
      </c>
    </row>
    <row r="36" spans="1:6" ht="23.25" thickBot="1" x14ac:dyDescent="0.3">
      <c r="A36" s="380"/>
      <c r="B36" s="34" t="s">
        <v>1</v>
      </c>
      <c r="C36" s="34" t="s">
        <v>47</v>
      </c>
      <c r="D36" s="34" t="s">
        <v>47</v>
      </c>
      <c r="E36" s="34" t="s">
        <v>47</v>
      </c>
    </row>
    <row r="37" spans="1:6" ht="15.75" thickBot="1" x14ac:dyDescent="0.3">
      <c r="A37" s="39" t="s">
        <v>81</v>
      </c>
      <c r="B37" s="40">
        <v>18883</v>
      </c>
      <c r="C37" s="40">
        <v>18883</v>
      </c>
      <c r="D37" s="40">
        <v>18883</v>
      </c>
      <c r="E37" s="40">
        <v>18883</v>
      </c>
    </row>
    <row r="38" spans="1:6" ht="24.75" thickBot="1" x14ac:dyDescent="0.3">
      <c r="A38" s="46" t="s">
        <v>100</v>
      </c>
      <c r="B38" s="41"/>
      <c r="C38" s="157"/>
      <c r="D38" s="157"/>
      <c r="E38" s="157"/>
    </row>
    <row r="39" spans="1:6" ht="24.75" thickBot="1" x14ac:dyDescent="0.3">
      <c r="A39" s="46" t="s">
        <v>278</v>
      </c>
      <c r="B39" s="41"/>
      <c r="C39" s="47"/>
      <c r="D39" s="47"/>
      <c r="E39" s="47"/>
      <c r="F39" s="36"/>
    </row>
    <row r="40" spans="1:6" ht="24.75" thickBot="1" x14ac:dyDescent="0.3">
      <c r="A40" s="39" t="s">
        <v>82</v>
      </c>
      <c r="B40" s="40">
        <v>3154</v>
      </c>
      <c r="C40" s="40">
        <v>3154</v>
      </c>
      <c r="D40" s="40">
        <v>3154</v>
      </c>
      <c r="E40" s="40">
        <v>3154</v>
      </c>
    </row>
    <row r="41" spans="1:6" ht="36.75" thickBot="1" x14ac:dyDescent="0.3">
      <c r="A41" s="46" t="s">
        <v>102</v>
      </c>
      <c r="B41" s="41"/>
      <c r="C41" s="40"/>
      <c r="D41" s="40"/>
      <c r="E41" s="40"/>
    </row>
    <row r="42" spans="1:6" ht="36.75" thickBot="1" x14ac:dyDescent="0.3">
      <c r="A42" s="46" t="s">
        <v>279</v>
      </c>
      <c r="B42" s="41"/>
      <c r="C42" s="40"/>
      <c r="D42" s="40"/>
      <c r="E42" s="40"/>
    </row>
    <row r="43" spans="1:6" ht="15.75" thickBot="1" x14ac:dyDescent="0.3">
      <c r="A43" s="39" t="s">
        <v>83</v>
      </c>
      <c r="B43" s="158">
        <v>61148</v>
      </c>
      <c r="C43" s="40">
        <v>64148</v>
      </c>
      <c r="D43" s="40">
        <v>64148</v>
      </c>
      <c r="E43" s="40">
        <v>64148</v>
      </c>
    </row>
    <row r="44" spans="1:6" ht="36.75" thickBot="1" x14ac:dyDescent="0.3">
      <c r="A44" s="46" t="s">
        <v>104</v>
      </c>
      <c r="B44" s="41"/>
      <c r="C44" s="40"/>
      <c r="D44" s="40"/>
      <c r="E44" s="40"/>
    </row>
    <row r="45" spans="1:6" ht="36.75" thickBot="1" x14ac:dyDescent="0.3">
      <c r="A45" s="46" t="s">
        <v>280</v>
      </c>
      <c r="B45" s="41"/>
      <c r="C45" s="40"/>
      <c r="D45" s="40"/>
      <c r="E45" s="40"/>
    </row>
    <row r="46" spans="1:6" ht="15.75" thickBot="1" x14ac:dyDescent="0.3">
      <c r="A46" s="39" t="s">
        <v>84</v>
      </c>
      <c r="B46" s="41"/>
      <c r="C46" s="40"/>
      <c r="D46" s="40"/>
      <c r="E46" s="40"/>
    </row>
    <row r="47" spans="1:6" ht="36.75" thickBot="1" x14ac:dyDescent="0.3">
      <c r="A47" s="46" t="s">
        <v>106</v>
      </c>
      <c r="B47" s="41"/>
      <c r="C47" s="40"/>
      <c r="D47" s="40"/>
      <c r="E47" s="40"/>
    </row>
    <row r="48" spans="1:6" ht="36.75" thickBot="1" x14ac:dyDescent="0.3">
      <c r="A48" s="46" t="s">
        <v>282</v>
      </c>
      <c r="B48" s="41"/>
      <c r="C48" s="40"/>
      <c r="D48" s="40"/>
      <c r="E48" s="40"/>
    </row>
    <row r="49" spans="1:5" ht="15.75" thickBot="1" x14ac:dyDescent="0.3">
      <c r="A49" s="39" t="s">
        <v>85</v>
      </c>
      <c r="B49" s="41"/>
      <c r="C49" s="40"/>
      <c r="D49" s="40"/>
      <c r="E49" s="40"/>
    </row>
    <row r="50" spans="1:5" ht="36.75" thickBot="1" x14ac:dyDescent="0.3">
      <c r="A50" s="46" t="s">
        <v>108</v>
      </c>
      <c r="B50" s="41"/>
      <c r="C50" s="40"/>
      <c r="D50" s="40"/>
      <c r="E50" s="40"/>
    </row>
    <row r="51" spans="1:5" ht="36.75" thickBot="1" x14ac:dyDescent="0.3">
      <c r="A51" s="46" t="s">
        <v>283</v>
      </c>
      <c r="B51" s="41"/>
      <c r="C51" s="40"/>
      <c r="D51" s="40"/>
      <c r="E51" s="40"/>
    </row>
    <row r="52" spans="1:5" ht="15.75" thickBot="1" x14ac:dyDescent="0.3">
      <c r="A52" s="39" t="s">
        <v>86</v>
      </c>
      <c r="B52" s="41"/>
      <c r="C52" s="40"/>
      <c r="D52" s="40"/>
      <c r="E52" s="40"/>
    </row>
    <row r="53" spans="1:5" ht="36.75" thickBot="1" x14ac:dyDescent="0.3">
      <c r="A53" s="46" t="s">
        <v>110</v>
      </c>
      <c r="B53" s="41"/>
      <c r="C53" s="40"/>
      <c r="D53" s="40"/>
      <c r="E53" s="40"/>
    </row>
    <row r="54" spans="1:5" ht="36.75" thickBot="1" x14ac:dyDescent="0.3">
      <c r="A54" s="46" t="s">
        <v>284</v>
      </c>
      <c r="B54" s="41"/>
      <c r="C54" s="40"/>
      <c r="D54" s="40"/>
      <c r="E54" s="40"/>
    </row>
    <row r="55" spans="1:5" ht="24.75" thickBot="1" x14ac:dyDescent="0.3">
      <c r="A55" s="39" t="s">
        <v>87</v>
      </c>
      <c r="B55" s="41"/>
      <c r="C55" s="40"/>
      <c r="D55" s="40"/>
      <c r="E55" s="40"/>
    </row>
    <row r="56" spans="1:5" ht="36.75" thickBot="1" x14ac:dyDescent="0.3">
      <c r="A56" s="46" t="s">
        <v>112</v>
      </c>
      <c r="B56" s="41"/>
      <c r="C56" s="40"/>
      <c r="D56" s="40"/>
      <c r="E56" s="40"/>
    </row>
    <row r="57" spans="1:5" ht="36.75" thickBot="1" x14ac:dyDescent="0.3">
      <c r="A57" s="46" t="s">
        <v>285</v>
      </c>
      <c r="B57" s="41"/>
      <c r="C57" s="40"/>
      <c r="D57" s="40"/>
      <c r="E57" s="40"/>
    </row>
    <row r="58" spans="1:5" ht="15.75" thickBot="1" x14ac:dyDescent="0.3">
      <c r="A58" s="42" t="s">
        <v>88</v>
      </c>
      <c r="B58" s="159">
        <f>B55+B52+B49+B46+B43+B40+B37</f>
        <v>83185</v>
      </c>
      <c r="C58" s="41">
        <f>C55+C52+C49+C46+C43+C40+C37</f>
        <v>86185</v>
      </c>
      <c r="D58" s="41">
        <f>D55+D52+D49+D46+D43+D40+D37</f>
        <v>86185</v>
      </c>
      <c r="E58" s="41">
        <f>E55+E52+E49+E46+E43+E40+E37</f>
        <v>86185</v>
      </c>
    </row>
    <row r="59" spans="1:5" x14ac:dyDescent="0.25">
      <c r="A59" s="405" t="s">
        <v>286</v>
      </c>
      <c r="B59" s="492" t="s">
        <v>340</v>
      </c>
      <c r="C59" s="493"/>
      <c r="D59" s="493"/>
      <c r="E59" s="494"/>
    </row>
    <row r="60" spans="1:5" x14ac:dyDescent="0.25">
      <c r="A60" s="406"/>
      <c r="B60" s="495"/>
      <c r="C60" s="496"/>
      <c r="D60" s="496"/>
      <c r="E60" s="497"/>
    </row>
    <row r="61" spans="1:5" ht="55.5" customHeight="1" thickBot="1" x14ac:dyDescent="0.3">
      <c r="A61" s="407"/>
      <c r="B61" s="498"/>
      <c r="C61" s="499"/>
      <c r="D61" s="499"/>
      <c r="E61" s="500"/>
    </row>
    <row r="62" spans="1:5" ht="15.75" thickBot="1" x14ac:dyDescent="0.3">
      <c r="A62" s="43" t="s">
        <v>89</v>
      </c>
      <c r="B62" s="44">
        <f>IF(B58-B29=0,0,"Error")</f>
        <v>0</v>
      </c>
      <c r="C62" s="44">
        <f>IF(C58-C29=0,0,"Error")</f>
        <v>0</v>
      </c>
      <c r="D62" s="44">
        <f>IF(D58-D29=0,0,"Error")</f>
        <v>0</v>
      </c>
      <c r="E62" s="44">
        <f>IF(E58-E29=0,0,"Error")</f>
        <v>0</v>
      </c>
    </row>
    <row r="63" spans="1:5" ht="15.75" thickBot="1" x14ac:dyDescent="0.3">
      <c r="A63" s="390" t="s">
        <v>148</v>
      </c>
      <c r="B63" s="391"/>
      <c r="C63" s="391"/>
      <c r="D63" s="391"/>
      <c r="E63" s="392"/>
    </row>
    <row r="64" spans="1:5" ht="15.75" thickBot="1" x14ac:dyDescent="0.3">
      <c r="A64" s="390" t="s">
        <v>149</v>
      </c>
      <c r="B64" s="391"/>
      <c r="C64" s="391"/>
      <c r="D64" s="391"/>
      <c r="E64" s="392"/>
    </row>
    <row r="65" spans="1:5" ht="15.75" thickBot="1" x14ac:dyDescent="0.3">
      <c r="A65" s="53" t="s">
        <v>129</v>
      </c>
      <c r="B65" s="402" t="s">
        <v>341</v>
      </c>
      <c r="C65" s="403"/>
      <c r="D65" s="403"/>
      <c r="E65" s="404"/>
    </row>
    <row r="66" spans="1:5" ht="15.75" thickBot="1" x14ac:dyDescent="0.3">
      <c r="A66" s="53"/>
      <c r="B66" s="510" t="s">
        <v>342</v>
      </c>
      <c r="C66" s="511"/>
      <c r="D66" s="511"/>
      <c r="E66" s="512"/>
    </row>
    <row r="67" spans="1:5" ht="15.75" thickBot="1" x14ac:dyDescent="0.3">
      <c r="A67" s="53"/>
      <c r="B67" s="519" t="s">
        <v>343</v>
      </c>
      <c r="C67" s="520"/>
      <c r="D67" s="520"/>
      <c r="E67" s="521"/>
    </row>
    <row r="68" spans="1:5" ht="15.75" thickBot="1" x14ac:dyDescent="0.3">
      <c r="A68" s="53"/>
      <c r="B68" s="402" t="s">
        <v>344</v>
      </c>
      <c r="C68" s="403"/>
      <c r="D68" s="403"/>
      <c r="E68" s="404"/>
    </row>
    <row r="69" spans="1:5" ht="15.75" thickBot="1" x14ac:dyDescent="0.3">
      <c r="A69" s="53"/>
      <c r="B69" s="504" t="s">
        <v>345</v>
      </c>
      <c r="C69" s="505"/>
      <c r="D69" s="505"/>
      <c r="E69" s="506"/>
    </row>
    <row r="70" spans="1:5" ht="15.75" thickBot="1" x14ac:dyDescent="0.3">
      <c r="A70" s="53"/>
      <c r="B70" s="504" t="s">
        <v>346</v>
      </c>
      <c r="C70" s="505"/>
      <c r="D70" s="505"/>
      <c r="E70" s="506"/>
    </row>
    <row r="71" spans="1:5" ht="15.75" thickBot="1" x14ac:dyDescent="0.3">
      <c r="A71" s="53"/>
      <c r="B71" s="504" t="s">
        <v>347</v>
      </c>
      <c r="C71" s="505"/>
      <c r="D71" s="505"/>
      <c r="E71" s="506"/>
    </row>
    <row r="72" spans="1:5" ht="15.75" thickBot="1" x14ac:dyDescent="0.3">
      <c r="A72" s="53"/>
      <c r="B72" s="504" t="s">
        <v>348</v>
      </c>
      <c r="C72" s="505"/>
      <c r="D72" s="505"/>
      <c r="E72" s="506"/>
    </row>
    <row r="73" spans="1:5" ht="15.75" thickBot="1" x14ac:dyDescent="0.3">
      <c r="A73" s="53"/>
      <c r="B73" s="160" t="s">
        <v>349</v>
      </c>
      <c r="C73" s="161"/>
      <c r="D73" s="161"/>
      <c r="E73" s="162"/>
    </row>
    <row r="74" spans="1:5" ht="15.75" thickBot="1" x14ac:dyDescent="0.3">
      <c r="A74" s="53"/>
      <c r="B74" s="504" t="s">
        <v>350</v>
      </c>
      <c r="C74" s="505"/>
      <c r="D74" s="505"/>
      <c r="E74" s="506"/>
    </row>
    <row r="75" spans="1:5" ht="15.75" thickBot="1" x14ac:dyDescent="0.3">
      <c r="A75" s="53"/>
      <c r="B75" s="504" t="s">
        <v>351</v>
      </c>
      <c r="C75" s="505"/>
      <c r="D75" s="505"/>
      <c r="E75" s="506"/>
    </row>
    <row r="76" spans="1:5" ht="15.75" thickBot="1" x14ac:dyDescent="0.3">
      <c r="A76" s="53"/>
      <c r="B76" s="504" t="s">
        <v>352</v>
      </c>
      <c r="C76" s="505"/>
      <c r="D76" s="505"/>
      <c r="E76" s="506"/>
    </row>
    <row r="77" spans="1:5" ht="15.75" thickBot="1" x14ac:dyDescent="0.3">
      <c r="A77" s="53"/>
      <c r="B77" s="402"/>
      <c r="C77" s="403"/>
      <c r="D77" s="403"/>
      <c r="E77" s="404"/>
    </row>
    <row r="78" spans="1:5" ht="15.75" thickBot="1" x14ac:dyDescent="0.3">
      <c r="A78" s="53"/>
      <c r="B78" s="402" t="s">
        <v>353</v>
      </c>
      <c r="C78" s="403"/>
      <c r="D78" s="403"/>
      <c r="E78" s="404"/>
    </row>
    <row r="79" spans="1:5" ht="15.75" thickBot="1" x14ac:dyDescent="0.3">
      <c r="A79" s="53"/>
      <c r="B79" s="160" t="s">
        <v>348</v>
      </c>
      <c r="C79" s="54"/>
      <c r="D79" s="54"/>
      <c r="E79" s="55"/>
    </row>
    <row r="80" spans="1:5" ht="15.75" thickBot="1" x14ac:dyDescent="0.3">
      <c r="A80" s="53"/>
      <c r="B80" s="160" t="s">
        <v>354</v>
      </c>
      <c r="C80" s="54"/>
      <c r="D80" s="54"/>
      <c r="E80" s="55"/>
    </row>
    <row r="81" spans="1:26" ht="15.75" thickBot="1" x14ac:dyDescent="0.3">
      <c r="A81" s="53"/>
      <c r="B81" s="402" t="s">
        <v>355</v>
      </c>
      <c r="C81" s="403"/>
      <c r="D81" s="403"/>
      <c r="E81" s="404"/>
      <c r="F81" s="142"/>
      <c r="G81" s="142"/>
      <c r="H81" s="142"/>
      <c r="I81" s="142"/>
      <c r="J81" s="142"/>
      <c r="K81" s="142"/>
      <c r="L81" s="142"/>
      <c r="M81" s="142"/>
      <c r="N81" s="142"/>
      <c r="O81" s="142"/>
      <c r="P81" s="142"/>
      <c r="Q81" s="142"/>
      <c r="R81" s="142"/>
      <c r="S81" s="142"/>
      <c r="T81" s="142"/>
      <c r="U81" s="142"/>
      <c r="V81" s="142"/>
      <c r="W81" s="142"/>
      <c r="X81" s="142"/>
      <c r="Y81" s="142"/>
      <c r="Z81" s="142"/>
    </row>
    <row r="82" spans="1:26" ht="15.75" thickBot="1" x14ac:dyDescent="0.3">
      <c r="A82" s="53"/>
      <c r="B82" s="402"/>
      <c r="C82" s="403"/>
      <c r="D82" s="403"/>
      <c r="E82" s="404"/>
      <c r="F82" s="142"/>
      <c r="G82" s="142"/>
      <c r="H82" s="142"/>
      <c r="I82" s="142"/>
      <c r="J82" s="142"/>
      <c r="K82" s="142"/>
      <c r="L82" s="142"/>
      <c r="M82" s="142"/>
      <c r="N82" s="142"/>
      <c r="O82" s="142"/>
      <c r="P82" s="142"/>
      <c r="Q82" s="142"/>
      <c r="R82" s="142"/>
      <c r="S82" s="142"/>
      <c r="T82" s="142"/>
      <c r="U82" s="142"/>
      <c r="V82" s="142"/>
      <c r="W82" s="142"/>
      <c r="X82" s="142"/>
      <c r="Y82" s="142"/>
      <c r="Z82" s="142"/>
    </row>
    <row r="83" spans="1:26" ht="15.75" thickBot="1" x14ac:dyDescent="0.3">
      <c r="A83" s="53"/>
      <c r="B83" s="402" t="s">
        <v>356</v>
      </c>
      <c r="C83" s="403"/>
      <c r="D83" s="403"/>
      <c r="E83" s="404"/>
      <c r="F83" s="142"/>
      <c r="G83" s="142"/>
      <c r="H83" s="142"/>
      <c r="I83" s="142"/>
      <c r="J83" s="142"/>
      <c r="K83" s="142"/>
      <c r="L83" s="142"/>
      <c r="M83" s="142"/>
      <c r="N83" s="142"/>
      <c r="O83" s="142"/>
      <c r="P83" s="142"/>
      <c r="Q83" s="142"/>
      <c r="R83" s="142"/>
      <c r="S83" s="142"/>
      <c r="T83" s="142"/>
      <c r="U83" s="142"/>
      <c r="V83" s="142"/>
      <c r="W83" s="142"/>
      <c r="X83" s="142"/>
      <c r="Y83" s="142"/>
      <c r="Z83" s="142"/>
    </row>
    <row r="84" spans="1:26" ht="15.75" thickBot="1" x14ac:dyDescent="0.3">
      <c r="A84" s="53"/>
      <c r="B84" s="402"/>
      <c r="C84" s="403"/>
      <c r="D84" s="403"/>
      <c r="E84" s="404"/>
      <c r="F84" s="142"/>
      <c r="G84" s="142"/>
      <c r="H84" s="142"/>
      <c r="I84" s="142"/>
      <c r="J84" s="142"/>
      <c r="K84" s="142"/>
      <c r="L84" s="142"/>
      <c r="M84" s="142"/>
      <c r="N84" s="142"/>
      <c r="O84" s="142"/>
      <c r="P84" s="142"/>
      <c r="Q84" s="142"/>
      <c r="R84" s="142"/>
      <c r="S84" s="142"/>
      <c r="T84" s="142"/>
      <c r="U84" s="142"/>
      <c r="V84" s="142"/>
      <c r="W84" s="142"/>
      <c r="X84" s="142"/>
      <c r="Y84" s="142"/>
      <c r="Z84" s="142"/>
    </row>
    <row r="85" spans="1:26" ht="30.75" customHeight="1" thickBot="1" x14ac:dyDescent="0.3">
      <c r="A85" s="153" t="s">
        <v>90</v>
      </c>
      <c r="B85" s="516" t="s">
        <v>357</v>
      </c>
      <c r="C85" s="517"/>
      <c r="D85" s="517"/>
      <c r="E85" s="518"/>
      <c r="F85" s="142"/>
      <c r="G85" s="142"/>
      <c r="H85" s="142"/>
      <c r="I85" s="142"/>
      <c r="J85" s="142"/>
      <c r="K85" s="142"/>
      <c r="L85" s="142"/>
      <c r="M85" s="163"/>
      <c r="N85" s="142"/>
      <c r="O85" s="142"/>
      <c r="P85" s="142"/>
      <c r="Q85" s="142"/>
      <c r="R85" s="142"/>
      <c r="S85" s="142"/>
      <c r="T85" s="142"/>
      <c r="U85" s="142"/>
      <c r="V85" s="142"/>
      <c r="W85" s="142"/>
      <c r="X85" s="142"/>
      <c r="Y85" s="142"/>
      <c r="Z85" s="142"/>
    </row>
    <row r="86" spans="1:26" ht="40.5" customHeight="1" thickBot="1" x14ac:dyDescent="0.3">
      <c r="A86" s="19" t="s">
        <v>69</v>
      </c>
      <c r="B86" s="384" t="s">
        <v>358</v>
      </c>
      <c r="C86" s="385"/>
      <c r="D86" s="385"/>
      <c r="E86" s="386"/>
      <c r="F86" s="142"/>
      <c r="G86" s="142"/>
      <c r="H86" s="142"/>
      <c r="I86" s="142"/>
      <c r="J86" s="142"/>
      <c r="K86" s="142"/>
      <c r="L86" s="142"/>
      <c r="M86" s="142"/>
      <c r="N86" s="142"/>
      <c r="O86" s="142"/>
      <c r="P86" s="142"/>
      <c r="Q86" s="142"/>
      <c r="R86" s="142"/>
      <c r="S86" s="142"/>
      <c r="T86" s="142"/>
      <c r="U86" s="142"/>
      <c r="V86" s="142"/>
      <c r="W86" s="142"/>
      <c r="X86" s="142"/>
      <c r="Y86" s="142"/>
      <c r="Z86" s="142"/>
    </row>
    <row r="87" spans="1:26" ht="15.75" thickBot="1" x14ac:dyDescent="0.3">
      <c r="A87" s="19" t="s">
        <v>71</v>
      </c>
      <c r="B87" s="396" t="s">
        <v>359</v>
      </c>
      <c r="C87" s="397"/>
      <c r="D87" s="397"/>
      <c r="E87" s="398"/>
      <c r="F87" s="142"/>
      <c r="G87" s="142"/>
      <c r="H87" s="142"/>
      <c r="I87" s="142"/>
      <c r="J87" s="142"/>
      <c r="K87" s="142"/>
      <c r="L87" s="142"/>
      <c r="M87" s="142"/>
      <c r="N87" s="142"/>
      <c r="O87" s="142"/>
      <c r="P87" s="142"/>
      <c r="Q87" s="142"/>
      <c r="R87" s="142"/>
      <c r="S87" s="142"/>
      <c r="T87" s="142"/>
      <c r="U87" s="142"/>
      <c r="V87" s="142"/>
      <c r="W87" s="142"/>
      <c r="X87" s="142"/>
      <c r="Y87" s="142"/>
      <c r="Z87" s="142"/>
    </row>
    <row r="88" spans="1:26" x14ac:dyDescent="0.25">
      <c r="A88" s="379"/>
      <c r="B88" s="33">
        <v>2018</v>
      </c>
      <c r="C88" s="33">
        <v>2019</v>
      </c>
      <c r="D88" s="33">
        <v>2020</v>
      </c>
      <c r="E88" s="33">
        <v>2021</v>
      </c>
      <c r="F88" s="142"/>
      <c r="G88" s="142"/>
      <c r="H88" s="142"/>
      <c r="I88" s="142"/>
      <c r="J88" s="142"/>
      <c r="K88" s="142"/>
      <c r="L88" s="142"/>
      <c r="M88" s="142"/>
      <c r="N88" s="142"/>
      <c r="O88" s="142"/>
      <c r="P88" s="142"/>
      <c r="Q88" s="142"/>
      <c r="R88" s="142"/>
      <c r="S88" s="142"/>
      <c r="T88" s="142"/>
      <c r="U88" s="142"/>
      <c r="V88" s="142"/>
      <c r="W88" s="142"/>
      <c r="X88" s="142"/>
      <c r="Y88" s="142"/>
      <c r="Z88" s="142"/>
    </row>
    <row r="89" spans="1:26" ht="23.25" thickBot="1" x14ac:dyDescent="0.3">
      <c r="A89" s="380"/>
      <c r="B89" s="34" t="s">
        <v>1</v>
      </c>
      <c r="C89" s="34" t="s">
        <v>47</v>
      </c>
      <c r="D89" s="34" t="s">
        <v>47</v>
      </c>
      <c r="E89" s="34" t="s">
        <v>47</v>
      </c>
      <c r="F89" s="142"/>
      <c r="G89" s="142"/>
      <c r="H89" s="142"/>
      <c r="I89" s="142"/>
      <c r="J89" s="142"/>
      <c r="K89" s="142"/>
      <c r="L89" s="142"/>
      <c r="M89" s="142"/>
      <c r="N89" s="142"/>
      <c r="O89" s="142"/>
      <c r="P89" s="142"/>
      <c r="Q89" s="142"/>
      <c r="R89" s="142"/>
      <c r="S89" s="142"/>
      <c r="T89" s="142"/>
      <c r="U89" s="142"/>
      <c r="V89" s="142"/>
      <c r="W89" s="142"/>
      <c r="X89" s="142"/>
      <c r="Y89" s="142"/>
      <c r="Z89" s="142"/>
    </row>
    <row r="90" spans="1:26" ht="15.75" thickBot="1" x14ac:dyDescent="0.3">
      <c r="A90" s="19" t="s">
        <v>73</v>
      </c>
      <c r="B90" s="35">
        <v>5000</v>
      </c>
      <c r="C90" s="35">
        <v>4500</v>
      </c>
      <c r="D90" s="35">
        <v>4600</v>
      </c>
      <c r="E90" s="35">
        <v>4600</v>
      </c>
      <c r="F90" s="142"/>
      <c r="G90" s="142"/>
      <c r="H90" s="142"/>
      <c r="I90" s="142"/>
      <c r="J90" s="142"/>
      <c r="K90" s="142"/>
      <c r="L90" s="142"/>
      <c r="M90" s="142"/>
      <c r="N90" s="142"/>
      <c r="O90" s="142"/>
      <c r="P90" s="142"/>
      <c r="Q90" s="142"/>
      <c r="R90" s="142"/>
      <c r="S90" s="142"/>
      <c r="T90" s="142"/>
      <c r="U90" s="142"/>
      <c r="V90" s="142"/>
      <c r="W90" s="142"/>
      <c r="X90" s="142"/>
      <c r="Y90" s="142"/>
      <c r="Z90" s="142"/>
    </row>
    <row r="91" spans="1:26" ht="15.75" thickBot="1" x14ac:dyDescent="0.3">
      <c r="A91" s="19" t="s">
        <v>74</v>
      </c>
      <c r="B91" s="35">
        <v>148417</v>
      </c>
      <c r="C91" s="35">
        <v>135496</v>
      </c>
      <c r="D91" s="77">
        <v>140000</v>
      </c>
      <c r="E91" s="35">
        <v>140000</v>
      </c>
      <c r="F91" s="142"/>
      <c r="G91" s="142"/>
      <c r="H91" s="142"/>
      <c r="I91" s="142"/>
      <c r="J91" s="142"/>
      <c r="K91" s="142"/>
      <c r="L91" s="142"/>
      <c r="M91" s="142"/>
      <c r="N91" s="142"/>
      <c r="O91" s="142"/>
      <c r="P91" s="142"/>
      <c r="Q91" s="142"/>
      <c r="R91" s="142"/>
      <c r="S91" s="142"/>
      <c r="T91" s="142"/>
      <c r="U91" s="142"/>
      <c r="V91" s="142"/>
      <c r="W91" s="142"/>
      <c r="X91" s="142"/>
      <c r="Y91" s="142"/>
      <c r="Z91" s="142"/>
    </row>
    <row r="92" spans="1:26" ht="15.75" thickBot="1" x14ac:dyDescent="0.3">
      <c r="A92" s="19" t="s">
        <v>75</v>
      </c>
      <c r="B92" s="35">
        <f>B91/B90</f>
        <v>29.683399999999999</v>
      </c>
      <c r="C92" s="35">
        <f>C91/C90</f>
        <v>30.110222222222223</v>
      </c>
      <c r="D92" s="35">
        <f>D91/D90</f>
        <v>30.434782608695652</v>
      </c>
      <c r="E92" s="35">
        <f>E91/E90</f>
        <v>30.434782608695652</v>
      </c>
      <c r="F92" s="142"/>
      <c r="G92" s="142"/>
      <c r="H92" s="142"/>
      <c r="I92" s="142"/>
      <c r="J92" s="142"/>
      <c r="K92" s="142"/>
      <c r="L92" s="142"/>
      <c r="M92" s="142"/>
      <c r="N92" s="142"/>
      <c r="O92" s="142"/>
      <c r="P92" s="142"/>
      <c r="Q92" s="142"/>
      <c r="R92" s="142"/>
      <c r="S92" s="142"/>
      <c r="T92" s="142"/>
      <c r="U92" s="142"/>
      <c r="V92" s="142"/>
      <c r="W92" s="142"/>
      <c r="X92" s="142"/>
      <c r="Y92" s="142"/>
      <c r="Z92" s="142"/>
    </row>
    <row r="93" spans="1:26" ht="15.75" thickBot="1" x14ac:dyDescent="0.3">
      <c r="A93" s="19" t="s">
        <v>76</v>
      </c>
      <c r="B93" s="37" t="s">
        <v>77</v>
      </c>
      <c r="C93" s="38">
        <f>C90/B90-1</f>
        <v>-9.9999999999999978E-2</v>
      </c>
      <c r="D93" s="38">
        <f t="shared" ref="D93:E95" si="1">D90/C90-1</f>
        <v>2.2222222222222143E-2</v>
      </c>
      <c r="E93" s="38">
        <f t="shared" si="1"/>
        <v>0</v>
      </c>
      <c r="F93" s="142"/>
      <c r="G93" s="142"/>
      <c r="H93" s="154"/>
      <c r="I93" s="154"/>
      <c r="J93" s="154"/>
      <c r="K93" s="154"/>
      <c r="L93" s="154"/>
      <c r="M93" s="142"/>
      <c r="N93" s="142"/>
      <c r="O93" s="142"/>
      <c r="P93" s="142"/>
      <c r="Q93" s="142"/>
      <c r="R93" s="142"/>
      <c r="S93" s="142"/>
      <c r="T93" s="142"/>
      <c r="U93" s="142"/>
      <c r="V93" s="142"/>
      <c r="W93" s="142"/>
      <c r="X93" s="142"/>
      <c r="Y93" s="142"/>
      <c r="Z93" s="142"/>
    </row>
    <row r="94" spans="1:26" ht="15.75" thickBot="1" x14ac:dyDescent="0.3">
      <c r="A94" s="19" t="s">
        <v>78</v>
      </c>
      <c r="B94" s="37" t="s">
        <v>77</v>
      </c>
      <c r="C94" s="38">
        <f>C91/B91-1</f>
        <v>-8.705876011508118E-2</v>
      </c>
      <c r="D94" s="38">
        <f t="shared" si="1"/>
        <v>3.3240833677746995E-2</v>
      </c>
      <c r="E94" s="38">
        <f t="shared" si="1"/>
        <v>0</v>
      </c>
    </row>
    <row r="95" spans="1:26" ht="15.75" thickBot="1" x14ac:dyDescent="0.3">
      <c r="A95" s="19" t="s">
        <v>79</v>
      </c>
      <c r="B95" s="37" t="s">
        <v>77</v>
      </c>
      <c r="C95" s="38">
        <f>C92/B92-1</f>
        <v>1.4379155427687751E-2</v>
      </c>
      <c r="D95" s="38">
        <f t="shared" si="1"/>
        <v>1.0779076423882872E-2</v>
      </c>
      <c r="E95" s="38">
        <f t="shared" si="1"/>
        <v>0</v>
      </c>
    </row>
    <row r="96" spans="1:26" ht="15.75" thickBot="1" x14ac:dyDescent="0.3">
      <c r="A96" s="387" t="s">
        <v>314</v>
      </c>
      <c r="B96" s="388"/>
      <c r="C96" s="388"/>
      <c r="D96" s="388"/>
      <c r="E96" s="389"/>
    </row>
    <row r="97" spans="1:5" x14ac:dyDescent="0.25">
      <c r="A97" s="379"/>
      <c r="B97" s="33">
        <v>2018</v>
      </c>
      <c r="C97" s="33">
        <v>2019</v>
      </c>
      <c r="D97" s="33">
        <v>2020</v>
      </c>
      <c r="E97" s="33">
        <v>2021</v>
      </c>
    </row>
    <row r="98" spans="1:5" ht="23.25" thickBot="1" x14ac:dyDescent="0.3">
      <c r="A98" s="380"/>
      <c r="B98" s="34" t="s">
        <v>1</v>
      </c>
      <c r="C98" s="34" t="s">
        <v>47</v>
      </c>
      <c r="D98" s="34" t="s">
        <v>47</v>
      </c>
      <c r="E98" s="34" t="s">
        <v>47</v>
      </c>
    </row>
    <row r="99" spans="1:5" ht="15.75" thickBot="1" x14ac:dyDescent="0.3">
      <c r="A99" s="39" t="s">
        <v>122</v>
      </c>
      <c r="B99" s="40">
        <v>10000</v>
      </c>
      <c r="C99" s="40">
        <v>20000</v>
      </c>
      <c r="D99" s="40">
        <v>20000</v>
      </c>
      <c r="E99" s="40">
        <v>20000</v>
      </c>
    </row>
    <row r="100" spans="1:5" ht="15.75" thickBot="1" x14ac:dyDescent="0.3">
      <c r="A100" s="39" t="s">
        <v>123</v>
      </c>
      <c r="B100" s="40">
        <v>138417</v>
      </c>
      <c r="C100" s="40">
        <v>115496</v>
      </c>
      <c r="D100" s="40">
        <v>120000</v>
      </c>
      <c r="E100" s="40">
        <v>120000</v>
      </c>
    </row>
    <row r="101" spans="1:5" ht="15.75" thickBot="1" x14ac:dyDescent="0.3">
      <c r="A101" s="42" t="s">
        <v>94</v>
      </c>
      <c r="B101" s="41">
        <f>B100+B99</f>
        <v>148417</v>
      </c>
      <c r="C101" s="41">
        <f>C100+C99</f>
        <v>135496</v>
      </c>
      <c r="D101" s="41">
        <f>D100+D99</f>
        <v>140000</v>
      </c>
      <c r="E101" s="41">
        <f>E100+E99</f>
        <v>140000</v>
      </c>
    </row>
    <row r="102" spans="1:5" x14ac:dyDescent="0.25">
      <c r="A102" s="405" t="s">
        <v>361</v>
      </c>
      <c r="B102" s="492" t="s">
        <v>340</v>
      </c>
      <c r="C102" s="493"/>
      <c r="D102" s="493"/>
      <c r="E102" s="494"/>
    </row>
    <row r="103" spans="1:5" x14ac:dyDescent="0.25">
      <c r="A103" s="406"/>
      <c r="B103" s="495"/>
      <c r="C103" s="496"/>
      <c r="D103" s="496"/>
      <c r="E103" s="497"/>
    </row>
    <row r="104" spans="1:5" ht="42" customHeight="1" thickBot="1" x14ac:dyDescent="0.3">
      <c r="A104" s="407"/>
      <c r="B104" s="498"/>
      <c r="C104" s="499"/>
      <c r="D104" s="499"/>
      <c r="E104" s="500"/>
    </row>
    <row r="105" spans="1:5" ht="15.75" thickBot="1" x14ac:dyDescent="0.3">
      <c r="A105" s="53" t="s">
        <v>129</v>
      </c>
      <c r="B105" s="402" t="s">
        <v>427</v>
      </c>
      <c r="C105" s="403"/>
      <c r="D105" s="403"/>
      <c r="E105" s="404"/>
    </row>
    <row r="106" spans="1:5" ht="15.75" thickBot="1" x14ac:dyDescent="0.3">
      <c r="A106" s="53"/>
      <c r="B106" s="510" t="s">
        <v>342</v>
      </c>
      <c r="C106" s="511"/>
      <c r="D106" s="511"/>
      <c r="E106" s="512"/>
    </row>
    <row r="107" spans="1:5" ht="15.75" thickBot="1" x14ac:dyDescent="0.3">
      <c r="A107" s="53"/>
      <c r="B107" s="519" t="s">
        <v>362</v>
      </c>
      <c r="C107" s="520"/>
      <c r="D107" s="520"/>
      <c r="E107" s="521"/>
    </row>
    <row r="108" spans="1:5" ht="15.75" thickBot="1" x14ac:dyDescent="0.3">
      <c r="A108" s="53"/>
      <c r="B108" s="504" t="s">
        <v>363</v>
      </c>
      <c r="C108" s="505"/>
      <c r="D108" s="505"/>
      <c r="E108" s="506"/>
    </row>
    <row r="109" spans="1:5" ht="15.75" thickBot="1" x14ac:dyDescent="0.3">
      <c r="A109" s="53"/>
      <c r="B109" s="504" t="s">
        <v>364</v>
      </c>
      <c r="C109" s="505"/>
      <c r="D109" s="505"/>
      <c r="E109" s="506"/>
    </row>
    <row r="110" spans="1:5" ht="15.75" thickBot="1" x14ac:dyDescent="0.3">
      <c r="A110" s="53"/>
      <c r="B110" s="504" t="s">
        <v>365</v>
      </c>
      <c r="C110" s="505"/>
      <c r="D110" s="505"/>
      <c r="E110" s="506"/>
    </row>
    <row r="111" spans="1:5" ht="15.75" thickBot="1" x14ac:dyDescent="0.3">
      <c r="A111" s="53"/>
      <c r="B111" s="504" t="s">
        <v>366</v>
      </c>
      <c r="C111" s="505"/>
      <c r="D111" s="505"/>
      <c r="E111" s="506"/>
    </row>
    <row r="112" spans="1:5" ht="15.75" thickBot="1" x14ac:dyDescent="0.3">
      <c r="A112" s="53"/>
      <c r="B112" s="504" t="s">
        <v>367</v>
      </c>
      <c r="C112" s="505"/>
      <c r="D112" s="505"/>
      <c r="E112" s="506"/>
    </row>
    <row r="113" spans="1:28" ht="15.75" thickBot="1" x14ac:dyDescent="0.3">
      <c r="A113" s="53"/>
      <c r="B113" s="504" t="s">
        <v>368</v>
      </c>
      <c r="C113" s="505"/>
      <c r="D113" s="505"/>
      <c r="E113" s="506"/>
    </row>
    <row r="114" spans="1:28" ht="15.75" thickBot="1" x14ac:dyDescent="0.3">
      <c r="A114" s="53"/>
      <c r="B114" s="504" t="s">
        <v>369</v>
      </c>
      <c r="C114" s="505"/>
      <c r="D114" s="505"/>
      <c r="E114" s="506"/>
    </row>
    <row r="115" spans="1:28" ht="15.75" thickBot="1" x14ac:dyDescent="0.3">
      <c r="A115" s="53"/>
      <c r="B115" s="519" t="s">
        <v>370</v>
      </c>
      <c r="C115" s="520"/>
      <c r="D115" s="520"/>
      <c r="E115" s="521"/>
    </row>
    <row r="116" spans="1:28" ht="15.75" thickBot="1" x14ac:dyDescent="0.3">
      <c r="A116" s="53"/>
      <c r="B116" s="504" t="s">
        <v>371</v>
      </c>
      <c r="C116" s="505"/>
      <c r="D116" s="505"/>
      <c r="E116" s="506"/>
    </row>
    <row r="117" spans="1:28" ht="15.75" thickBot="1" x14ac:dyDescent="0.3">
      <c r="A117" s="53"/>
      <c r="B117" s="504" t="s">
        <v>372</v>
      </c>
      <c r="C117" s="505"/>
      <c r="D117" s="505"/>
      <c r="E117" s="506"/>
    </row>
    <row r="118" spans="1:28" ht="15.75" thickBot="1" x14ac:dyDescent="0.3">
      <c r="A118" s="53"/>
      <c r="B118" s="504" t="s">
        <v>373</v>
      </c>
      <c r="C118" s="505"/>
      <c r="D118" s="505"/>
      <c r="E118" s="506"/>
    </row>
    <row r="119" spans="1:28" ht="15.75" thickBot="1" x14ac:dyDescent="0.3">
      <c r="A119" s="53"/>
      <c r="B119" s="504" t="s">
        <v>374</v>
      </c>
      <c r="C119" s="505"/>
      <c r="D119" s="505"/>
      <c r="E119" s="506"/>
    </row>
    <row r="120" spans="1:28" ht="15.75" thickBot="1" x14ac:dyDescent="0.3">
      <c r="A120" s="53"/>
      <c r="B120" s="504" t="s">
        <v>375</v>
      </c>
      <c r="C120" s="505"/>
      <c r="D120" s="505"/>
      <c r="E120" s="506"/>
      <c r="F120" s="142"/>
      <c r="G120" s="142"/>
      <c r="H120" s="142"/>
      <c r="I120" s="142"/>
      <c r="J120" s="142"/>
      <c r="K120" s="142"/>
      <c r="L120" s="142"/>
      <c r="M120" s="142"/>
      <c r="N120" s="142"/>
      <c r="O120" s="142"/>
      <c r="P120" s="142"/>
      <c r="Q120" s="142"/>
      <c r="R120" s="142"/>
      <c r="S120" s="142"/>
      <c r="T120" s="142"/>
      <c r="U120" s="142"/>
      <c r="V120" s="142"/>
      <c r="W120" s="142"/>
      <c r="X120" s="142"/>
      <c r="Y120" s="142"/>
      <c r="Z120" s="142"/>
      <c r="AA120" s="142"/>
      <c r="AB120" s="142"/>
    </row>
    <row r="121" spans="1:28" ht="15.75" thickBot="1" x14ac:dyDescent="0.3">
      <c r="A121" s="53"/>
      <c r="B121" s="504" t="s">
        <v>376</v>
      </c>
      <c r="C121" s="505"/>
      <c r="D121" s="505"/>
      <c r="E121" s="506"/>
      <c r="F121" s="142"/>
      <c r="G121" s="142"/>
      <c r="H121" s="142"/>
      <c r="I121" s="142"/>
      <c r="J121" s="142"/>
      <c r="K121" s="142"/>
      <c r="L121" s="142"/>
      <c r="M121" s="142"/>
      <c r="N121" s="142"/>
      <c r="O121" s="142"/>
      <c r="P121" s="142"/>
      <c r="Q121" s="142"/>
      <c r="R121" s="142"/>
      <c r="S121" s="142"/>
      <c r="T121" s="142"/>
      <c r="U121" s="142"/>
      <c r="V121" s="142"/>
      <c r="W121" s="142"/>
      <c r="X121" s="142"/>
      <c r="Y121" s="142"/>
      <c r="Z121" s="142"/>
      <c r="AA121" s="142"/>
      <c r="AB121" s="142"/>
    </row>
    <row r="122" spans="1:28" ht="15.75" thickBot="1" x14ac:dyDescent="0.3">
      <c r="A122" s="53"/>
      <c r="B122" s="504" t="s">
        <v>377</v>
      </c>
      <c r="C122" s="505"/>
      <c r="D122" s="505"/>
      <c r="E122" s="506"/>
      <c r="F122" s="142"/>
      <c r="G122" s="142"/>
      <c r="H122" s="142"/>
      <c r="I122" s="142"/>
      <c r="J122" s="142"/>
      <c r="K122" s="142"/>
      <c r="L122" s="142"/>
      <c r="M122" s="142"/>
      <c r="N122" s="142"/>
      <c r="O122" s="142"/>
      <c r="P122" s="142"/>
      <c r="Q122" s="142"/>
      <c r="R122" s="142"/>
      <c r="S122" s="142"/>
      <c r="T122" s="142"/>
      <c r="U122" s="142"/>
      <c r="V122" s="142"/>
      <c r="W122" s="142"/>
      <c r="X122" s="142"/>
      <c r="Y122" s="142"/>
      <c r="Z122" s="142"/>
      <c r="AA122" s="142"/>
      <c r="AB122" s="142"/>
    </row>
    <row r="123" spans="1:28" ht="15.75" thickBot="1" x14ac:dyDescent="0.3">
      <c r="A123" s="53"/>
      <c r="B123" s="504" t="s">
        <v>369</v>
      </c>
      <c r="C123" s="505"/>
      <c r="D123" s="505"/>
      <c r="E123" s="506"/>
      <c r="F123" s="142"/>
      <c r="G123" s="142"/>
      <c r="H123" s="142"/>
      <c r="I123" s="142"/>
      <c r="J123" s="142"/>
      <c r="K123" s="142"/>
      <c r="L123" s="142"/>
      <c r="M123" s="142"/>
      <c r="N123" s="142"/>
      <c r="O123" s="142"/>
      <c r="P123" s="142"/>
      <c r="Q123" s="142"/>
      <c r="R123" s="142"/>
      <c r="S123" s="142"/>
      <c r="T123" s="142"/>
      <c r="U123" s="142"/>
      <c r="V123" s="142"/>
      <c r="W123" s="142"/>
      <c r="X123" s="142"/>
      <c r="Y123" s="142"/>
      <c r="Z123" s="142"/>
      <c r="AA123" s="142"/>
      <c r="AB123" s="142"/>
    </row>
    <row r="124" spans="1:28" ht="15.75" thickBot="1" x14ac:dyDescent="0.3">
      <c r="A124" s="153" t="s">
        <v>95</v>
      </c>
      <c r="B124" s="501" t="s">
        <v>378</v>
      </c>
      <c r="C124" s="502"/>
      <c r="D124" s="502"/>
      <c r="E124" s="503"/>
      <c r="F124" s="142"/>
      <c r="G124" s="142"/>
      <c r="H124" s="142"/>
      <c r="I124" s="142"/>
      <c r="J124" s="142"/>
      <c r="K124" s="142"/>
      <c r="L124" s="142"/>
      <c r="M124" s="163"/>
      <c r="N124" s="142"/>
      <c r="O124" s="142"/>
      <c r="P124" s="142"/>
      <c r="Q124" s="142"/>
      <c r="R124" s="142"/>
      <c r="S124" s="142"/>
      <c r="T124" s="142"/>
      <c r="U124" s="142"/>
      <c r="V124" s="142"/>
      <c r="W124" s="142"/>
      <c r="X124" s="142"/>
      <c r="Y124" s="142"/>
      <c r="Z124" s="142"/>
      <c r="AA124" s="142"/>
      <c r="AB124" s="142"/>
    </row>
    <row r="125" spans="1:28" ht="15.75" thickBot="1" x14ac:dyDescent="0.3">
      <c r="A125" s="19" t="s">
        <v>69</v>
      </c>
      <c r="B125" s="384" t="s">
        <v>379</v>
      </c>
      <c r="C125" s="385"/>
      <c r="D125" s="385"/>
      <c r="E125" s="386"/>
      <c r="F125" s="142"/>
      <c r="G125" s="142"/>
      <c r="H125" s="142"/>
      <c r="I125" s="142"/>
      <c r="J125" s="142"/>
      <c r="K125" s="142"/>
      <c r="L125" s="142"/>
      <c r="M125" s="142"/>
      <c r="N125" s="142"/>
      <c r="O125" s="142"/>
      <c r="P125" s="142"/>
      <c r="Q125" s="142"/>
      <c r="R125" s="142"/>
      <c r="S125" s="142"/>
      <c r="T125" s="142"/>
      <c r="U125" s="142"/>
      <c r="V125" s="142"/>
      <c r="W125" s="142"/>
      <c r="X125" s="142"/>
      <c r="Y125" s="142"/>
      <c r="Z125" s="142"/>
      <c r="AA125" s="142"/>
      <c r="AB125" s="142"/>
    </row>
    <row r="126" spans="1:28" ht="15.75" thickBot="1" x14ac:dyDescent="0.3">
      <c r="A126" s="19" t="s">
        <v>71</v>
      </c>
      <c r="B126" s="396" t="s">
        <v>338</v>
      </c>
      <c r="C126" s="397"/>
      <c r="D126" s="397"/>
      <c r="E126" s="398"/>
      <c r="F126" s="142"/>
      <c r="G126" s="142"/>
      <c r="H126" s="142"/>
      <c r="I126" s="142"/>
      <c r="J126" s="142"/>
      <c r="K126" s="142"/>
      <c r="L126" s="142"/>
      <c r="M126" s="142"/>
      <c r="N126" s="142"/>
      <c r="O126" s="142"/>
      <c r="P126" s="142"/>
      <c r="Q126" s="142"/>
      <c r="R126" s="142"/>
      <c r="S126" s="142"/>
      <c r="T126" s="142"/>
      <c r="U126" s="142"/>
      <c r="V126" s="142"/>
      <c r="W126" s="142"/>
      <c r="X126" s="142"/>
      <c r="Y126" s="142"/>
      <c r="Z126" s="142"/>
      <c r="AA126" s="142"/>
      <c r="AB126" s="142"/>
    </row>
    <row r="127" spans="1:28" x14ac:dyDescent="0.25">
      <c r="A127" s="379"/>
      <c r="B127" s="33">
        <v>2018</v>
      </c>
      <c r="C127" s="33">
        <v>2019</v>
      </c>
      <c r="D127" s="33">
        <v>2020</v>
      </c>
      <c r="E127" s="33">
        <v>2021</v>
      </c>
      <c r="F127" s="142"/>
      <c r="G127" s="142"/>
      <c r="H127" s="142"/>
      <c r="I127" s="142"/>
      <c r="J127" s="142"/>
      <c r="K127" s="142"/>
      <c r="L127" s="142"/>
      <c r="M127" s="142"/>
      <c r="N127" s="142"/>
      <c r="O127" s="142"/>
      <c r="P127" s="142"/>
      <c r="Q127" s="142"/>
      <c r="R127" s="142"/>
      <c r="S127" s="142"/>
      <c r="T127" s="142"/>
      <c r="U127" s="142"/>
      <c r="V127" s="142"/>
      <c r="W127" s="142"/>
      <c r="X127" s="142"/>
      <c r="Y127" s="142"/>
      <c r="Z127" s="142"/>
      <c r="AA127" s="142"/>
      <c r="AB127" s="142"/>
    </row>
    <row r="128" spans="1:28" ht="23.25" thickBot="1" x14ac:dyDescent="0.3">
      <c r="A128" s="380"/>
      <c r="B128" s="34" t="s">
        <v>1</v>
      </c>
      <c r="C128" s="34" t="s">
        <v>47</v>
      </c>
      <c r="D128" s="34" t="s">
        <v>47</v>
      </c>
      <c r="E128" s="34" t="s">
        <v>47</v>
      </c>
      <c r="F128" s="142"/>
      <c r="G128" s="142"/>
      <c r="H128" s="142"/>
      <c r="I128" s="142"/>
      <c r="J128" s="142"/>
      <c r="K128" s="142"/>
      <c r="L128" s="142"/>
      <c r="M128" s="142"/>
      <c r="N128" s="142"/>
      <c r="O128" s="142"/>
      <c r="P128" s="142"/>
      <c r="Q128" s="142"/>
      <c r="R128" s="142"/>
      <c r="S128" s="142"/>
      <c r="T128" s="142"/>
      <c r="U128" s="142"/>
      <c r="V128" s="142"/>
      <c r="W128" s="142"/>
      <c r="X128" s="142"/>
      <c r="Y128" s="142"/>
      <c r="Z128" s="142"/>
      <c r="AA128" s="142"/>
      <c r="AB128" s="142"/>
    </row>
    <row r="129" spans="1:28" ht="15.75" thickBot="1" x14ac:dyDescent="0.3">
      <c r="A129" s="19" t="s">
        <v>73</v>
      </c>
      <c r="B129" s="35">
        <v>5000</v>
      </c>
      <c r="C129" s="35">
        <v>5000</v>
      </c>
      <c r="D129" s="35">
        <v>5000</v>
      </c>
      <c r="E129" s="35">
        <v>5000</v>
      </c>
      <c r="F129" s="142"/>
      <c r="G129" s="142"/>
      <c r="H129" s="142"/>
      <c r="I129" s="142"/>
      <c r="J129" s="142"/>
      <c r="K129" s="142"/>
      <c r="L129" s="142"/>
      <c r="M129" s="142"/>
      <c r="N129" s="142"/>
      <c r="O129" s="142"/>
      <c r="P129" s="142"/>
      <c r="Q129" s="142"/>
      <c r="R129" s="142"/>
      <c r="S129" s="142"/>
      <c r="T129" s="142"/>
      <c r="U129" s="142"/>
      <c r="V129" s="142"/>
      <c r="W129" s="142"/>
      <c r="X129" s="142"/>
      <c r="Y129" s="142"/>
      <c r="Z129" s="142"/>
      <c r="AA129" s="142"/>
      <c r="AB129" s="142"/>
    </row>
    <row r="130" spans="1:28" ht="15.75" thickBot="1" x14ac:dyDescent="0.3">
      <c r="A130" s="19" t="s">
        <v>74</v>
      </c>
      <c r="B130" s="35">
        <v>931346</v>
      </c>
      <c r="C130" s="35">
        <v>906960</v>
      </c>
      <c r="D130" s="35">
        <v>906960</v>
      </c>
      <c r="E130" s="35">
        <v>906960</v>
      </c>
      <c r="F130" s="142"/>
      <c r="G130" s="142"/>
      <c r="H130" s="142"/>
      <c r="I130" s="142"/>
      <c r="J130" s="142"/>
      <c r="K130" s="142"/>
      <c r="L130" s="142"/>
      <c r="M130" s="142"/>
      <c r="N130" s="142"/>
      <c r="O130" s="142"/>
      <c r="P130" s="142"/>
      <c r="Q130" s="142"/>
      <c r="R130" s="142"/>
      <c r="S130" s="142"/>
      <c r="T130" s="142"/>
      <c r="U130" s="142"/>
      <c r="V130" s="142"/>
      <c r="W130" s="142"/>
      <c r="X130" s="142"/>
      <c r="Y130" s="142"/>
      <c r="Z130" s="142"/>
      <c r="AA130" s="142"/>
      <c r="AB130" s="142"/>
    </row>
    <row r="131" spans="1:28" ht="15.75" thickBot="1" x14ac:dyDescent="0.3">
      <c r="A131" s="19" t="s">
        <v>75</v>
      </c>
      <c r="B131" s="35">
        <f>B130/B129</f>
        <v>186.26920000000001</v>
      </c>
      <c r="C131" s="35">
        <f>C130/C129</f>
        <v>181.392</v>
      </c>
      <c r="D131" s="35">
        <f>D130/D129</f>
        <v>181.392</v>
      </c>
      <c r="E131" s="164">
        <f>E130/E129</f>
        <v>181.392</v>
      </c>
      <c r="F131" s="165"/>
      <c r="G131" s="129"/>
      <c r="H131" s="142"/>
      <c r="I131" s="142"/>
      <c r="J131" s="142"/>
      <c r="K131" s="142"/>
      <c r="L131" s="142"/>
      <c r="M131" s="142"/>
      <c r="N131" s="142"/>
      <c r="O131" s="142"/>
      <c r="P131" s="142"/>
      <c r="Q131" s="142"/>
      <c r="R131" s="142"/>
      <c r="S131" s="142"/>
      <c r="T131" s="142"/>
      <c r="U131" s="142"/>
      <c r="V131" s="142"/>
      <c r="W131" s="142"/>
      <c r="X131" s="142"/>
      <c r="Y131" s="142"/>
      <c r="Z131" s="142"/>
      <c r="AA131" s="142"/>
      <c r="AB131" s="142"/>
    </row>
    <row r="132" spans="1:28" ht="15.75" thickBot="1" x14ac:dyDescent="0.3">
      <c r="A132" s="19" t="s">
        <v>76</v>
      </c>
      <c r="B132" s="37" t="s">
        <v>77</v>
      </c>
      <c r="C132" s="38">
        <f>C129/B129-1</f>
        <v>0</v>
      </c>
      <c r="D132" s="38">
        <f t="shared" ref="D132:E134" si="2">D129/C129-1</f>
        <v>0</v>
      </c>
      <c r="E132" s="38">
        <f t="shared" si="2"/>
        <v>0</v>
      </c>
      <c r="F132" s="142"/>
      <c r="G132" s="142"/>
      <c r="H132" s="154"/>
      <c r="I132" s="154"/>
      <c r="J132" s="154"/>
      <c r="K132" s="154"/>
      <c r="L132" s="154"/>
      <c r="M132" s="142"/>
      <c r="N132" s="142"/>
      <c r="O132" s="142"/>
      <c r="P132" s="142"/>
      <c r="Q132" s="142"/>
      <c r="R132" s="142"/>
      <c r="S132" s="142"/>
      <c r="T132" s="142"/>
      <c r="U132" s="142"/>
      <c r="V132" s="142"/>
      <c r="W132" s="142"/>
      <c r="X132" s="142"/>
      <c r="Y132" s="142"/>
      <c r="Z132" s="142"/>
      <c r="AA132" s="142"/>
      <c r="AB132" s="142"/>
    </row>
    <row r="133" spans="1:28" ht="15.75" thickBot="1" x14ac:dyDescent="0.3">
      <c r="A133" s="19" t="s">
        <v>78</v>
      </c>
      <c r="B133" s="37" t="s">
        <v>77</v>
      </c>
      <c r="C133" s="38">
        <f>C130/B130-1</f>
        <v>-2.6183609528574792E-2</v>
      </c>
      <c r="D133" s="38">
        <f t="shared" si="2"/>
        <v>0</v>
      </c>
      <c r="E133" s="38">
        <f t="shared" si="2"/>
        <v>0</v>
      </c>
      <c r="F133" s="142"/>
      <c r="G133" s="142"/>
      <c r="H133" s="142"/>
      <c r="I133" s="142"/>
      <c r="J133" s="142"/>
      <c r="K133" s="142"/>
      <c r="L133" s="142"/>
      <c r="M133" s="142"/>
      <c r="N133" s="142"/>
      <c r="O133" s="142"/>
      <c r="P133" s="142"/>
      <c r="Q133" s="142"/>
      <c r="R133" s="142"/>
      <c r="S133" s="142"/>
      <c r="T133" s="142"/>
      <c r="U133" s="142"/>
      <c r="V133" s="142"/>
      <c r="W133" s="142"/>
      <c r="X133" s="142"/>
      <c r="Y133" s="142"/>
      <c r="Z133" s="142"/>
      <c r="AA133" s="142"/>
      <c r="AB133" s="142"/>
    </row>
    <row r="134" spans="1:28" ht="15.75" thickBot="1" x14ac:dyDescent="0.3">
      <c r="A134" s="19" t="s">
        <v>79</v>
      </c>
      <c r="B134" s="37" t="s">
        <v>77</v>
      </c>
      <c r="C134" s="38">
        <f>C131/B131-1</f>
        <v>-2.6183609528574903E-2</v>
      </c>
      <c r="D134" s="38">
        <f t="shared" si="2"/>
        <v>0</v>
      </c>
      <c r="E134" s="38">
        <f t="shared" si="2"/>
        <v>0</v>
      </c>
      <c r="F134" s="142"/>
      <c r="G134" s="142"/>
      <c r="H134" s="142"/>
      <c r="I134" s="142"/>
      <c r="J134" s="142"/>
      <c r="K134" s="142"/>
      <c r="L134" s="142"/>
      <c r="M134" s="142"/>
      <c r="N134" s="142"/>
      <c r="O134" s="142"/>
      <c r="P134" s="142"/>
      <c r="Q134" s="142"/>
      <c r="R134" s="142"/>
      <c r="S134" s="142"/>
      <c r="T134" s="142"/>
      <c r="U134" s="142"/>
      <c r="V134" s="142"/>
      <c r="W134" s="142"/>
      <c r="X134" s="142"/>
      <c r="Y134" s="142"/>
      <c r="Z134" s="142"/>
      <c r="AA134" s="142"/>
      <c r="AB134" s="142"/>
    </row>
    <row r="135" spans="1:28" ht="15.75" thickBot="1" x14ac:dyDescent="0.3">
      <c r="A135" s="387" t="s">
        <v>428</v>
      </c>
      <c r="B135" s="388"/>
      <c r="C135" s="388"/>
      <c r="D135" s="388"/>
      <c r="E135" s="389"/>
      <c r="F135" s="142"/>
      <c r="G135" s="142"/>
      <c r="H135" s="142"/>
      <c r="I135" s="142"/>
      <c r="J135" s="142"/>
      <c r="K135" s="142"/>
      <c r="L135" s="142"/>
      <c r="M135" s="142"/>
      <c r="N135" s="142"/>
      <c r="O135" s="142"/>
      <c r="P135" s="142"/>
      <c r="Q135" s="142"/>
      <c r="R135" s="142"/>
      <c r="S135" s="142"/>
      <c r="T135" s="142"/>
      <c r="U135" s="142"/>
      <c r="V135" s="142"/>
      <c r="W135" s="142"/>
      <c r="X135" s="142"/>
      <c r="Y135" s="142"/>
      <c r="Z135" s="142"/>
      <c r="AA135" s="142"/>
      <c r="AB135" s="142"/>
    </row>
    <row r="136" spans="1:28" x14ac:dyDescent="0.25">
      <c r="A136" s="379"/>
      <c r="B136" s="33">
        <v>2018</v>
      </c>
      <c r="C136" s="33">
        <v>2019</v>
      </c>
      <c r="D136" s="33">
        <v>2020</v>
      </c>
      <c r="E136" s="33">
        <v>2021</v>
      </c>
      <c r="F136" s="142"/>
      <c r="G136" s="142"/>
      <c r="H136" s="142"/>
      <c r="I136" s="142"/>
      <c r="J136" s="142"/>
      <c r="K136" s="142"/>
      <c r="L136" s="142"/>
      <c r="M136" s="142"/>
      <c r="N136" s="142"/>
      <c r="O136" s="142"/>
      <c r="P136" s="142"/>
      <c r="Q136" s="142"/>
      <c r="R136" s="142"/>
      <c r="S136" s="142"/>
      <c r="T136" s="142"/>
      <c r="U136" s="142"/>
      <c r="V136" s="142"/>
      <c r="W136" s="142"/>
      <c r="X136" s="142"/>
      <c r="Y136" s="142"/>
      <c r="Z136" s="142"/>
      <c r="AA136" s="142"/>
      <c r="AB136" s="142"/>
    </row>
    <row r="137" spans="1:28" ht="23.25" thickBot="1" x14ac:dyDescent="0.3">
      <c r="A137" s="380"/>
      <c r="B137" s="34" t="s">
        <v>1</v>
      </c>
      <c r="C137" s="34" t="s">
        <v>47</v>
      </c>
      <c r="D137" s="34" t="s">
        <v>47</v>
      </c>
      <c r="E137" s="34" t="s">
        <v>47</v>
      </c>
    </row>
    <row r="138" spans="1:28" ht="15.75" thickBot="1" x14ac:dyDescent="0.3">
      <c r="A138" s="39" t="s">
        <v>122</v>
      </c>
      <c r="B138" s="40"/>
      <c r="C138" s="40"/>
      <c r="D138" s="40"/>
      <c r="E138" s="40"/>
    </row>
    <row r="139" spans="1:28" ht="15.75" thickBot="1" x14ac:dyDescent="0.3">
      <c r="A139" s="39" t="s">
        <v>123</v>
      </c>
      <c r="B139" s="41">
        <v>931346</v>
      </c>
      <c r="C139" s="40">
        <v>906960</v>
      </c>
      <c r="D139" s="40">
        <v>906960</v>
      </c>
      <c r="E139" s="40">
        <v>906960</v>
      </c>
    </row>
    <row r="140" spans="1:28" ht="15.75" thickBot="1" x14ac:dyDescent="0.3">
      <c r="A140" s="42" t="s">
        <v>114</v>
      </c>
      <c r="B140" s="41">
        <f>B139+B138</f>
        <v>931346</v>
      </c>
      <c r="C140" s="41">
        <f>C139+C138</f>
        <v>906960</v>
      </c>
      <c r="D140" s="41">
        <f>D139+D138</f>
        <v>906960</v>
      </c>
      <c r="E140" s="41">
        <f>E139+E138</f>
        <v>906960</v>
      </c>
    </row>
    <row r="141" spans="1:28" x14ac:dyDescent="0.25">
      <c r="A141" s="405" t="s">
        <v>115</v>
      </c>
      <c r="B141" s="492" t="s">
        <v>340</v>
      </c>
      <c r="C141" s="493"/>
      <c r="D141" s="493"/>
      <c r="E141" s="494"/>
    </row>
    <row r="142" spans="1:28" x14ac:dyDescent="0.25">
      <c r="A142" s="406"/>
      <c r="B142" s="495"/>
      <c r="C142" s="496"/>
      <c r="D142" s="496"/>
      <c r="E142" s="497"/>
    </row>
    <row r="143" spans="1:28" ht="47.25" customHeight="1" thickBot="1" x14ac:dyDescent="0.3">
      <c r="A143" s="407"/>
      <c r="B143" s="498"/>
      <c r="C143" s="499"/>
      <c r="D143" s="499"/>
      <c r="E143" s="500"/>
    </row>
    <row r="144" spans="1:28" ht="49.5" customHeight="1" thickBot="1" x14ac:dyDescent="0.3">
      <c r="A144" s="149" t="s">
        <v>134</v>
      </c>
      <c r="B144" s="513" t="s">
        <v>381</v>
      </c>
      <c r="C144" s="514"/>
      <c r="D144" s="514"/>
      <c r="E144" s="515"/>
    </row>
    <row r="145" spans="1:26" ht="15.75" thickBot="1" x14ac:dyDescent="0.3">
      <c r="A145" s="384" t="s">
        <v>136</v>
      </c>
      <c r="B145" s="385"/>
      <c r="C145" s="385"/>
      <c r="D145" s="385"/>
      <c r="E145" s="386"/>
    </row>
    <row r="146" spans="1:26" ht="56.25" customHeight="1" thickBot="1" x14ac:dyDescent="0.3">
      <c r="A146" s="19" t="s">
        <v>382</v>
      </c>
      <c r="B146" s="29">
        <v>0.16</v>
      </c>
      <c r="C146" s="29">
        <v>0.16</v>
      </c>
      <c r="D146" s="29">
        <v>0.16</v>
      </c>
      <c r="E146" s="29">
        <v>0.16</v>
      </c>
    </row>
    <row r="147" spans="1:26" ht="48.75" customHeight="1" thickBot="1" x14ac:dyDescent="0.3">
      <c r="A147" s="19" t="s">
        <v>383</v>
      </c>
      <c r="B147" s="166">
        <v>0.214</v>
      </c>
      <c r="C147" s="166">
        <v>0.214</v>
      </c>
      <c r="D147" s="166">
        <v>0.28599999999999998</v>
      </c>
      <c r="E147" s="166">
        <v>0.36</v>
      </c>
      <c r="F147" s="142"/>
      <c r="G147" s="142"/>
      <c r="H147" s="142"/>
      <c r="I147" s="142"/>
      <c r="J147" s="142"/>
      <c r="K147" s="142"/>
      <c r="L147" s="142"/>
      <c r="M147" s="142"/>
      <c r="N147" s="142"/>
      <c r="O147" s="142"/>
      <c r="P147" s="142"/>
      <c r="Q147" s="142"/>
      <c r="R147" s="142"/>
      <c r="S147" s="142"/>
      <c r="T147" s="142"/>
      <c r="U147" s="142"/>
      <c r="V147" s="142"/>
      <c r="W147" s="142"/>
      <c r="X147" s="142"/>
      <c r="Y147" s="142"/>
      <c r="Z147" s="142"/>
    </row>
    <row r="148" spans="1:26" ht="15.75" thickBot="1" x14ac:dyDescent="0.3">
      <c r="A148" s="423" t="s">
        <v>138</v>
      </c>
      <c r="B148" s="424"/>
      <c r="C148" s="424"/>
      <c r="D148" s="424"/>
      <c r="E148" s="425"/>
      <c r="F148" s="142"/>
      <c r="G148" s="142"/>
      <c r="H148" s="142"/>
      <c r="I148" s="142"/>
      <c r="J148" s="142"/>
      <c r="K148" s="142"/>
      <c r="L148" s="142"/>
      <c r="M148" s="142"/>
      <c r="N148" s="142"/>
      <c r="O148" s="142"/>
      <c r="P148" s="142"/>
      <c r="Q148" s="142"/>
      <c r="R148" s="142"/>
      <c r="S148" s="142"/>
      <c r="T148" s="142"/>
      <c r="U148" s="142"/>
      <c r="V148" s="142"/>
      <c r="W148" s="142"/>
      <c r="X148" s="142"/>
      <c r="Y148" s="142"/>
      <c r="Z148" s="142"/>
    </row>
    <row r="149" spans="1:26" ht="15.75" thickBot="1" x14ac:dyDescent="0.3">
      <c r="A149" s="426" t="s">
        <v>139</v>
      </c>
      <c r="B149" s="427"/>
      <c r="C149" s="427"/>
      <c r="D149" s="427"/>
      <c r="E149" s="428"/>
      <c r="F149" s="142"/>
      <c r="G149" s="142"/>
      <c r="H149" s="142"/>
      <c r="I149" s="142"/>
      <c r="J149" s="142"/>
      <c r="K149" s="142"/>
      <c r="L149" s="142"/>
      <c r="M149" s="142"/>
      <c r="N149" s="142"/>
      <c r="O149" s="142"/>
      <c r="P149" s="142"/>
      <c r="Q149" s="142"/>
      <c r="R149" s="142"/>
      <c r="S149" s="142"/>
      <c r="T149" s="142"/>
      <c r="U149" s="142"/>
      <c r="V149" s="142"/>
      <c r="W149" s="142"/>
      <c r="X149" s="142"/>
      <c r="Y149" s="142"/>
      <c r="Z149" s="142"/>
    </row>
    <row r="150" spans="1:26" x14ac:dyDescent="0.25">
      <c r="A150" s="379"/>
      <c r="B150" s="33">
        <v>2018</v>
      </c>
      <c r="C150" s="33">
        <v>2019</v>
      </c>
      <c r="D150" s="33">
        <v>2020</v>
      </c>
      <c r="E150" s="33">
        <v>2021</v>
      </c>
      <c r="F150" s="142"/>
      <c r="G150" s="142"/>
      <c r="H150" s="142"/>
      <c r="I150" s="142"/>
      <c r="J150" s="142"/>
      <c r="K150" s="142"/>
      <c r="L150" s="142"/>
      <c r="M150" s="142"/>
      <c r="N150" s="142"/>
      <c r="O150" s="142"/>
      <c r="P150" s="142"/>
      <c r="Q150" s="142"/>
      <c r="R150" s="142"/>
      <c r="S150" s="142"/>
      <c r="T150" s="142"/>
      <c r="U150" s="142"/>
      <c r="V150" s="142"/>
      <c r="W150" s="142"/>
      <c r="X150" s="142"/>
      <c r="Y150" s="142"/>
      <c r="Z150" s="142"/>
    </row>
    <row r="151" spans="1:26" ht="23.25" thickBot="1" x14ac:dyDescent="0.3">
      <c r="A151" s="380"/>
      <c r="B151" s="34" t="s">
        <v>1</v>
      </c>
      <c r="C151" s="34" t="s">
        <v>47</v>
      </c>
      <c r="D151" s="34" t="s">
        <v>47</v>
      </c>
      <c r="E151" s="34" t="s">
        <v>47</v>
      </c>
      <c r="F151" s="142"/>
      <c r="G151" s="142"/>
      <c r="H151" s="142"/>
      <c r="I151" s="142"/>
      <c r="J151" s="142"/>
      <c r="K151" s="142"/>
      <c r="L151" s="142"/>
      <c r="M151" s="142"/>
      <c r="N151" s="142"/>
      <c r="O151" s="142"/>
      <c r="P151" s="142"/>
      <c r="Q151" s="142"/>
      <c r="R151" s="142"/>
      <c r="S151" s="142"/>
      <c r="T151" s="142"/>
      <c r="U151" s="142"/>
      <c r="V151" s="142"/>
      <c r="W151" s="142"/>
      <c r="X151" s="142"/>
      <c r="Y151" s="142"/>
      <c r="Z151" s="142"/>
    </row>
    <row r="152" spans="1:26" ht="15.75" thickBot="1" x14ac:dyDescent="0.3">
      <c r="A152" s="153" t="s">
        <v>67</v>
      </c>
      <c r="B152" s="516" t="s">
        <v>384</v>
      </c>
      <c r="C152" s="517"/>
      <c r="D152" s="517"/>
      <c r="E152" s="518"/>
      <c r="F152" s="142"/>
      <c r="G152" s="142"/>
      <c r="H152" s="142"/>
      <c r="I152" s="142"/>
      <c r="J152" s="142"/>
      <c r="K152" s="142"/>
      <c r="L152" s="142"/>
      <c r="M152" s="163"/>
      <c r="N152" s="142"/>
      <c r="O152" s="142"/>
      <c r="P152" s="142"/>
      <c r="Q152" s="142"/>
      <c r="R152" s="142"/>
      <c r="S152" s="142"/>
      <c r="T152" s="142"/>
      <c r="U152" s="142"/>
      <c r="V152" s="142"/>
      <c r="W152" s="142"/>
      <c r="X152" s="142"/>
      <c r="Y152" s="142"/>
      <c r="Z152" s="142"/>
    </row>
    <row r="153" spans="1:26" ht="45" customHeight="1" thickBot="1" x14ac:dyDescent="0.3">
      <c r="A153" s="19" t="s">
        <v>69</v>
      </c>
      <c r="B153" s="384" t="s">
        <v>385</v>
      </c>
      <c r="C153" s="385"/>
      <c r="D153" s="385"/>
      <c r="E153" s="386"/>
      <c r="F153" s="142"/>
      <c r="G153" s="142"/>
      <c r="H153" s="142"/>
      <c r="I153" s="142"/>
      <c r="J153" s="142"/>
      <c r="K153" s="142"/>
      <c r="L153" s="142"/>
      <c r="M153" s="142"/>
      <c r="N153" s="142"/>
      <c r="O153" s="142"/>
      <c r="P153" s="142"/>
      <c r="Q153" s="142"/>
      <c r="R153" s="142"/>
      <c r="S153" s="142"/>
      <c r="T153" s="142"/>
      <c r="U153" s="142"/>
      <c r="V153" s="142"/>
      <c r="W153" s="142"/>
      <c r="X153" s="142"/>
      <c r="Y153" s="142"/>
      <c r="Z153" s="142"/>
    </row>
    <row r="154" spans="1:26" ht="15.75" thickBot="1" x14ac:dyDescent="0.3">
      <c r="A154" s="19" t="s">
        <v>71</v>
      </c>
      <c r="B154" s="396" t="s">
        <v>338</v>
      </c>
      <c r="C154" s="397"/>
      <c r="D154" s="397"/>
      <c r="E154" s="398"/>
      <c r="F154" s="142"/>
      <c r="G154" s="142"/>
      <c r="H154" s="142"/>
      <c r="I154" s="142"/>
      <c r="J154" s="142"/>
      <c r="K154" s="142"/>
      <c r="L154" s="142"/>
      <c r="M154" s="142"/>
      <c r="N154" s="142"/>
      <c r="O154" s="142"/>
      <c r="P154" s="142"/>
      <c r="Q154" s="142"/>
      <c r="R154" s="142"/>
      <c r="S154" s="142"/>
      <c r="T154" s="142"/>
      <c r="U154" s="142"/>
      <c r="V154" s="142"/>
      <c r="W154" s="142"/>
      <c r="X154" s="142"/>
      <c r="Y154" s="142"/>
      <c r="Z154" s="142"/>
    </row>
    <row r="155" spans="1:26" x14ac:dyDescent="0.25">
      <c r="A155" s="379"/>
      <c r="B155" s="33">
        <v>2018</v>
      </c>
      <c r="C155" s="33">
        <v>2019</v>
      </c>
      <c r="D155" s="33">
        <v>2020</v>
      </c>
      <c r="E155" s="33">
        <v>2021</v>
      </c>
      <c r="F155" s="142"/>
      <c r="G155" s="142"/>
      <c r="H155" s="142"/>
      <c r="I155" s="142"/>
      <c r="J155" s="142"/>
      <c r="K155" s="142"/>
      <c r="L155" s="142"/>
      <c r="M155" s="142"/>
      <c r="N155" s="142"/>
      <c r="O155" s="142"/>
      <c r="P155" s="142"/>
      <c r="Q155" s="142"/>
      <c r="R155" s="142"/>
      <c r="S155" s="142"/>
      <c r="T155" s="142"/>
      <c r="U155" s="142"/>
      <c r="V155" s="142"/>
      <c r="W155" s="142"/>
      <c r="X155" s="142"/>
      <c r="Y155" s="142"/>
      <c r="Z155" s="142"/>
    </row>
    <row r="156" spans="1:26" ht="23.25" thickBot="1" x14ac:dyDescent="0.3">
      <c r="A156" s="380"/>
      <c r="B156" s="34" t="s">
        <v>1</v>
      </c>
      <c r="C156" s="34" t="s">
        <v>47</v>
      </c>
      <c r="D156" s="34" t="s">
        <v>47</v>
      </c>
      <c r="E156" s="34" t="s">
        <v>47</v>
      </c>
      <c r="F156" s="142"/>
      <c r="G156" s="142"/>
      <c r="H156" s="142"/>
      <c r="I156" s="142"/>
      <c r="J156" s="142"/>
      <c r="K156" s="142"/>
      <c r="L156" s="142"/>
      <c r="M156" s="142"/>
      <c r="N156" s="142"/>
      <c r="O156" s="142"/>
      <c r="P156" s="142"/>
      <c r="Q156" s="142"/>
      <c r="R156" s="142"/>
      <c r="S156" s="142"/>
      <c r="T156" s="142"/>
      <c r="U156" s="142"/>
      <c r="V156" s="142"/>
      <c r="W156" s="142"/>
      <c r="X156" s="142"/>
      <c r="Y156" s="142"/>
      <c r="Z156" s="142"/>
    </row>
    <row r="157" spans="1:26" ht="15.75" thickBot="1" x14ac:dyDescent="0.3">
      <c r="A157" s="19" t="s">
        <v>73</v>
      </c>
      <c r="B157" s="35">
        <v>45000</v>
      </c>
      <c r="C157" s="56">
        <v>45000</v>
      </c>
      <c r="D157" s="56">
        <v>45000</v>
      </c>
      <c r="E157" s="56">
        <v>45000</v>
      </c>
      <c r="F157" s="142"/>
      <c r="G157" s="142"/>
      <c r="H157" s="142"/>
      <c r="I157" s="142"/>
      <c r="J157" s="142"/>
      <c r="K157" s="142"/>
      <c r="L157" s="142"/>
      <c r="M157" s="142"/>
      <c r="N157" s="142"/>
      <c r="O157" s="142"/>
      <c r="P157" s="142"/>
      <c r="Q157" s="142"/>
      <c r="R157" s="142"/>
      <c r="S157" s="142"/>
      <c r="T157" s="142"/>
      <c r="U157" s="142"/>
      <c r="V157" s="142"/>
      <c r="W157" s="142"/>
      <c r="X157" s="142"/>
      <c r="Y157" s="142"/>
      <c r="Z157" s="142"/>
    </row>
    <row r="158" spans="1:26" ht="15.75" thickBot="1" x14ac:dyDescent="0.3">
      <c r="A158" s="19" t="s">
        <v>74</v>
      </c>
      <c r="B158" s="35">
        <v>305787</v>
      </c>
      <c r="C158" s="35">
        <v>308787</v>
      </c>
      <c r="D158" s="35">
        <v>308787</v>
      </c>
      <c r="E158" s="35">
        <v>308787</v>
      </c>
      <c r="F158" s="142"/>
      <c r="G158" s="142"/>
      <c r="H158" s="142"/>
      <c r="I158" s="142"/>
      <c r="J158" s="142"/>
      <c r="K158" s="142"/>
      <c r="L158" s="142"/>
      <c r="M158" s="142"/>
      <c r="N158" s="142"/>
      <c r="O158" s="142"/>
      <c r="P158" s="142"/>
      <c r="Q158" s="142"/>
      <c r="R158" s="142"/>
      <c r="S158" s="142"/>
      <c r="T158" s="142"/>
      <c r="U158" s="142"/>
      <c r="V158" s="142"/>
      <c r="W158" s="142"/>
      <c r="X158" s="142"/>
      <c r="Y158" s="142"/>
      <c r="Z158" s="142"/>
    </row>
    <row r="159" spans="1:26" ht="15.75" thickBot="1" x14ac:dyDescent="0.3">
      <c r="A159" s="19" t="s">
        <v>75</v>
      </c>
      <c r="B159" s="155">
        <f>B158/B157</f>
        <v>6.7952666666666666</v>
      </c>
      <c r="C159" s="155">
        <f>C158/C157</f>
        <v>6.861933333333333</v>
      </c>
      <c r="D159" s="155">
        <f>D158/D157</f>
        <v>6.861933333333333</v>
      </c>
      <c r="E159" s="155">
        <f>E158/E157</f>
        <v>6.861933333333333</v>
      </c>
      <c r="F159" s="142"/>
      <c r="G159" s="142"/>
      <c r="H159" s="142"/>
      <c r="I159" s="142"/>
      <c r="J159" s="142"/>
      <c r="K159" s="142"/>
      <c r="L159" s="142"/>
      <c r="M159" s="142"/>
      <c r="N159" s="142"/>
      <c r="O159" s="142"/>
      <c r="P159" s="142"/>
      <c r="Q159" s="142"/>
      <c r="R159" s="142"/>
      <c r="S159" s="142"/>
      <c r="T159" s="142"/>
      <c r="U159" s="142"/>
      <c r="V159" s="142"/>
      <c r="W159" s="142"/>
      <c r="X159" s="142"/>
      <c r="Y159" s="142"/>
      <c r="Z159" s="142"/>
    </row>
    <row r="160" spans="1:26" ht="15.75" thickBot="1" x14ac:dyDescent="0.3">
      <c r="A160" s="19" t="s">
        <v>76</v>
      </c>
      <c r="B160" s="37"/>
      <c r="C160" s="38">
        <f>C157/B157-1</f>
        <v>0</v>
      </c>
      <c r="D160" s="38">
        <f t="shared" ref="D160:E162" si="3">D157/C157-1</f>
        <v>0</v>
      </c>
      <c r="E160" s="38">
        <f t="shared" si="3"/>
        <v>0</v>
      </c>
      <c r="F160" s="142"/>
      <c r="G160" s="142"/>
      <c r="H160" s="142"/>
      <c r="I160" s="142"/>
      <c r="J160" s="142"/>
      <c r="K160" s="142"/>
      <c r="L160" s="142"/>
      <c r="M160" s="142"/>
      <c r="N160" s="142"/>
      <c r="O160" s="142"/>
      <c r="P160" s="142"/>
      <c r="Q160" s="142"/>
      <c r="R160" s="142"/>
      <c r="S160" s="142"/>
      <c r="T160" s="142"/>
      <c r="U160" s="142"/>
      <c r="V160" s="142"/>
      <c r="W160" s="142"/>
      <c r="X160" s="142"/>
      <c r="Y160" s="142"/>
      <c r="Z160" s="142"/>
    </row>
    <row r="161" spans="1:26" ht="15.75" thickBot="1" x14ac:dyDescent="0.3">
      <c r="A161" s="19" t="s">
        <v>78</v>
      </c>
      <c r="B161" s="37"/>
      <c r="C161" s="38">
        <f>C158/B158-1</f>
        <v>9.810750620530051E-3</v>
      </c>
      <c r="D161" s="38">
        <f t="shared" si="3"/>
        <v>0</v>
      </c>
      <c r="E161" s="38">
        <f t="shared" si="3"/>
        <v>0</v>
      </c>
      <c r="F161" s="142"/>
      <c r="G161" s="142"/>
      <c r="H161" s="142"/>
      <c r="I161" s="142"/>
      <c r="J161" s="142"/>
      <c r="K161" s="142"/>
      <c r="L161" s="142"/>
      <c r="M161" s="142"/>
      <c r="N161" s="142"/>
      <c r="O161" s="142"/>
      <c r="P161" s="142"/>
      <c r="Q161" s="142"/>
      <c r="R161" s="142"/>
      <c r="S161" s="142"/>
      <c r="T161" s="142"/>
      <c r="U161" s="142"/>
      <c r="V161" s="142"/>
      <c r="W161" s="142"/>
      <c r="X161" s="142"/>
      <c r="Y161" s="142"/>
      <c r="Z161" s="142"/>
    </row>
    <row r="162" spans="1:26" ht="15.75" thickBot="1" x14ac:dyDescent="0.3">
      <c r="A162" s="19" t="s">
        <v>79</v>
      </c>
      <c r="B162" s="37"/>
      <c r="C162" s="38">
        <f>C159/B159-1</f>
        <v>9.810750620530051E-3</v>
      </c>
      <c r="D162" s="38">
        <f t="shared" si="3"/>
        <v>0</v>
      </c>
      <c r="E162" s="38">
        <f t="shared" si="3"/>
        <v>0</v>
      </c>
      <c r="F162" s="142"/>
      <c r="G162" s="142"/>
      <c r="H162" s="142"/>
      <c r="I162" s="142"/>
      <c r="J162" s="142"/>
      <c r="K162" s="142"/>
      <c r="L162" s="142"/>
      <c r="M162" s="142"/>
      <c r="N162" s="142"/>
      <c r="O162" s="142"/>
      <c r="P162" s="142"/>
      <c r="Q162" s="142"/>
      <c r="R162" s="142"/>
      <c r="S162" s="142"/>
      <c r="T162" s="142"/>
      <c r="U162" s="142"/>
      <c r="V162" s="142"/>
      <c r="W162" s="142"/>
      <c r="X162" s="142"/>
      <c r="Y162" s="142"/>
      <c r="Z162" s="142"/>
    </row>
    <row r="163" spans="1:26" x14ac:dyDescent="0.25">
      <c r="A163" s="379"/>
      <c r="B163" s="33">
        <v>2018</v>
      </c>
      <c r="C163" s="33">
        <v>2019</v>
      </c>
      <c r="D163" s="33">
        <v>2020</v>
      </c>
      <c r="E163" s="33">
        <v>2021</v>
      </c>
      <c r="F163" s="142"/>
      <c r="G163" s="142"/>
      <c r="H163" s="142"/>
      <c r="I163" s="142"/>
      <c r="J163" s="142"/>
      <c r="K163" s="142"/>
      <c r="L163" s="142"/>
      <c r="M163" s="142"/>
      <c r="N163" s="142"/>
      <c r="O163" s="142"/>
      <c r="P163" s="142"/>
      <c r="Q163" s="142"/>
      <c r="R163" s="142"/>
      <c r="S163" s="142"/>
      <c r="T163" s="142"/>
      <c r="U163" s="142"/>
      <c r="V163" s="142"/>
      <c r="W163" s="142"/>
      <c r="X163" s="142"/>
      <c r="Y163" s="142"/>
      <c r="Z163" s="142"/>
    </row>
    <row r="164" spans="1:26" ht="23.25" thickBot="1" x14ac:dyDescent="0.3">
      <c r="A164" s="380"/>
      <c r="B164" s="34" t="s">
        <v>1</v>
      </c>
      <c r="C164" s="34" t="s">
        <v>47</v>
      </c>
      <c r="D164" s="34" t="s">
        <v>47</v>
      </c>
      <c r="E164" s="34" t="s">
        <v>47</v>
      </c>
    </row>
    <row r="165" spans="1:26" ht="15.75" thickBot="1" x14ac:dyDescent="0.3">
      <c r="A165" s="387" t="s">
        <v>324</v>
      </c>
      <c r="B165" s="388"/>
      <c r="C165" s="388"/>
      <c r="D165" s="388"/>
      <c r="E165" s="389"/>
    </row>
    <row r="166" spans="1:26" x14ac:dyDescent="0.25">
      <c r="A166" s="379"/>
      <c r="B166" s="33">
        <v>2018</v>
      </c>
      <c r="C166" s="33">
        <v>2019</v>
      </c>
      <c r="D166" s="33">
        <v>2020</v>
      </c>
      <c r="E166" s="33">
        <v>2021</v>
      </c>
    </row>
    <row r="167" spans="1:26" ht="23.25" thickBot="1" x14ac:dyDescent="0.3">
      <c r="A167" s="380"/>
      <c r="B167" s="34" t="s">
        <v>1</v>
      </c>
      <c r="C167" s="34" t="s">
        <v>47</v>
      </c>
      <c r="D167" s="34" t="s">
        <v>47</v>
      </c>
      <c r="E167" s="34" t="s">
        <v>47</v>
      </c>
    </row>
    <row r="168" spans="1:26" ht="15.75" thickBot="1" x14ac:dyDescent="0.3">
      <c r="A168" s="39" t="s">
        <v>81</v>
      </c>
      <c r="B168" s="40">
        <v>62841</v>
      </c>
      <c r="C168" s="40">
        <v>62841</v>
      </c>
      <c r="D168" s="40">
        <v>62841</v>
      </c>
      <c r="E168" s="40">
        <v>62841</v>
      </c>
    </row>
    <row r="169" spans="1:26" ht="24.75" thickBot="1" x14ac:dyDescent="0.3">
      <c r="A169" s="46" t="s">
        <v>100</v>
      </c>
      <c r="B169" s="41"/>
      <c r="C169" s="47"/>
      <c r="D169" s="47"/>
      <c r="E169" s="47"/>
    </row>
    <row r="170" spans="1:26" ht="24.75" thickBot="1" x14ac:dyDescent="0.3">
      <c r="A170" s="46" t="s">
        <v>101</v>
      </c>
      <c r="B170" s="41"/>
      <c r="C170" s="47"/>
      <c r="D170" s="47"/>
      <c r="E170" s="47"/>
    </row>
    <row r="171" spans="1:26" ht="24.75" thickBot="1" x14ac:dyDescent="0.3">
      <c r="A171" s="39" t="s">
        <v>82</v>
      </c>
      <c r="B171" s="40">
        <v>10494</v>
      </c>
      <c r="C171" s="40">
        <v>10494</v>
      </c>
      <c r="D171" s="40">
        <v>10494</v>
      </c>
      <c r="E171" s="40">
        <v>10494</v>
      </c>
    </row>
    <row r="172" spans="1:26" ht="36.75" thickBot="1" x14ac:dyDescent="0.3">
      <c r="A172" s="46" t="s">
        <v>102</v>
      </c>
      <c r="B172" s="41"/>
      <c r="C172" s="40"/>
      <c r="D172" s="40"/>
      <c r="E172" s="40"/>
    </row>
    <row r="173" spans="1:26" ht="36.75" thickBot="1" x14ac:dyDescent="0.3">
      <c r="A173" s="46" t="s">
        <v>103</v>
      </c>
      <c r="B173" s="41"/>
      <c r="C173" s="40"/>
      <c r="D173" s="40"/>
      <c r="E173" s="40"/>
    </row>
    <row r="174" spans="1:26" ht="15.75" thickBot="1" x14ac:dyDescent="0.3">
      <c r="A174" s="39" t="s">
        <v>83</v>
      </c>
      <c r="B174" s="158">
        <v>232452</v>
      </c>
      <c r="C174" s="40">
        <v>235452</v>
      </c>
      <c r="D174" s="40">
        <v>235452</v>
      </c>
      <c r="E174" s="40">
        <v>235452</v>
      </c>
    </row>
    <row r="175" spans="1:26" ht="36.75" thickBot="1" x14ac:dyDescent="0.3">
      <c r="A175" s="46" t="s">
        <v>104</v>
      </c>
      <c r="B175" s="41"/>
      <c r="C175" s="40"/>
      <c r="D175" s="40"/>
      <c r="E175" s="40"/>
    </row>
    <row r="176" spans="1:26" ht="36.75" thickBot="1" x14ac:dyDescent="0.3">
      <c r="A176" s="46" t="s">
        <v>105</v>
      </c>
      <c r="B176" s="41"/>
      <c r="C176" s="40"/>
      <c r="D176" s="40"/>
      <c r="E176" s="40"/>
    </row>
    <row r="177" spans="1:33" ht="15.75" thickBot="1" x14ac:dyDescent="0.3">
      <c r="A177" s="39" t="s">
        <v>84</v>
      </c>
      <c r="B177" s="41"/>
      <c r="C177" s="40"/>
      <c r="D177" s="40"/>
      <c r="E177" s="40"/>
    </row>
    <row r="178" spans="1:33" ht="36.75" thickBot="1" x14ac:dyDescent="0.3">
      <c r="A178" s="46" t="s">
        <v>106</v>
      </c>
      <c r="B178" s="41"/>
      <c r="C178" s="40"/>
      <c r="D178" s="40"/>
      <c r="E178" s="40"/>
    </row>
    <row r="179" spans="1:33" ht="36.75" thickBot="1" x14ac:dyDescent="0.3">
      <c r="A179" s="46" t="s">
        <v>107</v>
      </c>
      <c r="B179" s="41"/>
      <c r="C179" s="40"/>
      <c r="D179" s="40"/>
      <c r="E179" s="40"/>
    </row>
    <row r="180" spans="1:33" ht="15.75" thickBot="1" x14ac:dyDescent="0.3">
      <c r="A180" s="39" t="s">
        <v>85</v>
      </c>
      <c r="B180" s="41"/>
      <c r="C180" s="40"/>
      <c r="D180" s="40"/>
      <c r="E180" s="40"/>
    </row>
    <row r="181" spans="1:33" ht="36.75" thickBot="1" x14ac:dyDescent="0.3">
      <c r="A181" s="46" t="s">
        <v>108</v>
      </c>
      <c r="B181" s="41"/>
      <c r="C181" s="40"/>
      <c r="D181" s="40"/>
      <c r="E181" s="40"/>
    </row>
    <row r="182" spans="1:33" ht="36.75" thickBot="1" x14ac:dyDescent="0.3">
      <c r="A182" s="46" t="s">
        <v>109</v>
      </c>
      <c r="B182" s="41"/>
      <c r="C182" s="40"/>
      <c r="D182" s="40"/>
      <c r="E182" s="40"/>
    </row>
    <row r="183" spans="1:33" ht="15.75" thickBot="1" x14ac:dyDescent="0.3">
      <c r="A183" s="39" t="s">
        <v>86</v>
      </c>
      <c r="B183" s="41"/>
      <c r="C183" s="40"/>
      <c r="D183" s="40"/>
      <c r="E183" s="40"/>
    </row>
    <row r="184" spans="1:33" ht="36.75" thickBot="1" x14ac:dyDescent="0.3">
      <c r="A184" s="46" t="s">
        <v>110</v>
      </c>
      <c r="B184" s="41"/>
      <c r="C184" s="40"/>
      <c r="D184" s="40"/>
      <c r="E184" s="40"/>
    </row>
    <row r="185" spans="1:33" ht="36.75" thickBot="1" x14ac:dyDescent="0.3">
      <c r="A185" s="46" t="s">
        <v>111</v>
      </c>
      <c r="B185" s="41"/>
      <c r="C185" s="40"/>
      <c r="D185" s="40"/>
      <c r="E185" s="40"/>
    </row>
    <row r="186" spans="1:33" ht="24.75" thickBot="1" x14ac:dyDescent="0.3">
      <c r="A186" s="39" t="s">
        <v>87</v>
      </c>
      <c r="B186" s="41"/>
      <c r="C186" s="40"/>
      <c r="D186" s="40"/>
      <c r="E186" s="40"/>
    </row>
    <row r="187" spans="1:33" ht="36.75" thickBot="1" x14ac:dyDescent="0.3">
      <c r="A187" s="46" t="s">
        <v>112</v>
      </c>
      <c r="B187" s="41"/>
      <c r="C187" s="40"/>
      <c r="D187" s="40"/>
      <c r="E187" s="40"/>
    </row>
    <row r="188" spans="1:33" ht="36.75" thickBot="1" x14ac:dyDescent="0.3">
      <c r="A188" s="46" t="s">
        <v>113</v>
      </c>
      <c r="B188" s="41"/>
      <c r="C188" s="40"/>
      <c r="D188" s="40"/>
      <c r="E188" s="40"/>
    </row>
    <row r="189" spans="1:33" ht="24.75" thickBot="1" x14ac:dyDescent="0.3">
      <c r="A189" s="57" t="s">
        <v>144</v>
      </c>
      <c r="B189" s="58">
        <f>B186+B183+B180+B177+B174+B171+B168</f>
        <v>305787</v>
      </c>
      <c r="C189" s="58">
        <f>C186+C183+C180+C177+C174+C171+C168</f>
        <v>308787</v>
      </c>
      <c r="D189" s="58">
        <f>D186+D183+D180+D177+D174+D171+D168</f>
        <v>308787</v>
      </c>
      <c r="E189" s="58">
        <f>E186+E183+E180+E177+E174+E171+E168</f>
        <v>308787</v>
      </c>
    </row>
    <row r="190" spans="1:33" x14ac:dyDescent="0.25">
      <c r="A190" s="405" t="s">
        <v>386</v>
      </c>
      <c r="B190" s="492" t="s">
        <v>340</v>
      </c>
      <c r="C190" s="493"/>
      <c r="D190" s="493"/>
      <c r="E190" s="494"/>
      <c r="F190" s="142"/>
      <c r="G190" s="142"/>
      <c r="H190" s="142"/>
      <c r="I190" s="142"/>
      <c r="J190" s="142"/>
      <c r="K190" s="142"/>
      <c r="L190" s="142"/>
      <c r="M190" s="142"/>
      <c r="N190" s="142"/>
      <c r="O190" s="142"/>
      <c r="P190" s="142"/>
      <c r="Q190" s="142"/>
      <c r="R190" s="142"/>
      <c r="S190" s="142"/>
      <c r="T190" s="142"/>
      <c r="U190" s="142"/>
      <c r="V190" s="142"/>
      <c r="W190" s="142"/>
      <c r="X190" s="142"/>
      <c r="Y190" s="142"/>
      <c r="Z190" s="142"/>
      <c r="AA190" s="142"/>
      <c r="AB190" s="142"/>
      <c r="AC190" s="142"/>
      <c r="AD190" s="142"/>
      <c r="AE190" s="142"/>
      <c r="AF190" s="142"/>
      <c r="AG190" s="142"/>
    </row>
    <row r="191" spans="1:33" ht="15.75" customHeight="1" x14ac:dyDescent="0.25">
      <c r="A191" s="406"/>
      <c r="B191" s="495"/>
      <c r="C191" s="496"/>
      <c r="D191" s="496"/>
      <c r="E191" s="497"/>
      <c r="F191" s="142"/>
      <c r="G191" s="142"/>
      <c r="H191" s="142"/>
      <c r="I191" s="142"/>
      <c r="J191" s="142"/>
      <c r="K191" s="142"/>
      <c r="L191" s="142"/>
      <c r="M191" s="142"/>
      <c r="N191" s="142"/>
      <c r="O191" s="142"/>
      <c r="P191" s="142"/>
      <c r="Q191" s="142"/>
      <c r="R191" s="142"/>
      <c r="S191" s="142"/>
      <c r="T191" s="142"/>
      <c r="U191" s="142"/>
      <c r="V191" s="142"/>
      <c r="W191" s="142"/>
      <c r="X191" s="142"/>
      <c r="Y191" s="142"/>
      <c r="Z191" s="142"/>
      <c r="AA191" s="142"/>
      <c r="AB191" s="142"/>
      <c r="AC191" s="142"/>
      <c r="AD191" s="142"/>
      <c r="AE191" s="142"/>
      <c r="AF191" s="142"/>
      <c r="AG191" s="142"/>
    </row>
    <row r="192" spans="1:33" ht="34.5" customHeight="1" thickBot="1" x14ac:dyDescent="0.3">
      <c r="A192" s="407"/>
      <c r="B192" s="498"/>
      <c r="C192" s="499"/>
      <c r="D192" s="499"/>
      <c r="E192" s="500"/>
      <c r="F192" s="142"/>
      <c r="G192" s="142"/>
      <c r="H192" s="142"/>
      <c r="I192" s="142"/>
      <c r="J192" s="142"/>
      <c r="K192" s="142"/>
      <c r="L192" s="142"/>
      <c r="M192" s="142"/>
      <c r="N192" s="142"/>
      <c r="O192" s="142"/>
      <c r="P192" s="142"/>
      <c r="Q192" s="142"/>
      <c r="R192" s="142"/>
      <c r="S192" s="142"/>
      <c r="T192" s="142"/>
      <c r="U192" s="142"/>
      <c r="V192" s="142"/>
      <c r="W192" s="142"/>
      <c r="X192" s="142"/>
      <c r="Y192" s="142"/>
      <c r="Z192" s="142"/>
      <c r="AA192" s="142"/>
      <c r="AB192" s="142"/>
      <c r="AC192" s="142"/>
      <c r="AD192" s="142"/>
      <c r="AE192" s="142"/>
      <c r="AF192" s="142"/>
      <c r="AG192" s="142"/>
    </row>
    <row r="193" spans="1:33" ht="15.75" thickBot="1" x14ac:dyDescent="0.3">
      <c r="A193" s="43" t="s">
        <v>89</v>
      </c>
      <c r="B193" s="44">
        <f>IF(B189-B158=0,0,"Error")</f>
        <v>0</v>
      </c>
      <c r="C193" s="44">
        <f>IF(C189-C158=0,0,"Error")</f>
        <v>0</v>
      </c>
      <c r="D193" s="44">
        <f>IF(D189-D158=0,0,"Error")</f>
        <v>0</v>
      </c>
      <c r="E193" s="44">
        <f>IF(E189-E158=0,0,"Error")</f>
        <v>0</v>
      </c>
      <c r="F193" s="142"/>
      <c r="G193" s="142"/>
      <c r="H193" s="142"/>
      <c r="I193" s="142"/>
      <c r="J193" s="142"/>
      <c r="K193" s="142"/>
      <c r="L193" s="142"/>
      <c r="M193" s="142"/>
      <c r="N193" s="142"/>
      <c r="O193" s="142"/>
      <c r="P193" s="142"/>
      <c r="Q193" s="142"/>
      <c r="R193" s="142"/>
      <c r="S193" s="142"/>
      <c r="T193" s="142"/>
      <c r="U193" s="142"/>
      <c r="V193" s="142"/>
      <c r="W193" s="142"/>
      <c r="X193" s="142"/>
      <c r="Y193" s="142"/>
      <c r="Z193" s="142"/>
      <c r="AA193" s="142"/>
      <c r="AB193" s="142"/>
      <c r="AC193" s="142"/>
      <c r="AD193" s="142"/>
      <c r="AE193" s="142"/>
      <c r="AF193" s="142"/>
      <c r="AG193" s="142"/>
    </row>
    <row r="194" spans="1:33" ht="15.75" thickBot="1" x14ac:dyDescent="0.3">
      <c r="A194" s="167" t="s">
        <v>429</v>
      </c>
      <c r="B194" s="516" t="s">
        <v>387</v>
      </c>
      <c r="C194" s="517"/>
      <c r="D194" s="517"/>
      <c r="E194" s="518"/>
      <c r="F194" s="142"/>
      <c r="G194" s="142"/>
      <c r="H194" s="142"/>
      <c r="I194" s="142"/>
      <c r="J194" s="142"/>
      <c r="K194" s="142"/>
      <c r="L194" s="142"/>
      <c r="M194" s="142"/>
      <c r="N194" s="142"/>
      <c r="O194" s="142"/>
      <c r="P194" s="142"/>
      <c r="Q194" s="142"/>
      <c r="R194" s="142"/>
      <c r="S194" s="142"/>
      <c r="T194" s="142"/>
      <c r="U194" s="142"/>
      <c r="V194" s="142"/>
      <c r="W194" s="142"/>
      <c r="X194" s="142"/>
      <c r="Y194" s="142"/>
      <c r="Z194" s="142"/>
      <c r="AA194" s="142"/>
      <c r="AB194" s="142"/>
      <c r="AC194" s="142"/>
      <c r="AD194" s="142"/>
      <c r="AE194" s="142"/>
      <c r="AF194" s="142"/>
      <c r="AG194" s="142"/>
    </row>
    <row r="195" spans="1:33" ht="39.75" customHeight="1" thickBot="1" x14ac:dyDescent="0.3">
      <c r="A195" s="19" t="s">
        <v>69</v>
      </c>
      <c r="B195" s="550" t="s">
        <v>388</v>
      </c>
      <c r="C195" s="551"/>
      <c r="D195" s="551"/>
      <c r="E195" s="552"/>
      <c r="F195" s="142"/>
      <c r="G195" s="142"/>
      <c r="H195" s="142"/>
      <c r="I195" s="142"/>
      <c r="J195" s="142"/>
      <c r="K195" s="142"/>
      <c r="L195" s="142"/>
      <c r="M195" s="142"/>
      <c r="N195" s="142"/>
      <c r="O195" s="142"/>
      <c r="P195" s="142"/>
      <c r="Q195" s="142"/>
      <c r="R195" s="142"/>
      <c r="S195" s="142"/>
      <c r="T195" s="142"/>
      <c r="U195" s="142"/>
      <c r="V195" s="142"/>
      <c r="W195" s="142"/>
      <c r="X195" s="142"/>
      <c r="Y195" s="142"/>
      <c r="Z195" s="142"/>
      <c r="AA195" s="142"/>
      <c r="AB195" s="142"/>
      <c r="AC195" s="142"/>
      <c r="AD195" s="142"/>
      <c r="AE195" s="142"/>
      <c r="AF195" s="142"/>
      <c r="AG195" s="142"/>
    </row>
    <row r="196" spans="1:33" ht="15.75" thickBot="1" x14ac:dyDescent="0.3">
      <c r="A196" s="19" t="s">
        <v>71</v>
      </c>
      <c r="B196" s="396" t="s">
        <v>338</v>
      </c>
      <c r="C196" s="397"/>
      <c r="D196" s="397"/>
      <c r="E196" s="398"/>
      <c r="F196" s="142"/>
      <c r="G196" s="142"/>
      <c r="H196" s="142"/>
      <c r="I196" s="142"/>
      <c r="J196" s="142"/>
      <c r="K196" s="142"/>
      <c r="L196" s="142"/>
      <c r="M196" s="142"/>
      <c r="N196" s="142"/>
      <c r="O196" s="142"/>
      <c r="P196" s="142"/>
      <c r="Q196" s="142"/>
      <c r="R196" s="142"/>
      <c r="S196" s="142"/>
      <c r="T196" s="142"/>
      <c r="U196" s="142"/>
      <c r="V196" s="142"/>
      <c r="W196" s="142"/>
      <c r="X196" s="142"/>
      <c r="Y196" s="142"/>
      <c r="Z196" s="142"/>
      <c r="AA196" s="142"/>
      <c r="AB196" s="142"/>
      <c r="AC196" s="142"/>
      <c r="AD196" s="142"/>
      <c r="AE196" s="142"/>
      <c r="AF196" s="142"/>
      <c r="AG196" s="142"/>
    </row>
    <row r="197" spans="1:33" x14ac:dyDescent="0.25">
      <c r="A197" s="379"/>
      <c r="B197" s="168">
        <v>2018</v>
      </c>
      <c r="C197" s="168">
        <v>2019</v>
      </c>
      <c r="D197" s="168">
        <v>2020</v>
      </c>
      <c r="E197" s="168">
        <v>2021</v>
      </c>
      <c r="F197" s="142"/>
      <c r="G197" s="142"/>
      <c r="H197" s="142"/>
      <c r="I197" s="142"/>
      <c r="J197" s="142"/>
      <c r="K197" s="142"/>
      <c r="L197" s="142"/>
      <c r="M197" s="142"/>
      <c r="N197" s="142"/>
      <c r="O197" s="142"/>
      <c r="P197" s="142"/>
      <c r="Q197" s="142"/>
      <c r="R197" s="142"/>
      <c r="S197" s="142"/>
      <c r="T197" s="142"/>
      <c r="U197" s="142"/>
      <c r="V197" s="142"/>
      <c r="W197" s="142"/>
      <c r="X197" s="142"/>
      <c r="Y197" s="142"/>
      <c r="Z197" s="142"/>
      <c r="AA197" s="142"/>
      <c r="AB197" s="142"/>
      <c r="AC197" s="142"/>
      <c r="AD197" s="142"/>
      <c r="AE197" s="142"/>
      <c r="AF197" s="142"/>
      <c r="AG197" s="142"/>
    </row>
    <row r="198" spans="1:33" ht="23.25" thickBot="1" x14ac:dyDescent="0.3">
      <c r="A198" s="380"/>
      <c r="B198" s="169" t="s">
        <v>1</v>
      </c>
      <c r="C198" s="169" t="s">
        <v>47</v>
      </c>
      <c r="D198" s="169" t="s">
        <v>47</v>
      </c>
      <c r="E198" s="169" t="s">
        <v>47</v>
      </c>
      <c r="F198" s="142"/>
      <c r="G198" s="142"/>
      <c r="H198" s="142"/>
      <c r="I198" s="142"/>
      <c r="J198" s="142"/>
      <c r="K198" s="142"/>
      <c r="L198" s="142"/>
      <c r="M198" s="142"/>
      <c r="N198" s="142"/>
      <c r="O198" s="142"/>
      <c r="P198" s="142"/>
      <c r="Q198" s="142"/>
      <c r="R198" s="142"/>
      <c r="S198" s="142"/>
      <c r="T198" s="142"/>
      <c r="U198" s="142"/>
      <c r="V198" s="142"/>
      <c r="W198" s="142"/>
      <c r="X198" s="142"/>
      <c r="Y198" s="142"/>
      <c r="Z198" s="142"/>
      <c r="AA198" s="142"/>
      <c r="AB198" s="142"/>
      <c r="AC198" s="142"/>
      <c r="AD198" s="142"/>
      <c r="AE198" s="142"/>
      <c r="AF198" s="142"/>
      <c r="AG198" s="142"/>
    </row>
    <row r="199" spans="1:33" ht="15.75" thickBot="1" x14ac:dyDescent="0.3">
      <c r="A199" s="19" t="s">
        <v>73</v>
      </c>
      <c r="B199" s="81">
        <v>70000</v>
      </c>
      <c r="C199" s="81">
        <v>70000</v>
      </c>
      <c r="D199" s="81">
        <v>70000</v>
      </c>
      <c r="E199" s="81">
        <v>70000</v>
      </c>
      <c r="F199" s="142"/>
      <c r="G199" s="142"/>
      <c r="H199" s="142"/>
      <c r="I199" s="142"/>
      <c r="J199" s="142"/>
      <c r="K199" s="142"/>
      <c r="L199" s="142"/>
      <c r="M199" s="142"/>
      <c r="N199" s="142"/>
      <c r="O199" s="142"/>
      <c r="P199" s="142"/>
      <c r="Q199" s="142"/>
      <c r="R199" s="142"/>
      <c r="S199" s="142"/>
      <c r="T199" s="142"/>
      <c r="U199" s="142"/>
      <c r="V199" s="142"/>
      <c r="W199" s="142"/>
      <c r="X199" s="142"/>
      <c r="Y199" s="142"/>
      <c r="Z199" s="142"/>
      <c r="AA199" s="142"/>
      <c r="AB199" s="142"/>
      <c r="AC199" s="142"/>
      <c r="AD199" s="142"/>
      <c r="AE199" s="142"/>
      <c r="AF199" s="142"/>
      <c r="AG199" s="142"/>
    </row>
    <row r="200" spans="1:33" ht="15.75" thickBot="1" x14ac:dyDescent="0.3">
      <c r="A200" s="19" t="s">
        <v>74</v>
      </c>
      <c r="B200" s="81">
        <v>343028</v>
      </c>
      <c r="C200" s="81">
        <v>345028</v>
      </c>
      <c r="D200" s="81">
        <v>345028</v>
      </c>
      <c r="E200" s="81">
        <v>345028</v>
      </c>
      <c r="F200" s="142"/>
      <c r="G200" s="142"/>
      <c r="H200" s="142"/>
      <c r="I200" s="142"/>
      <c r="J200" s="142"/>
      <c r="K200" s="142"/>
      <c r="L200" s="142"/>
      <c r="M200" s="142"/>
      <c r="N200" s="142"/>
      <c r="O200" s="142"/>
      <c r="P200" s="142"/>
      <c r="Q200" s="142"/>
      <c r="R200" s="142"/>
      <c r="S200" s="142"/>
      <c r="T200" s="142"/>
      <c r="U200" s="142"/>
      <c r="V200" s="142"/>
      <c r="W200" s="142"/>
      <c r="X200" s="142"/>
      <c r="Y200" s="142"/>
      <c r="Z200" s="142"/>
      <c r="AA200" s="142"/>
      <c r="AB200" s="142"/>
      <c r="AC200" s="142"/>
      <c r="AD200" s="142"/>
      <c r="AE200" s="142"/>
      <c r="AF200" s="142"/>
      <c r="AG200" s="142"/>
    </row>
    <row r="201" spans="1:33" ht="15.75" thickBot="1" x14ac:dyDescent="0.3">
      <c r="A201" s="19" t="s">
        <v>75</v>
      </c>
      <c r="B201" s="170">
        <f>B200/B199</f>
        <v>4.9004000000000003</v>
      </c>
      <c r="C201" s="170">
        <f>C200/C199</f>
        <v>4.9289714285714288</v>
      </c>
      <c r="D201" s="170">
        <f>D200/D199</f>
        <v>4.9289714285714288</v>
      </c>
      <c r="E201" s="170">
        <f>E200/E199</f>
        <v>4.9289714285714288</v>
      </c>
      <c r="F201" s="142"/>
      <c r="G201" s="142"/>
      <c r="H201" s="142"/>
      <c r="I201" s="142"/>
      <c r="J201" s="142"/>
      <c r="K201" s="142"/>
      <c r="L201" s="142"/>
      <c r="M201" s="142"/>
      <c r="N201" s="142"/>
      <c r="O201" s="142"/>
      <c r="P201" s="142"/>
      <c r="Q201" s="142"/>
      <c r="R201" s="142"/>
      <c r="S201" s="142"/>
      <c r="T201" s="142"/>
      <c r="U201" s="142"/>
      <c r="V201" s="142"/>
      <c r="W201" s="142"/>
      <c r="X201" s="142"/>
      <c r="Y201" s="142"/>
      <c r="Z201" s="142"/>
      <c r="AA201" s="142"/>
      <c r="AB201" s="142"/>
      <c r="AC201" s="142"/>
      <c r="AD201" s="142"/>
      <c r="AE201" s="142"/>
      <c r="AF201" s="142"/>
      <c r="AG201" s="142"/>
    </row>
    <row r="202" spans="1:33" ht="15.75" thickBot="1" x14ac:dyDescent="0.3">
      <c r="A202" s="19" t="s">
        <v>76</v>
      </c>
      <c r="B202" s="171"/>
      <c r="C202" s="172">
        <f>C199/B199-1</f>
        <v>0</v>
      </c>
      <c r="D202" s="172">
        <f t="shared" ref="D202:E204" si="4">D199/C199-1</f>
        <v>0</v>
      </c>
      <c r="E202" s="172">
        <f t="shared" si="4"/>
        <v>0</v>
      </c>
      <c r="F202" s="142"/>
      <c r="G202" s="142"/>
      <c r="H202" s="142"/>
      <c r="I202" s="142"/>
      <c r="J202" s="142"/>
      <c r="K202" s="142"/>
      <c r="L202" s="142"/>
      <c r="M202" s="142"/>
      <c r="N202" s="142"/>
      <c r="O202" s="142"/>
      <c r="P202" s="142"/>
      <c r="Q202" s="142"/>
      <c r="R202" s="142"/>
      <c r="S202" s="142"/>
      <c r="T202" s="142"/>
      <c r="U202" s="142"/>
      <c r="V202" s="142"/>
      <c r="W202" s="142"/>
      <c r="X202" s="142"/>
      <c r="Y202" s="142"/>
      <c r="Z202" s="142"/>
      <c r="AA202" s="142"/>
      <c r="AB202" s="142"/>
      <c r="AC202" s="142"/>
      <c r="AD202" s="142"/>
      <c r="AE202" s="142"/>
      <c r="AF202" s="142"/>
      <c r="AG202" s="142"/>
    </row>
    <row r="203" spans="1:33" ht="15.75" thickBot="1" x14ac:dyDescent="0.3">
      <c r="A203" s="19" t="s">
        <v>78</v>
      </c>
      <c r="B203" s="171"/>
      <c r="C203" s="172">
        <f>C200/B200-1</f>
        <v>5.8304278367946605E-3</v>
      </c>
      <c r="D203" s="172">
        <f t="shared" si="4"/>
        <v>0</v>
      </c>
      <c r="E203" s="172">
        <f t="shared" si="4"/>
        <v>0</v>
      </c>
    </row>
    <row r="204" spans="1:33" ht="15.75" thickBot="1" x14ac:dyDescent="0.3">
      <c r="A204" s="19" t="s">
        <v>79</v>
      </c>
      <c r="B204" s="171"/>
      <c r="C204" s="172">
        <f>C201/B201-1</f>
        <v>5.8304278367946605E-3</v>
      </c>
      <c r="D204" s="172">
        <f t="shared" si="4"/>
        <v>0</v>
      </c>
      <c r="E204" s="172">
        <f t="shared" si="4"/>
        <v>0</v>
      </c>
    </row>
    <row r="205" spans="1:33" ht="15.75" thickBot="1" x14ac:dyDescent="0.3">
      <c r="A205" s="387" t="s">
        <v>314</v>
      </c>
      <c r="B205" s="388"/>
      <c r="C205" s="388"/>
      <c r="D205" s="388"/>
      <c r="E205" s="389"/>
    </row>
    <row r="206" spans="1:33" x14ac:dyDescent="0.25">
      <c r="A206" s="379"/>
      <c r="B206" s="33">
        <v>2018</v>
      </c>
      <c r="C206" s="33">
        <v>2019</v>
      </c>
      <c r="D206" s="33">
        <v>2020</v>
      </c>
      <c r="E206" s="33">
        <v>2021</v>
      </c>
    </row>
    <row r="207" spans="1:33" ht="23.25" thickBot="1" x14ac:dyDescent="0.3">
      <c r="A207" s="380"/>
      <c r="B207" s="34" t="s">
        <v>1</v>
      </c>
      <c r="C207" s="34" t="s">
        <v>47</v>
      </c>
      <c r="D207" s="34" t="s">
        <v>47</v>
      </c>
      <c r="E207" s="34" t="s">
        <v>47</v>
      </c>
    </row>
    <row r="208" spans="1:33" ht="15.75" thickBot="1" x14ac:dyDescent="0.3">
      <c r="A208" s="39" t="s">
        <v>81</v>
      </c>
      <c r="B208" s="40">
        <v>134176</v>
      </c>
      <c r="C208" s="40">
        <v>134176</v>
      </c>
      <c r="D208" s="40">
        <v>134176</v>
      </c>
      <c r="E208" s="40">
        <v>134176</v>
      </c>
    </row>
    <row r="209" spans="1:5" ht="24.75" thickBot="1" x14ac:dyDescent="0.3">
      <c r="A209" s="46" t="s">
        <v>100</v>
      </c>
      <c r="B209" s="41"/>
      <c r="C209" s="47"/>
      <c r="D209" s="47"/>
      <c r="E209" s="47"/>
    </row>
    <row r="210" spans="1:5" ht="24.75" thickBot="1" x14ac:dyDescent="0.3">
      <c r="A210" s="46" t="s">
        <v>101</v>
      </c>
      <c r="B210" s="41"/>
      <c r="C210" s="47"/>
      <c r="D210" s="47"/>
      <c r="E210" s="47"/>
    </row>
    <row r="211" spans="1:5" ht="24.75" thickBot="1" x14ac:dyDescent="0.3">
      <c r="A211" s="39" t="s">
        <v>82</v>
      </c>
      <c r="B211" s="40">
        <v>22452</v>
      </c>
      <c r="C211" s="40">
        <v>22452</v>
      </c>
      <c r="D211" s="40">
        <v>22452</v>
      </c>
      <c r="E211" s="40">
        <v>22452</v>
      </c>
    </row>
    <row r="212" spans="1:5" ht="36.75" thickBot="1" x14ac:dyDescent="0.3">
      <c r="A212" s="46" t="s">
        <v>102</v>
      </c>
      <c r="B212" s="41"/>
      <c r="C212" s="40"/>
      <c r="D212" s="40"/>
      <c r="E212" s="40"/>
    </row>
    <row r="213" spans="1:5" ht="36.75" thickBot="1" x14ac:dyDescent="0.3">
      <c r="A213" s="46" t="s">
        <v>103</v>
      </c>
      <c r="B213" s="41"/>
      <c r="C213" s="40"/>
      <c r="D213" s="40"/>
      <c r="E213" s="40"/>
    </row>
    <row r="214" spans="1:5" ht="15.75" thickBot="1" x14ac:dyDescent="0.3">
      <c r="A214" s="39" t="s">
        <v>83</v>
      </c>
      <c r="B214" s="41">
        <v>186400</v>
      </c>
      <c r="C214" s="40">
        <v>188400</v>
      </c>
      <c r="D214" s="40">
        <v>188400</v>
      </c>
      <c r="E214" s="40">
        <v>188400</v>
      </c>
    </row>
    <row r="215" spans="1:5" ht="36.75" thickBot="1" x14ac:dyDescent="0.3">
      <c r="A215" s="46" t="s">
        <v>104</v>
      </c>
      <c r="B215" s="41"/>
      <c r="C215" s="40"/>
      <c r="D215" s="40"/>
      <c r="E215" s="40"/>
    </row>
    <row r="216" spans="1:5" ht="36.75" thickBot="1" x14ac:dyDescent="0.3">
      <c r="A216" s="46" t="s">
        <v>105</v>
      </c>
      <c r="B216" s="41"/>
      <c r="C216" s="40"/>
      <c r="D216" s="40"/>
      <c r="E216" s="40"/>
    </row>
    <row r="217" spans="1:5" ht="15.75" thickBot="1" x14ac:dyDescent="0.3">
      <c r="A217" s="39" t="s">
        <v>84</v>
      </c>
      <c r="B217" s="41"/>
      <c r="C217" s="40"/>
      <c r="D217" s="40"/>
      <c r="E217" s="40"/>
    </row>
    <row r="218" spans="1:5" ht="36.75" thickBot="1" x14ac:dyDescent="0.3">
      <c r="A218" s="46" t="s">
        <v>106</v>
      </c>
      <c r="B218" s="41"/>
      <c r="C218" s="40"/>
      <c r="D218" s="40"/>
      <c r="E218" s="40"/>
    </row>
    <row r="219" spans="1:5" ht="36.75" thickBot="1" x14ac:dyDescent="0.3">
      <c r="A219" s="46" t="s">
        <v>107</v>
      </c>
      <c r="B219" s="41"/>
      <c r="C219" s="40"/>
      <c r="D219" s="40"/>
      <c r="E219" s="40"/>
    </row>
    <row r="220" spans="1:5" ht="15.75" thickBot="1" x14ac:dyDescent="0.3">
      <c r="A220" s="39" t="s">
        <v>85</v>
      </c>
      <c r="B220" s="41"/>
      <c r="C220" s="40"/>
      <c r="D220" s="40"/>
      <c r="E220" s="40"/>
    </row>
    <row r="221" spans="1:5" ht="36.75" thickBot="1" x14ac:dyDescent="0.3">
      <c r="A221" s="46" t="s">
        <v>108</v>
      </c>
      <c r="B221" s="41"/>
      <c r="C221" s="40"/>
      <c r="D221" s="40"/>
      <c r="E221" s="40"/>
    </row>
    <row r="222" spans="1:5" ht="36.75" thickBot="1" x14ac:dyDescent="0.3">
      <c r="A222" s="46" t="s">
        <v>109</v>
      </c>
      <c r="B222" s="41"/>
      <c r="C222" s="40"/>
      <c r="D222" s="40"/>
      <c r="E222" s="40"/>
    </row>
    <row r="223" spans="1:5" ht="15.75" thickBot="1" x14ac:dyDescent="0.3">
      <c r="A223" s="39" t="s">
        <v>86</v>
      </c>
      <c r="B223" s="41"/>
      <c r="C223" s="40"/>
      <c r="D223" s="40"/>
      <c r="E223" s="40"/>
    </row>
    <row r="224" spans="1:5" ht="36.75" thickBot="1" x14ac:dyDescent="0.3">
      <c r="A224" s="46" t="s">
        <v>110</v>
      </c>
      <c r="B224" s="41"/>
      <c r="C224" s="40"/>
      <c r="D224" s="40"/>
      <c r="E224" s="40"/>
    </row>
    <row r="225" spans="1:33" ht="36.75" thickBot="1" x14ac:dyDescent="0.3">
      <c r="A225" s="46" t="s">
        <v>111</v>
      </c>
      <c r="B225" s="41"/>
      <c r="C225" s="40"/>
      <c r="D225" s="40"/>
      <c r="E225" s="40"/>
    </row>
    <row r="226" spans="1:33" ht="24.75" thickBot="1" x14ac:dyDescent="0.3">
      <c r="A226" s="39" t="s">
        <v>87</v>
      </c>
      <c r="B226" s="41"/>
      <c r="C226" s="40"/>
      <c r="D226" s="40"/>
      <c r="E226" s="40"/>
    </row>
    <row r="227" spans="1:33" ht="36.75" thickBot="1" x14ac:dyDescent="0.3">
      <c r="A227" s="46" t="s">
        <v>112</v>
      </c>
      <c r="B227" s="41"/>
      <c r="C227" s="40"/>
      <c r="D227" s="40"/>
      <c r="E227" s="40"/>
    </row>
    <row r="228" spans="1:33" ht="36.75" thickBot="1" x14ac:dyDescent="0.3">
      <c r="A228" s="46" t="s">
        <v>113</v>
      </c>
      <c r="B228" s="41"/>
      <c r="C228" s="40"/>
      <c r="D228" s="40"/>
      <c r="E228" s="40"/>
    </row>
    <row r="229" spans="1:33" ht="24.75" customHeight="1" thickBot="1" x14ac:dyDescent="0.3">
      <c r="A229" s="57" t="s">
        <v>144</v>
      </c>
      <c r="B229" s="84">
        <f>B226+B220+B223+B217+B214+B211+B208</f>
        <v>343028</v>
      </c>
      <c r="C229" s="84">
        <f>C226+C220+C223+C217+C214+C211+C208</f>
        <v>345028</v>
      </c>
      <c r="D229" s="84">
        <f>D226+D220+D223+D217+D214+D211+D208</f>
        <v>345028</v>
      </c>
      <c r="E229" s="84">
        <f>E226+E220+E223+E217+E214+E211+E208</f>
        <v>345028</v>
      </c>
    </row>
    <row r="230" spans="1:33" x14ac:dyDescent="0.25">
      <c r="A230" s="405" t="s">
        <v>187</v>
      </c>
      <c r="B230" s="492" t="s">
        <v>340</v>
      </c>
      <c r="C230" s="493"/>
      <c r="D230" s="493"/>
      <c r="E230" s="494"/>
    </row>
    <row r="231" spans="1:33" x14ac:dyDescent="0.25">
      <c r="A231" s="406"/>
      <c r="B231" s="495"/>
      <c r="C231" s="496"/>
      <c r="D231" s="496"/>
      <c r="E231" s="497"/>
    </row>
    <row r="232" spans="1:33" ht="51.75" customHeight="1" thickBot="1" x14ac:dyDescent="0.3">
      <c r="A232" s="407"/>
      <c r="B232" s="498"/>
      <c r="C232" s="499"/>
      <c r="D232" s="499"/>
      <c r="E232" s="500"/>
    </row>
    <row r="233" spans="1:33" ht="15.75" thickBot="1" x14ac:dyDescent="0.3">
      <c r="A233" s="43" t="s">
        <v>89</v>
      </c>
      <c r="B233" s="44">
        <f>IF(B229-B200=0,0,"Error")</f>
        <v>0</v>
      </c>
      <c r="C233" s="44">
        <f>IF(C229-C200=0,0,"Error")</f>
        <v>0</v>
      </c>
      <c r="D233" s="44">
        <f>IF(D229-D200=0,0,"Error")</f>
        <v>0</v>
      </c>
      <c r="E233" s="44">
        <f>IF(E229-E200=0,0,"Error")</f>
        <v>0</v>
      </c>
    </row>
    <row r="234" spans="1:33" ht="15.75" thickBot="1" x14ac:dyDescent="0.3">
      <c r="A234" s="390" t="s">
        <v>148</v>
      </c>
      <c r="B234" s="391"/>
      <c r="C234" s="391"/>
      <c r="D234" s="391"/>
      <c r="E234" s="392"/>
    </row>
    <row r="235" spans="1:33" ht="15.75" thickBot="1" x14ac:dyDescent="0.3">
      <c r="A235" s="390" t="s">
        <v>149</v>
      </c>
      <c r="B235" s="391"/>
      <c r="C235" s="391"/>
      <c r="D235" s="391"/>
      <c r="E235" s="392"/>
      <c r="F235" s="142"/>
      <c r="G235" s="142"/>
      <c r="H235" s="142"/>
      <c r="I235" s="142"/>
      <c r="J235" s="142"/>
      <c r="K235" s="142"/>
      <c r="L235" s="142"/>
      <c r="M235" s="142"/>
      <c r="N235" s="142"/>
      <c r="O235" s="142"/>
      <c r="P235" s="142"/>
      <c r="Q235" s="142"/>
      <c r="R235" s="142"/>
      <c r="S235" s="142"/>
      <c r="T235" s="142"/>
      <c r="U235" s="142"/>
      <c r="V235" s="142"/>
      <c r="W235" s="142"/>
      <c r="X235" s="142"/>
      <c r="Y235" s="142"/>
      <c r="Z235" s="142"/>
      <c r="AA235" s="142"/>
      <c r="AB235" s="142"/>
      <c r="AC235" s="142"/>
      <c r="AD235" s="142"/>
      <c r="AE235" s="142"/>
      <c r="AF235" s="142"/>
      <c r="AG235" s="142"/>
    </row>
    <row r="236" spans="1:33" ht="15.75" thickBot="1" x14ac:dyDescent="0.3">
      <c r="A236" s="53" t="s">
        <v>129</v>
      </c>
      <c r="B236" s="402" t="s">
        <v>189</v>
      </c>
      <c r="C236" s="403"/>
      <c r="D236" s="403"/>
      <c r="E236" s="404"/>
      <c r="F236" s="142"/>
      <c r="G236" s="142"/>
      <c r="H236" s="142"/>
      <c r="I236" s="142"/>
      <c r="J236" s="142"/>
      <c r="K236" s="142"/>
      <c r="L236" s="142"/>
      <c r="M236" s="142"/>
      <c r="N236" s="142"/>
      <c r="O236" s="142"/>
      <c r="P236" s="142"/>
      <c r="Q236" s="142"/>
      <c r="R236" s="142"/>
      <c r="S236" s="142"/>
      <c r="T236" s="142"/>
      <c r="U236" s="142"/>
      <c r="V236" s="142"/>
      <c r="W236" s="142"/>
      <c r="X236" s="142"/>
      <c r="Y236" s="142"/>
      <c r="Z236" s="142"/>
      <c r="AA236" s="142"/>
      <c r="AB236" s="142"/>
      <c r="AC236" s="142"/>
      <c r="AD236" s="142"/>
      <c r="AE236" s="142"/>
      <c r="AF236" s="142"/>
      <c r="AG236" s="142"/>
    </row>
    <row r="237" spans="1:33" ht="15.75" thickBot="1" x14ac:dyDescent="0.3">
      <c r="A237" s="53"/>
      <c r="B237" s="510" t="s">
        <v>389</v>
      </c>
      <c r="C237" s="511"/>
      <c r="D237" s="511"/>
      <c r="E237" s="512"/>
    </row>
    <row r="238" spans="1:33" ht="15.75" thickBot="1" x14ac:dyDescent="0.3">
      <c r="A238" s="53"/>
      <c r="B238" s="402" t="s">
        <v>353</v>
      </c>
      <c r="C238" s="403"/>
      <c r="D238" s="403"/>
      <c r="E238" s="404"/>
    </row>
    <row r="239" spans="1:33" ht="15.75" thickBot="1" x14ac:dyDescent="0.3">
      <c r="A239" s="53"/>
      <c r="B239" s="402" t="s">
        <v>355</v>
      </c>
      <c r="C239" s="403"/>
      <c r="D239" s="403"/>
      <c r="E239" s="404"/>
    </row>
    <row r="240" spans="1:33" ht="15.75" thickBot="1" x14ac:dyDescent="0.3">
      <c r="A240" s="53"/>
      <c r="B240" s="504" t="s">
        <v>390</v>
      </c>
      <c r="C240" s="505"/>
      <c r="D240" s="505"/>
      <c r="E240" s="506"/>
    </row>
    <row r="241" spans="1:25" ht="15.75" thickBot="1" x14ac:dyDescent="0.3">
      <c r="A241" s="53"/>
      <c r="B241" s="402" t="s">
        <v>356</v>
      </c>
      <c r="C241" s="403"/>
      <c r="D241" s="403"/>
      <c r="E241" s="404"/>
      <c r="F241" s="142"/>
      <c r="G241" s="142"/>
      <c r="H241" s="142"/>
      <c r="I241" s="142"/>
      <c r="J241" s="142"/>
      <c r="K241" s="142"/>
      <c r="L241" s="142"/>
      <c r="M241" s="142"/>
      <c r="N241" s="142"/>
      <c r="O241" s="142"/>
      <c r="P241" s="142"/>
      <c r="Q241" s="142"/>
      <c r="R241" s="142"/>
      <c r="S241" s="142"/>
      <c r="T241" s="142"/>
      <c r="U241" s="142"/>
      <c r="V241" s="142"/>
      <c r="W241" s="142"/>
      <c r="X241" s="142"/>
      <c r="Y241" s="142"/>
    </row>
    <row r="242" spans="1:25" ht="15.75" thickBot="1" x14ac:dyDescent="0.3">
      <c r="A242" s="53"/>
      <c r="B242" s="504" t="s">
        <v>391</v>
      </c>
      <c r="C242" s="505"/>
      <c r="D242" s="505"/>
      <c r="E242" s="506"/>
      <c r="F242" s="142"/>
      <c r="G242" s="142"/>
      <c r="H242" s="142"/>
      <c r="I242" s="142"/>
      <c r="J242" s="142"/>
      <c r="K242" s="142"/>
      <c r="L242" s="142"/>
      <c r="M242" s="142"/>
      <c r="N242" s="142"/>
      <c r="O242" s="142"/>
      <c r="P242" s="142"/>
      <c r="Q242" s="142"/>
      <c r="R242" s="142"/>
      <c r="S242" s="142"/>
      <c r="T242" s="142"/>
      <c r="U242" s="142"/>
      <c r="V242" s="142"/>
      <c r="W242" s="142"/>
      <c r="X242" s="142"/>
      <c r="Y242" s="142"/>
    </row>
    <row r="243" spans="1:25" ht="15.75" thickBot="1" x14ac:dyDescent="0.3">
      <c r="A243" s="53"/>
      <c r="B243" s="402"/>
      <c r="C243" s="403"/>
      <c r="D243" s="403"/>
      <c r="E243" s="404"/>
      <c r="F243" s="142"/>
      <c r="G243" s="142"/>
      <c r="H243" s="142"/>
      <c r="I243" s="142"/>
      <c r="J243" s="142"/>
      <c r="K243" s="142"/>
      <c r="L243" s="142"/>
      <c r="M243" s="142"/>
      <c r="N243" s="142"/>
      <c r="O243" s="142"/>
      <c r="P243" s="142"/>
      <c r="Q243" s="142"/>
      <c r="R243" s="142"/>
      <c r="S243" s="142"/>
      <c r="T243" s="142"/>
      <c r="U243" s="142"/>
      <c r="V243" s="142"/>
      <c r="W243" s="142"/>
      <c r="X243" s="142"/>
      <c r="Y243" s="142"/>
    </row>
    <row r="244" spans="1:25" ht="15.75" thickBot="1" x14ac:dyDescent="0.3">
      <c r="A244" s="153" t="s">
        <v>95</v>
      </c>
      <c r="B244" s="501" t="s">
        <v>392</v>
      </c>
      <c r="C244" s="502"/>
      <c r="D244" s="502"/>
      <c r="E244" s="503"/>
      <c r="F244" s="142"/>
      <c r="G244" s="142"/>
      <c r="H244" s="142"/>
      <c r="I244" s="142"/>
      <c r="J244" s="142"/>
      <c r="K244" s="142"/>
      <c r="L244" s="142"/>
      <c r="M244" s="142"/>
      <c r="N244" s="142"/>
      <c r="O244" s="142"/>
      <c r="P244" s="142"/>
      <c r="Q244" s="142"/>
      <c r="R244" s="142"/>
      <c r="S244" s="142"/>
      <c r="T244" s="142"/>
      <c r="U244" s="142"/>
      <c r="V244" s="142"/>
      <c r="W244" s="142"/>
      <c r="X244" s="142"/>
      <c r="Y244" s="142"/>
    </row>
    <row r="245" spans="1:25" ht="59.25" customHeight="1" thickBot="1" x14ac:dyDescent="0.3">
      <c r="A245" s="19" t="s">
        <v>69</v>
      </c>
      <c r="B245" s="384" t="s">
        <v>393</v>
      </c>
      <c r="C245" s="385"/>
      <c r="D245" s="385"/>
      <c r="E245" s="386"/>
      <c r="F245" s="142"/>
      <c r="G245" s="142"/>
      <c r="H245" s="142"/>
      <c r="I245" s="142"/>
      <c r="J245" s="142"/>
      <c r="K245" s="142"/>
      <c r="L245" s="142"/>
      <c r="M245" s="142"/>
      <c r="N245" s="142"/>
      <c r="O245" s="142"/>
      <c r="P245" s="142"/>
      <c r="Q245" s="142"/>
      <c r="R245" s="142"/>
      <c r="S245" s="142"/>
      <c r="T245" s="142"/>
      <c r="U245" s="142"/>
      <c r="V245" s="142"/>
      <c r="W245" s="142"/>
      <c r="X245" s="142"/>
      <c r="Y245" s="142"/>
    </row>
    <row r="246" spans="1:25" ht="15.75" thickBot="1" x14ac:dyDescent="0.3">
      <c r="A246" s="19" t="s">
        <v>71</v>
      </c>
      <c r="B246" s="396" t="s">
        <v>394</v>
      </c>
      <c r="C246" s="397"/>
      <c r="D246" s="397"/>
      <c r="E246" s="398"/>
      <c r="F246" s="142"/>
      <c r="G246" s="142"/>
      <c r="H246" s="142"/>
      <c r="I246" s="142"/>
      <c r="J246" s="142"/>
      <c r="K246" s="142"/>
      <c r="L246" s="142"/>
      <c r="M246" s="142"/>
      <c r="N246" s="142"/>
      <c r="O246" s="142"/>
      <c r="P246" s="142"/>
      <c r="Q246" s="142"/>
      <c r="R246" s="142"/>
      <c r="S246" s="142"/>
      <c r="T246" s="142"/>
      <c r="U246" s="142"/>
      <c r="V246" s="142"/>
      <c r="W246" s="142"/>
      <c r="X246" s="142"/>
      <c r="Y246" s="142"/>
    </row>
    <row r="247" spans="1:25" x14ac:dyDescent="0.25">
      <c r="A247" s="379"/>
      <c r="B247" s="33">
        <v>2018</v>
      </c>
      <c r="C247" s="33">
        <v>2019</v>
      </c>
      <c r="D247" s="33">
        <v>2020</v>
      </c>
      <c r="E247" s="33">
        <v>2021</v>
      </c>
      <c r="F247" s="142"/>
      <c r="G247" s="142"/>
      <c r="H247" s="142"/>
      <c r="I247" s="142"/>
      <c r="J247" s="142"/>
      <c r="K247" s="142"/>
      <c r="L247" s="142"/>
      <c r="M247" s="142"/>
      <c r="N247" s="142"/>
      <c r="O247" s="142"/>
      <c r="P247" s="142"/>
      <c r="Q247" s="142"/>
      <c r="R247" s="142"/>
      <c r="S247" s="142"/>
      <c r="T247" s="142"/>
      <c r="U247" s="142"/>
      <c r="V247" s="142"/>
      <c r="W247" s="142"/>
      <c r="X247" s="142"/>
      <c r="Y247" s="142"/>
    </row>
    <row r="248" spans="1:25" ht="23.25" thickBot="1" x14ac:dyDescent="0.3">
      <c r="A248" s="380"/>
      <c r="B248" s="34" t="s">
        <v>1</v>
      </c>
      <c r="C248" s="34" t="s">
        <v>47</v>
      </c>
      <c r="D248" s="34" t="s">
        <v>47</v>
      </c>
      <c r="E248" s="34" t="s">
        <v>47</v>
      </c>
      <c r="F248" s="142"/>
      <c r="G248" s="142"/>
      <c r="H248" s="142"/>
      <c r="I248" s="142"/>
      <c r="J248" s="142"/>
      <c r="K248" s="142"/>
      <c r="L248" s="142"/>
      <c r="M248" s="142"/>
      <c r="N248" s="142"/>
      <c r="O248" s="142"/>
      <c r="P248" s="142"/>
      <c r="Q248" s="142"/>
      <c r="R248" s="142"/>
      <c r="S248" s="142"/>
      <c r="T248" s="142"/>
      <c r="U248" s="142"/>
      <c r="V248" s="142"/>
      <c r="W248" s="142"/>
      <c r="X248" s="142"/>
      <c r="Y248" s="142"/>
    </row>
    <row r="249" spans="1:25" ht="15.75" thickBot="1" x14ac:dyDescent="0.3">
      <c r="A249" s="19" t="s">
        <v>73</v>
      </c>
      <c r="B249" s="35">
        <v>0</v>
      </c>
      <c r="C249" s="35">
        <v>0</v>
      </c>
      <c r="D249" s="35">
        <v>1</v>
      </c>
      <c r="E249" s="35">
        <v>1</v>
      </c>
      <c r="F249" s="142"/>
      <c r="G249" s="142"/>
      <c r="H249" s="142"/>
      <c r="I249" s="142"/>
      <c r="J249" s="142"/>
      <c r="K249" s="142"/>
      <c r="L249" s="142"/>
      <c r="M249" s="142"/>
      <c r="N249" s="142"/>
      <c r="O249" s="142"/>
      <c r="P249" s="142"/>
      <c r="Q249" s="142"/>
      <c r="R249" s="142"/>
      <c r="S249" s="142"/>
      <c r="T249" s="142"/>
      <c r="U249" s="142"/>
      <c r="V249" s="142"/>
      <c r="W249" s="142"/>
      <c r="X249" s="142"/>
      <c r="Y249" s="142"/>
    </row>
    <row r="250" spans="1:25" ht="15.75" thickBot="1" x14ac:dyDescent="0.3">
      <c r="A250" s="19" t="s">
        <v>74</v>
      </c>
      <c r="B250" s="35">
        <v>0</v>
      </c>
      <c r="C250" s="35">
        <v>0</v>
      </c>
      <c r="D250" s="35">
        <v>58840</v>
      </c>
      <c r="E250" s="35">
        <v>58840</v>
      </c>
      <c r="F250" s="142"/>
      <c r="G250" s="142"/>
      <c r="H250" s="142"/>
      <c r="I250" s="142"/>
      <c r="J250" s="142"/>
      <c r="K250" s="142"/>
      <c r="L250" s="142"/>
      <c r="M250" s="142"/>
      <c r="N250" s="142"/>
      <c r="O250" s="142"/>
      <c r="P250" s="142"/>
      <c r="Q250" s="142"/>
      <c r="R250" s="142"/>
      <c r="S250" s="142"/>
      <c r="T250" s="142"/>
      <c r="U250" s="142"/>
      <c r="V250" s="142"/>
      <c r="W250" s="142"/>
      <c r="X250" s="142"/>
      <c r="Y250" s="142"/>
    </row>
    <row r="251" spans="1:25" ht="15.75" thickBot="1" x14ac:dyDescent="0.3">
      <c r="A251" s="19" t="s">
        <v>75</v>
      </c>
      <c r="B251" s="35" t="e">
        <f>B250/B249</f>
        <v>#DIV/0!</v>
      </c>
      <c r="C251" s="35">
        <v>0</v>
      </c>
      <c r="D251" s="35">
        <f>D250/D249</f>
        <v>58840</v>
      </c>
      <c r="E251" s="35">
        <f>E250/E249</f>
        <v>58840</v>
      </c>
      <c r="F251" s="142"/>
      <c r="G251" s="142"/>
      <c r="H251" s="142"/>
      <c r="I251" s="142"/>
      <c r="J251" s="142"/>
      <c r="K251" s="142"/>
      <c r="L251" s="142"/>
      <c r="M251" s="142"/>
      <c r="N251" s="142"/>
      <c r="O251" s="142"/>
      <c r="P251" s="142"/>
      <c r="Q251" s="142"/>
      <c r="R251" s="142"/>
      <c r="S251" s="142"/>
      <c r="T251" s="142"/>
      <c r="U251" s="142"/>
      <c r="V251" s="142"/>
      <c r="W251" s="142"/>
      <c r="X251" s="142"/>
      <c r="Y251" s="142"/>
    </row>
    <row r="252" spans="1:25" ht="15.75" thickBot="1" x14ac:dyDescent="0.3">
      <c r="A252" s="19" t="s">
        <v>76</v>
      </c>
      <c r="B252" s="37" t="s">
        <v>77</v>
      </c>
      <c r="C252" s="38" t="e">
        <f>C249/B249-1</f>
        <v>#DIV/0!</v>
      </c>
      <c r="D252" s="38" t="e">
        <f t="shared" ref="D252:E254" si="5">D249/C249-1</f>
        <v>#DIV/0!</v>
      </c>
      <c r="E252" s="38">
        <f t="shared" si="5"/>
        <v>0</v>
      </c>
    </row>
    <row r="253" spans="1:25" ht="15.75" thickBot="1" x14ac:dyDescent="0.3">
      <c r="A253" s="19" t="s">
        <v>78</v>
      </c>
      <c r="B253" s="37" t="s">
        <v>77</v>
      </c>
      <c r="C253" s="38" t="e">
        <f>C250/B250-1</f>
        <v>#DIV/0!</v>
      </c>
      <c r="D253" s="38" t="e">
        <f t="shared" si="5"/>
        <v>#DIV/0!</v>
      </c>
      <c r="E253" s="38">
        <f t="shared" si="5"/>
        <v>0</v>
      </c>
    </row>
    <row r="254" spans="1:25" ht="15.75" thickBot="1" x14ac:dyDescent="0.3">
      <c r="A254" s="19" t="s">
        <v>79</v>
      </c>
      <c r="B254" s="37" t="s">
        <v>77</v>
      </c>
      <c r="C254" s="38" t="e">
        <f>C251/B251-1</f>
        <v>#DIV/0!</v>
      </c>
      <c r="D254" s="38" t="e">
        <f t="shared" si="5"/>
        <v>#DIV/0!</v>
      </c>
      <c r="E254" s="38">
        <f t="shared" si="5"/>
        <v>0</v>
      </c>
    </row>
    <row r="255" spans="1:25" ht="15.75" thickBot="1" x14ac:dyDescent="0.3">
      <c r="A255" s="387" t="s">
        <v>430</v>
      </c>
      <c r="B255" s="388"/>
      <c r="C255" s="388"/>
      <c r="D255" s="388"/>
      <c r="E255" s="389"/>
    </row>
    <row r="256" spans="1:25" x14ac:dyDescent="0.25">
      <c r="A256" s="379"/>
      <c r="B256" s="33">
        <v>2018</v>
      </c>
      <c r="C256" s="33">
        <v>2019</v>
      </c>
      <c r="D256" s="33">
        <v>2020</v>
      </c>
      <c r="E256" s="33">
        <v>2021</v>
      </c>
    </row>
    <row r="257" spans="1:26" ht="23.25" thickBot="1" x14ac:dyDescent="0.3">
      <c r="A257" s="380"/>
      <c r="B257" s="34" t="s">
        <v>1</v>
      </c>
      <c r="C257" s="34" t="s">
        <v>47</v>
      </c>
      <c r="D257" s="34" t="s">
        <v>47</v>
      </c>
      <c r="E257" s="34" t="s">
        <v>47</v>
      </c>
    </row>
    <row r="258" spans="1:26" ht="15.75" thickBot="1" x14ac:dyDescent="0.3">
      <c r="A258" s="39" t="s">
        <v>122</v>
      </c>
      <c r="B258" s="40"/>
      <c r="C258" s="40"/>
      <c r="D258" s="40"/>
      <c r="E258" s="40"/>
    </row>
    <row r="259" spans="1:26" ht="15.75" thickBot="1" x14ac:dyDescent="0.3">
      <c r="A259" s="39" t="s">
        <v>123</v>
      </c>
      <c r="B259" s="41"/>
      <c r="C259" s="40">
        <v>0</v>
      </c>
      <c r="D259" s="40">
        <v>58840</v>
      </c>
      <c r="E259" s="40">
        <v>58840</v>
      </c>
    </row>
    <row r="260" spans="1:26" ht="15.75" thickBot="1" x14ac:dyDescent="0.3">
      <c r="A260" s="42" t="s">
        <v>114</v>
      </c>
      <c r="B260" s="41">
        <f>B259+B258</f>
        <v>0</v>
      </c>
      <c r="C260" s="41">
        <v>0</v>
      </c>
      <c r="D260" s="41">
        <f>D259+D258</f>
        <v>58840</v>
      </c>
      <c r="E260" s="41">
        <f>E259+E258</f>
        <v>58840</v>
      </c>
      <c r="F260" s="142"/>
      <c r="G260" s="142"/>
      <c r="H260" s="142"/>
      <c r="I260" s="142"/>
      <c r="J260" s="142"/>
      <c r="K260" s="142"/>
      <c r="L260" s="142"/>
      <c r="M260" s="142"/>
      <c r="N260" s="142"/>
      <c r="O260" s="142"/>
      <c r="P260" s="142"/>
      <c r="Q260" s="142"/>
      <c r="R260" s="142"/>
      <c r="S260" s="142"/>
      <c r="T260" s="142"/>
      <c r="U260" s="142"/>
      <c r="V260" s="142"/>
      <c r="W260" s="142"/>
      <c r="X260" s="142"/>
      <c r="Y260" s="142"/>
      <c r="Z260" s="142"/>
    </row>
    <row r="261" spans="1:26" x14ac:dyDescent="0.25">
      <c r="A261" s="405" t="s">
        <v>395</v>
      </c>
      <c r="B261" s="492" t="s">
        <v>340</v>
      </c>
      <c r="C261" s="493"/>
      <c r="D261" s="493"/>
      <c r="E261" s="494"/>
      <c r="F261" s="142"/>
      <c r="G261" s="142"/>
      <c r="H261" s="142"/>
      <c r="I261" s="142"/>
      <c r="J261" s="142"/>
      <c r="K261" s="142"/>
      <c r="L261" s="142"/>
      <c r="M261" s="142"/>
      <c r="N261" s="142"/>
      <c r="O261" s="142"/>
      <c r="P261" s="142"/>
      <c r="Q261" s="142"/>
      <c r="R261" s="142"/>
      <c r="S261" s="142"/>
      <c r="T261" s="142"/>
      <c r="U261" s="142"/>
      <c r="V261" s="142"/>
      <c r="W261" s="142"/>
      <c r="X261" s="142"/>
      <c r="Y261" s="142"/>
      <c r="Z261" s="142"/>
    </row>
    <row r="262" spans="1:26" x14ac:dyDescent="0.25">
      <c r="A262" s="406"/>
      <c r="B262" s="495"/>
      <c r="C262" s="496"/>
      <c r="D262" s="496"/>
      <c r="E262" s="497"/>
      <c r="F262" s="142"/>
      <c r="G262" s="142"/>
      <c r="H262" s="142"/>
      <c r="I262" s="142"/>
      <c r="J262" s="142"/>
      <c r="K262" s="142"/>
      <c r="L262" s="142"/>
      <c r="M262" s="142"/>
      <c r="N262" s="142"/>
      <c r="O262" s="142"/>
      <c r="P262" s="142"/>
      <c r="Q262" s="142"/>
      <c r="R262" s="142"/>
      <c r="S262" s="142"/>
      <c r="T262" s="142"/>
      <c r="U262" s="142"/>
      <c r="V262" s="142"/>
      <c r="W262" s="142"/>
      <c r="X262" s="142"/>
      <c r="Y262" s="142"/>
      <c r="Z262" s="142"/>
    </row>
    <row r="263" spans="1:26" ht="54" customHeight="1" thickBot="1" x14ac:dyDescent="0.3">
      <c r="A263" s="407"/>
      <c r="B263" s="498"/>
      <c r="C263" s="499"/>
      <c r="D263" s="499"/>
      <c r="E263" s="500"/>
      <c r="F263" s="142"/>
      <c r="G263" s="142"/>
      <c r="H263" s="142"/>
      <c r="I263" s="142"/>
      <c r="J263" s="142"/>
      <c r="K263" s="142"/>
      <c r="L263" s="142"/>
      <c r="M263" s="142"/>
      <c r="N263" s="142"/>
      <c r="O263" s="142"/>
      <c r="P263" s="142"/>
      <c r="Q263" s="142"/>
      <c r="R263" s="142"/>
      <c r="S263" s="142"/>
      <c r="T263" s="142"/>
      <c r="U263" s="142"/>
      <c r="V263" s="142"/>
      <c r="W263" s="142"/>
      <c r="X263" s="142"/>
      <c r="Y263" s="142"/>
      <c r="Z263" s="142"/>
    </row>
    <row r="264" spans="1:26" ht="24.75" thickBot="1" x14ac:dyDescent="0.3">
      <c r="A264" s="149" t="s">
        <v>248</v>
      </c>
      <c r="B264" s="513" t="s">
        <v>396</v>
      </c>
      <c r="C264" s="514"/>
      <c r="D264" s="514"/>
      <c r="E264" s="515"/>
      <c r="F264" s="142"/>
      <c r="G264" s="142"/>
      <c r="H264" s="142"/>
      <c r="I264" s="142"/>
      <c r="J264" s="142"/>
      <c r="K264" s="142"/>
      <c r="L264" s="142"/>
      <c r="M264" s="142"/>
      <c r="N264" s="142"/>
      <c r="O264" s="142"/>
      <c r="P264" s="142"/>
      <c r="Q264" s="142"/>
      <c r="R264" s="142"/>
      <c r="S264" s="142"/>
      <c r="T264" s="142"/>
      <c r="U264" s="142"/>
      <c r="V264" s="142"/>
      <c r="W264" s="142"/>
      <c r="X264" s="142"/>
      <c r="Y264" s="142"/>
      <c r="Z264" s="142"/>
    </row>
    <row r="265" spans="1:26" ht="15.75" thickBot="1" x14ac:dyDescent="0.3">
      <c r="A265" s="384" t="s">
        <v>136</v>
      </c>
      <c r="B265" s="385"/>
      <c r="C265" s="385"/>
      <c r="D265" s="385"/>
      <c r="E265" s="386"/>
      <c r="F265" s="142"/>
      <c r="G265" s="142"/>
      <c r="H265" s="142"/>
      <c r="I265" s="142"/>
      <c r="J265" s="142"/>
      <c r="K265" s="142"/>
      <c r="L265" s="142"/>
      <c r="M265" s="142"/>
      <c r="N265" s="142"/>
      <c r="O265" s="142"/>
      <c r="P265" s="142"/>
      <c r="Q265" s="142"/>
      <c r="R265" s="142"/>
      <c r="S265" s="142"/>
      <c r="T265" s="142"/>
      <c r="U265" s="142"/>
      <c r="V265" s="142"/>
      <c r="W265" s="142"/>
      <c r="X265" s="142"/>
      <c r="Y265" s="142"/>
      <c r="Z265" s="142"/>
    </row>
    <row r="266" spans="1:26" ht="45.75" thickBot="1" x14ac:dyDescent="0.3">
      <c r="A266" s="19" t="s">
        <v>397</v>
      </c>
      <c r="B266" s="38">
        <v>7.5499999999999998E-2</v>
      </c>
      <c r="C266" s="38">
        <v>0.12</v>
      </c>
      <c r="D266" s="38">
        <v>0.17</v>
      </c>
      <c r="E266" s="38">
        <v>0.23</v>
      </c>
      <c r="F266" s="142"/>
      <c r="G266" s="142"/>
      <c r="H266" s="142"/>
      <c r="I266" s="142"/>
      <c r="J266" s="142"/>
      <c r="K266" s="142"/>
      <c r="L266" s="142"/>
      <c r="M266" s="142"/>
      <c r="N266" s="142"/>
      <c r="O266" s="142"/>
      <c r="P266" s="142"/>
      <c r="Q266" s="142"/>
      <c r="R266" s="142"/>
      <c r="S266" s="142"/>
      <c r="T266" s="142"/>
      <c r="U266" s="142"/>
      <c r="V266" s="142"/>
      <c r="W266" s="142"/>
      <c r="X266" s="142"/>
      <c r="Y266" s="142"/>
      <c r="Z266" s="142"/>
    </row>
    <row r="267" spans="1:26" ht="15.75" thickBot="1" x14ac:dyDescent="0.3">
      <c r="A267" s="423" t="s">
        <v>138</v>
      </c>
      <c r="B267" s="424"/>
      <c r="C267" s="424"/>
      <c r="D267" s="424"/>
      <c r="E267" s="425"/>
      <c r="F267" s="142"/>
      <c r="G267" s="142"/>
      <c r="H267" s="142"/>
      <c r="I267" s="142"/>
      <c r="J267" s="142"/>
      <c r="K267" s="142"/>
      <c r="L267" s="142"/>
      <c r="M267" s="142"/>
      <c r="N267" s="142"/>
      <c r="O267" s="142"/>
      <c r="P267" s="142"/>
      <c r="Q267" s="142"/>
      <c r="R267" s="142"/>
      <c r="S267" s="142"/>
      <c r="T267" s="142"/>
      <c r="U267" s="142"/>
      <c r="V267" s="142"/>
      <c r="W267" s="142"/>
      <c r="X267" s="142"/>
      <c r="Y267" s="142"/>
      <c r="Z267" s="142"/>
    </row>
    <row r="268" spans="1:26" ht="15.75" thickBot="1" x14ac:dyDescent="0.3">
      <c r="A268" s="390" t="s">
        <v>148</v>
      </c>
      <c r="B268" s="391"/>
      <c r="C268" s="391"/>
      <c r="D268" s="391"/>
      <c r="E268" s="392"/>
    </row>
    <row r="269" spans="1:26" ht="15.75" thickBot="1" x14ac:dyDescent="0.3">
      <c r="A269" s="390" t="s">
        <v>149</v>
      </c>
      <c r="B269" s="391"/>
      <c r="C269" s="391"/>
      <c r="D269" s="391"/>
      <c r="E269" s="392"/>
    </row>
    <row r="270" spans="1:26" ht="15.75" thickBot="1" x14ac:dyDescent="0.3">
      <c r="A270" s="53" t="s">
        <v>129</v>
      </c>
      <c r="B270" s="402" t="s">
        <v>189</v>
      </c>
      <c r="C270" s="403"/>
      <c r="D270" s="403"/>
      <c r="E270" s="404"/>
    </row>
    <row r="271" spans="1:26" ht="15.75" thickBot="1" x14ac:dyDescent="0.3">
      <c r="A271" s="53"/>
      <c r="B271" s="510" t="s">
        <v>398</v>
      </c>
      <c r="C271" s="511"/>
      <c r="D271" s="511"/>
      <c r="E271" s="512"/>
    </row>
    <row r="272" spans="1:26" ht="15.75" thickBot="1" x14ac:dyDescent="0.3">
      <c r="A272" s="53"/>
      <c r="B272" s="402" t="s">
        <v>399</v>
      </c>
      <c r="C272" s="403"/>
      <c r="D272" s="403"/>
      <c r="E272" s="404"/>
    </row>
    <row r="273" spans="1:5" ht="15.75" thickBot="1" x14ac:dyDescent="0.3">
      <c r="A273" s="53"/>
      <c r="B273" s="504" t="s">
        <v>400</v>
      </c>
      <c r="C273" s="505"/>
      <c r="D273" s="505"/>
      <c r="E273" s="506"/>
    </row>
    <row r="274" spans="1:5" ht="15.75" thickBot="1" x14ac:dyDescent="0.3">
      <c r="A274" s="53"/>
      <c r="B274" s="504" t="s">
        <v>401</v>
      </c>
      <c r="C274" s="505"/>
      <c r="D274" s="505"/>
      <c r="E274" s="506"/>
    </row>
    <row r="275" spans="1:5" ht="15.75" thickBot="1" x14ac:dyDescent="0.3">
      <c r="A275" s="53"/>
      <c r="B275" s="504" t="s">
        <v>402</v>
      </c>
      <c r="C275" s="505"/>
      <c r="D275" s="505"/>
      <c r="E275" s="506"/>
    </row>
    <row r="276" spans="1:5" ht="15.75" thickBot="1" x14ac:dyDescent="0.3">
      <c r="A276" s="53"/>
      <c r="B276" s="504" t="s">
        <v>403</v>
      </c>
      <c r="C276" s="505"/>
      <c r="D276" s="505"/>
      <c r="E276" s="506"/>
    </row>
    <row r="277" spans="1:5" ht="15.75" thickBot="1" x14ac:dyDescent="0.3">
      <c r="A277" s="53"/>
      <c r="B277" s="504" t="s">
        <v>404</v>
      </c>
      <c r="C277" s="505"/>
      <c r="D277" s="505"/>
      <c r="E277" s="506"/>
    </row>
    <row r="278" spans="1:5" ht="15.75" thickBot="1" x14ac:dyDescent="0.3">
      <c r="A278" s="53"/>
      <c r="B278" s="504" t="s">
        <v>405</v>
      </c>
      <c r="C278" s="505"/>
      <c r="D278" s="505"/>
      <c r="E278" s="506"/>
    </row>
    <row r="279" spans="1:5" ht="15.75" thickBot="1" x14ac:dyDescent="0.3">
      <c r="A279" s="53"/>
      <c r="B279" s="507" t="s">
        <v>406</v>
      </c>
      <c r="C279" s="508"/>
      <c r="D279" s="508"/>
      <c r="E279" s="509"/>
    </row>
    <row r="280" spans="1:5" ht="15.75" thickBot="1" x14ac:dyDescent="0.3">
      <c r="A280" s="53"/>
      <c r="B280" s="504" t="s">
        <v>407</v>
      </c>
      <c r="C280" s="505"/>
      <c r="D280" s="505"/>
      <c r="E280" s="506"/>
    </row>
    <row r="281" spans="1:5" ht="15.75" thickBot="1" x14ac:dyDescent="0.3">
      <c r="A281" s="53"/>
      <c r="B281" s="504" t="s">
        <v>408</v>
      </c>
      <c r="C281" s="505"/>
      <c r="D281" s="505"/>
      <c r="E281" s="506"/>
    </row>
    <row r="282" spans="1:5" ht="15.75" thickBot="1" x14ac:dyDescent="0.3">
      <c r="A282" s="53"/>
      <c r="B282" s="504" t="s">
        <v>409</v>
      </c>
      <c r="C282" s="505"/>
      <c r="D282" s="505"/>
      <c r="E282" s="506"/>
    </row>
    <row r="283" spans="1:5" ht="15.75" thickBot="1" x14ac:dyDescent="0.3">
      <c r="A283" s="53"/>
      <c r="B283" s="504" t="s">
        <v>410</v>
      </c>
      <c r="C283" s="505"/>
      <c r="D283" s="505"/>
      <c r="E283" s="506"/>
    </row>
    <row r="284" spans="1:5" ht="15.75" thickBot="1" x14ac:dyDescent="0.3">
      <c r="A284" s="53"/>
      <c r="B284" s="504" t="s">
        <v>411</v>
      </c>
      <c r="C284" s="505"/>
      <c r="D284" s="505"/>
      <c r="E284" s="506"/>
    </row>
    <row r="285" spans="1:5" ht="15.75" thickBot="1" x14ac:dyDescent="0.3">
      <c r="A285" s="53"/>
      <c r="B285" s="504" t="s">
        <v>412</v>
      </c>
      <c r="C285" s="505"/>
      <c r="D285" s="505"/>
      <c r="E285" s="506"/>
    </row>
    <row r="286" spans="1:5" ht="15.75" thickBot="1" x14ac:dyDescent="0.3">
      <c r="A286" s="53"/>
      <c r="B286" s="402"/>
      <c r="C286" s="403"/>
      <c r="D286" s="403"/>
      <c r="E286" s="404"/>
    </row>
    <row r="287" spans="1:5" ht="15.75" thickBot="1" x14ac:dyDescent="0.3">
      <c r="A287" s="53"/>
      <c r="B287" s="402" t="s">
        <v>353</v>
      </c>
      <c r="C287" s="403"/>
      <c r="D287" s="403"/>
      <c r="E287" s="404"/>
    </row>
    <row r="288" spans="1:5" ht="34.5" customHeight="1" thickBot="1" x14ac:dyDescent="0.3">
      <c r="A288" s="53"/>
      <c r="B288" s="417" t="s">
        <v>413</v>
      </c>
      <c r="C288" s="418"/>
      <c r="D288" s="418"/>
      <c r="E288" s="419"/>
    </row>
    <row r="289" spans="1:32" ht="26.25" customHeight="1" thickBot="1" x14ac:dyDescent="0.3">
      <c r="A289" s="53"/>
      <c r="B289" s="417" t="s">
        <v>414</v>
      </c>
      <c r="C289" s="418"/>
      <c r="D289" s="418"/>
      <c r="E289" s="419"/>
    </row>
    <row r="290" spans="1:32" ht="33.75" customHeight="1" thickBot="1" x14ac:dyDescent="0.3">
      <c r="A290" s="53"/>
      <c r="B290" s="417" t="s">
        <v>415</v>
      </c>
      <c r="C290" s="418"/>
      <c r="D290" s="418"/>
      <c r="E290" s="419"/>
    </row>
    <row r="291" spans="1:32" ht="15.75" thickBot="1" x14ac:dyDescent="0.3">
      <c r="A291" s="53"/>
      <c r="B291" s="160" t="s">
        <v>416</v>
      </c>
      <c r="C291" s="54"/>
      <c r="D291" s="54"/>
      <c r="E291" s="55"/>
    </row>
    <row r="292" spans="1:32" ht="15.75" thickBot="1" x14ac:dyDescent="0.3">
      <c r="A292" s="53"/>
      <c r="B292" s="160" t="s">
        <v>417</v>
      </c>
      <c r="C292" s="54"/>
      <c r="D292" s="54"/>
      <c r="E292" s="55"/>
    </row>
    <row r="293" spans="1:32" ht="15.75" thickBot="1" x14ac:dyDescent="0.3">
      <c r="A293" s="53"/>
      <c r="B293" s="160" t="s">
        <v>418</v>
      </c>
      <c r="C293" s="54"/>
      <c r="D293" s="54"/>
      <c r="E293" s="55"/>
    </row>
    <row r="294" spans="1:32" ht="15.75" thickBot="1" x14ac:dyDescent="0.3">
      <c r="A294" s="53"/>
      <c r="B294" s="160" t="s">
        <v>419</v>
      </c>
      <c r="C294" s="54"/>
      <c r="D294" s="54"/>
      <c r="E294" s="55"/>
    </row>
    <row r="295" spans="1:32" ht="15.75" thickBot="1" x14ac:dyDescent="0.3">
      <c r="A295" s="53"/>
      <c r="B295" s="160" t="s">
        <v>420</v>
      </c>
      <c r="C295" s="54"/>
      <c r="D295" s="54"/>
      <c r="E295" s="55"/>
    </row>
    <row r="296" spans="1:32" ht="15.75" thickBot="1" x14ac:dyDescent="0.3">
      <c r="A296" s="53"/>
      <c r="B296" s="160" t="s">
        <v>421</v>
      </c>
      <c r="C296" s="54"/>
      <c r="D296" s="54"/>
      <c r="E296" s="55"/>
    </row>
    <row r="297" spans="1:32" ht="15.75" thickBot="1" x14ac:dyDescent="0.3">
      <c r="A297" s="53"/>
      <c r="B297" s="160" t="s">
        <v>422</v>
      </c>
      <c r="C297" s="54"/>
      <c r="D297" s="54"/>
      <c r="E297" s="55"/>
    </row>
    <row r="298" spans="1:32" ht="15.75" thickBot="1" x14ac:dyDescent="0.3">
      <c r="A298" s="53"/>
      <c r="B298" s="160" t="s">
        <v>423</v>
      </c>
      <c r="C298" s="54"/>
      <c r="D298" s="54"/>
      <c r="E298" s="55"/>
    </row>
    <row r="299" spans="1:32" ht="15.75" thickBot="1" x14ac:dyDescent="0.3">
      <c r="A299" s="53"/>
      <c r="B299" s="402" t="s">
        <v>355</v>
      </c>
      <c r="C299" s="403"/>
      <c r="D299" s="403"/>
      <c r="E299" s="404"/>
      <c r="F299" s="142"/>
      <c r="G299" s="142"/>
      <c r="H299" s="142"/>
      <c r="I299" s="142"/>
      <c r="J299" s="142"/>
      <c r="K299" s="142"/>
      <c r="L299" s="142"/>
      <c r="M299" s="142"/>
      <c r="N299" s="142"/>
      <c r="O299" s="142"/>
      <c r="P299" s="142"/>
      <c r="Q299" s="142"/>
      <c r="R299" s="142"/>
      <c r="S299" s="142"/>
      <c r="T299" s="142"/>
      <c r="U299" s="142"/>
      <c r="V299" s="142"/>
      <c r="W299" s="142"/>
      <c r="X299" s="142"/>
      <c r="Y299" s="142"/>
      <c r="Z299" s="142"/>
      <c r="AA299" s="142"/>
      <c r="AB299" s="142"/>
      <c r="AC299" s="142"/>
      <c r="AD299" s="142"/>
      <c r="AE299" s="142"/>
      <c r="AF299" s="142"/>
    </row>
    <row r="300" spans="1:32" ht="15.75" thickBot="1" x14ac:dyDescent="0.3">
      <c r="A300" s="53"/>
      <c r="B300" s="402"/>
      <c r="C300" s="403"/>
      <c r="D300" s="403"/>
      <c r="E300" s="404"/>
      <c r="F300" s="142"/>
      <c r="G300" s="142"/>
      <c r="H300" s="142"/>
      <c r="I300" s="142"/>
      <c r="J300" s="142"/>
      <c r="K300" s="142"/>
      <c r="L300" s="142"/>
      <c r="M300" s="142"/>
      <c r="N300" s="142"/>
      <c r="O300" s="142"/>
      <c r="P300" s="142"/>
      <c r="Q300" s="142"/>
      <c r="R300" s="142"/>
      <c r="S300" s="142"/>
      <c r="T300" s="142"/>
      <c r="U300" s="142"/>
      <c r="V300" s="142"/>
      <c r="W300" s="142"/>
      <c r="X300" s="142"/>
      <c r="Y300" s="142"/>
      <c r="Z300" s="142"/>
      <c r="AA300" s="142"/>
      <c r="AB300" s="142"/>
      <c r="AC300" s="142"/>
      <c r="AD300" s="142"/>
      <c r="AE300" s="142"/>
      <c r="AF300" s="142"/>
    </row>
    <row r="301" spans="1:32" ht="15.75" thickBot="1" x14ac:dyDescent="0.3">
      <c r="A301" s="53"/>
      <c r="B301" s="402" t="s">
        <v>356</v>
      </c>
      <c r="C301" s="403"/>
      <c r="D301" s="403"/>
      <c r="E301" s="404"/>
      <c r="F301" s="142"/>
      <c r="G301" s="142"/>
      <c r="H301" s="142"/>
      <c r="I301" s="142"/>
      <c r="J301" s="142"/>
      <c r="K301" s="142"/>
      <c r="L301" s="142"/>
      <c r="M301" s="142"/>
      <c r="N301" s="142"/>
      <c r="O301" s="142"/>
      <c r="P301" s="142"/>
      <c r="Q301" s="142"/>
      <c r="R301" s="142"/>
      <c r="S301" s="142"/>
      <c r="T301" s="142"/>
      <c r="U301" s="142"/>
      <c r="V301" s="142"/>
      <c r="W301" s="142"/>
      <c r="X301" s="142"/>
      <c r="Y301" s="142"/>
      <c r="Z301" s="142"/>
      <c r="AA301" s="142"/>
      <c r="AB301" s="142"/>
      <c r="AC301" s="142"/>
      <c r="AD301" s="142"/>
      <c r="AE301" s="142"/>
      <c r="AF301" s="142"/>
    </row>
    <row r="302" spans="1:32" ht="15.75" thickBot="1" x14ac:dyDescent="0.3">
      <c r="A302" s="53"/>
      <c r="B302" s="402"/>
      <c r="C302" s="403"/>
      <c r="D302" s="403"/>
      <c r="E302" s="404"/>
      <c r="F302" s="142"/>
      <c r="G302" s="142"/>
      <c r="H302" s="142"/>
      <c r="I302" s="142"/>
      <c r="J302" s="142"/>
      <c r="K302" s="142"/>
      <c r="L302" s="142"/>
      <c r="M302" s="142"/>
      <c r="N302" s="142"/>
      <c r="O302" s="142"/>
      <c r="P302" s="142"/>
      <c r="Q302" s="142"/>
      <c r="R302" s="142"/>
      <c r="S302" s="142"/>
      <c r="T302" s="142"/>
      <c r="U302" s="142"/>
      <c r="V302" s="142"/>
      <c r="W302" s="142"/>
      <c r="X302" s="142"/>
      <c r="Y302" s="142"/>
      <c r="Z302" s="142"/>
      <c r="AA302" s="142"/>
      <c r="AB302" s="142"/>
      <c r="AC302" s="142"/>
      <c r="AD302" s="142"/>
      <c r="AE302" s="142"/>
      <c r="AF302" s="142"/>
    </row>
    <row r="303" spans="1:32" ht="15.75" thickBot="1" x14ac:dyDescent="0.3">
      <c r="A303" s="153" t="s">
        <v>67</v>
      </c>
      <c r="B303" s="501" t="s">
        <v>424</v>
      </c>
      <c r="C303" s="502"/>
      <c r="D303" s="502"/>
      <c r="E303" s="503"/>
      <c r="F303" s="142"/>
      <c r="G303" s="142"/>
      <c r="H303" s="142"/>
      <c r="I303" s="142"/>
      <c r="J303" s="142"/>
      <c r="K303" s="142"/>
      <c r="L303" s="142"/>
      <c r="M303" s="163"/>
      <c r="N303" s="142"/>
      <c r="O303" s="142"/>
      <c r="P303" s="142"/>
      <c r="Q303" s="142"/>
      <c r="R303" s="142"/>
      <c r="S303" s="142"/>
      <c r="T303" s="142"/>
      <c r="U303" s="142"/>
      <c r="V303" s="142"/>
      <c r="W303" s="142"/>
      <c r="X303" s="142"/>
      <c r="Y303" s="142"/>
      <c r="Z303" s="142"/>
      <c r="AA303" s="142"/>
      <c r="AB303" s="142"/>
      <c r="AC303" s="142"/>
      <c r="AD303" s="142"/>
      <c r="AE303" s="142"/>
      <c r="AF303" s="142"/>
    </row>
    <row r="304" spans="1:32" ht="61.5" customHeight="1" thickBot="1" x14ac:dyDescent="0.3">
      <c r="A304" s="19" t="s">
        <v>69</v>
      </c>
      <c r="B304" s="384" t="s">
        <v>425</v>
      </c>
      <c r="C304" s="385"/>
      <c r="D304" s="385"/>
      <c r="E304" s="386"/>
      <c r="F304" s="142"/>
      <c r="G304" s="142"/>
      <c r="H304" s="142"/>
      <c r="I304" s="142"/>
      <c r="J304" s="142"/>
      <c r="K304" s="142"/>
      <c r="L304" s="142"/>
      <c r="M304" s="142"/>
      <c r="N304" s="142"/>
      <c r="O304" s="142"/>
      <c r="P304" s="142"/>
      <c r="Q304" s="142"/>
      <c r="R304" s="142"/>
      <c r="S304" s="142"/>
      <c r="T304" s="142"/>
      <c r="U304" s="142"/>
      <c r="V304" s="142"/>
      <c r="W304" s="142"/>
      <c r="X304" s="142"/>
      <c r="Y304" s="142"/>
      <c r="Z304" s="142"/>
      <c r="AA304" s="142"/>
      <c r="AB304" s="142"/>
      <c r="AC304" s="142"/>
      <c r="AD304" s="142"/>
      <c r="AE304" s="142"/>
      <c r="AF304" s="142"/>
    </row>
    <row r="305" spans="1:32" ht="15.75" thickBot="1" x14ac:dyDescent="0.3">
      <c r="A305" s="19" t="s">
        <v>71</v>
      </c>
      <c r="B305" s="396" t="s">
        <v>426</v>
      </c>
      <c r="C305" s="397"/>
      <c r="D305" s="397"/>
      <c r="E305" s="398"/>
      <c r="F305" s="142"/>
      <c r="G305" s="142"/>
      <c r="H305" s="142"/>
      <c r="I305" s="142"/>
      <c r="J305" s="142"/>
      <c r="K305" s="142"/>
      <c r="L305" s="142"/>
      <c r="M305" s="142"/>
      <c r="N305" s="142"/>
      <c r="O305" s="142"/>
      <c r="P305" s="142"/>
      <c r="Q305" s="142"/>
      <c r="R305" s="142"/>
      <c r="S305" s="142"/>
      <c r="T305" s="142"/>
      <c r="U305" s="142"/>
      <c r="V305" s="142"/>
      <c r="W305" s="142"/>
      <c r="X305" s="142"/>
      <c r="Y305" s="142"/>
      <c r="Z305" s="142"/>
      <c r="AA305" s="142"/>
      <c r="AB305" s="142"/>
      <c r="AC305" s="142"/>
      <c r="AD305" s="142"/>
      <c r="AE305" s="142"/>
      <c r="AF305" s="142"/>
    </row>
    <row r="306" spans="1:32" x14ac:dyDescent="0.25">
      <c r="A306" s="379"/>
      <c r="B306" s="33">
        <v>2018</v>
      </c>
      <c r="C306" s="33">
        <v>2019</v>
      </c>
      <c r="D306" s="33">
        <v>2020</v>
      </c>
      <c r="E306" s="33">
        <v>2021</v>
      </c>
      <c r="F306" s="142"/>
      <c r="G306" s="142"/>
      <c r="H306" s="142"/>
      <c r="I306" s="142"/>
      <c r="J306" s="142"/>
      <c r="K306" s="142"/>
      <c r="L306" s="142"/>
      <c r="M306" s="142"/>
      <c r="N306" s="142"/>
      <c r="O306" s="142"/>
      <c r="P306" s="142"/>
      <c r="Q306" s="142"/>
      <c r="R306" s="142"/>
      <c r="S306" s="142"/>
      <c r="T306" s="142"/>
      <c r="U306" s="142"/>
      <c r="V306" s="142"/>
      <c r="W306" s="142"/>
      <c r="X306" s="142"/>
      <c r="Y306" s="142"/>
      <c r="Z306" s="142"/>
      <c r="AA306" s="142"/>
      <c r="AB306" s="142"/>
      <c r="AC306" s="142"/>
      <c r="AD306" s="142"/>
      <c r="AE306" s="142"/>
      <c r="AF306" s="142"/>
    </row>
    <row r="307" spans="1:32" ht="23.25" thickBot="1" x14ac:dyDescent="0.3">
      <c r="A307" s="380"/>
      <c r="B307" s="34" t="s">
        <v>1</v>
      </c>
      <c r="C307" s="34" t="s">
        <v>47</v>
      </c>
      <c r="D307" s="34" t="s">
        <v>47</v>
      </c>
      <c r="E307" s="34" t="s">
        <v>47</v>
      </c>
      <c r="F307" s="142"/>
      <c r="G307" s="142"/>
      <c r="H307" s="142"/>
      <c r="I307" s="142"/>
      <c r="J307" s="142"/>
      <c r="K307" s="142"/>
      <c r="L307" s="142"/>
      <c r="M307" s="142"/>
      <c r="N307" s="142"/>
      <c r="O307" s="142"/>
      <c r="P307" s="142"/>
      <c r="Q307" s="142"/>
      <c r="R307" s="142"/>
      <c r="S307" s="142"/>
      <c r="T307" s="142"/>
      <c r="U307" s="142"/>
      <c r="V307" s="142"/>
      <c r="W307" s="142"/>
      <c r="X307" s="142"/>
      <c r="Y307" s="142"/>
      <c r="Z307" s="142"/>
      <c r="AA307" s="142"/>
      <c r="AB307" s="142"/>
      <c r="AC307" s="142"/>
      <c r="AD307" s="142"/>
      <c r="AE307" s="142"/>
      <c r="AF307" s="142"/>
    </row>
    <row r="308" spans="1:32" ht="15.75" thickBot="1" x14ac:dyDescent="0.3">
      <c r="A308" s="19" t="s">
        <v>73</v>
      </c>
      <c r="B308" s="173">
        <v>2.6</v>
      </c>
      <c r="C308" s="173">
        <v>13</v>
      </c>
      <c r="D308" s="173">
        <v>16</v>
      </c>
      <c r="E308" s="173">
        <v>16</v>
      </c>
      <c r="F308" s="142"/>
      <c r="G308" s="142"/>
      <c r="H308" s="142"/>
      <c r="I308" s="142"/>
      <c r="J308" s="142"/>
      <c r="K308" s="142"/>
      <c r="L308" s="142"/>
      <c r="M308" s="142"/>
      <c r="N308" s="142"/>
      <c r="O308" s="142"/>
      <c r="P308" s="142"/>
      <c r="Q308" s="142"/>
      <c r="R308" s="142"/>
      <c r="S308" s="142"/>
      <c r="T308" s="142"/>
      <c r="U308" s="142"/>
      <c r="V308" s="142"/>
      <c r="W308" s="142"/>
      <c r="X308" s="142"/>
      <c r="Y308" s="142"/>
      <c r="Z308" s="142"/>
      <c r="AA308" s="142"/>
      <c r="AB308" s="142"/>
      <c r="AC308" s="142"/>
      <c r="AD308" s="142"/>
      <c r="AE308" s="142"/>
      <c r="AF308" s="142"/>
    </row>
    <row r="309" spans="1:32" ht="15.75" thickBot="1" x14ac:dyDescent="0.3">
      <c r="A309" s="19" t="s">
        <v>74</v>
      </c>
      <c r="B309" s="35">
        <v>396359</v>
      </c>
      <c r="C309" s="35">
        <v>513344</v>
      </c>
      <c r="D309" s="35">
        <v>550000</v>
      </c>
      <c r="E309" s="35">
        <v>550000</v>
      </c>
      <c r="F309" s="142"/>
      <c r="G309" s="142"/>
      <c r="H309" s="142"/>
      <c r="I309" s="142"/>
      <c r="J309" s="142"/>
      <c r="K309" s="142"/>
      <c r="L309" s="142"/>
      <c r="M309" s="142"/>
      <c r="N309" s="142"/>
      <c r="O309" s="142"/>
      <c r="P309" s="142"/>
      <c r="Q309" s="142"/>
      <c r="R309" s="142"/>
      <c r="S309" s="142"/>
      <c r="T309" s="142"/>
      <c r="U309" s="142"/>
      <c r="V309" s="142"/>
      <c r="W309" s="142"/>
      <c r="X309" s="142"/>
      <c r="Y309" s="142"/>
      <c r="Z309" s="142"/>
      <c r="AA309" s="142"/>
      <c r="AB309" s="142"/>
      <c r="AC309" s="142"/>
      <c r="AD309" s="142"/>
      <c r="AE309" s="142"/>
      <c r="AF309" s="142"/>
    </row>
    <row r="310" spans="1:32" ht="15.75" thickBot="1" x14ac:dyDescent="0.3">
      <c r="A310" s="19" t="s">
        <v>75</v>
      </c>
      <c r="B310" s="35">
        <f>B309/B308</f>
        <v>152445.76923076922</v>
      </c>
      <c r="C310" s="35">
        <f>C309/C308</f>
        <v>39488</v>
      </c>
      <c r="D310" s="35">
        <f>D309/D308</f>
        <v>34375</v>
      </c>
      <c r="E310" s="35">
        <f>E309/E308</f>
        <v>34375</v>
      </c>
      <c r="F310" s="142"/>
      <c r="G310" s="142"/>
      <c r="H310" s="142"/>
      <c r="I310" s="142"/>
      <c r="J310" s="142"/>
      <c r="K310" s="142"/>
      <c r="L310" s="142"/>
      <c r="M310" s="142"/>
      <c r="N310" s="142"/>
      <c r="O310" s="142"/>
      <c r="P310" s="142"/>
      <c r="Q310" s="142"/>
      <c r="R310" s="142"/>
      <c r="S310" s="142"/>
      <c r="T310" s="142"/>
      <c r="U310" s="142"/>
      <c r="V310" s="142"/>
      <c r="W310" s="142"/>
      <c r="X310" s="142"/>
      <c r="Y310" s="142"/>
      <c r="Z310" s="142"/>
      <c r="AA310" s="142"/>
      <c r="AB310" s="142"/>
      <c r="AC310" s="142"/>
      <c r="AD310" s="142"/>
      <c r="AE310" s="142"/>
      <c r="AF310" s="142"/>
    </row>
    <row r="311" spans="1:32" ht="15.75" thickBot="1" x14ac:dyDescent="0.3">
      <c r="A311" s="19" t="s">
        <v>76</v>
      </c>
      <c r="B311" s="37" t="s">
        <v>77</v>
      </c>
      <c r="C311" s="38">
        <f>C308/B308-1</f>
        <v>4</v>
      </c>
      <c r="D311" s="38">
        <f t="shared" ref="D311:E313" si="6">D308/C308-1</f>
        <v>0.23076923076923084</v>
      </c>
      <c r="E311" s="38">
        <f t="shared" si="6"/>
        <v>0</v>
      </c>
      <c r="F311" s="142"/>
      <c r="G311" s="142"/>
      <c r="H311" s="142"/>
      <c r="I311" s="142"/>
      <c r="J311" s="142"/>
      <c r="K311" s="142"/>
      <c r="L311" s="142"/>
      <c r="M311" s="142"/>
      <c r="N311" s="142"/>
      <c r="O311" s="142"/>
      <c r="P311" s="142"/>
      <c r="Q311" s="142"/>
      <c r="R311" s="142"/>
      <c r="S311" s="142"/>
      <c r="T311" s="142"/>
      <c r="U311" s="142"/>
      <c r="V311" s="142"/>
      <c r="W311" s="142"/>
      <c r="X311" s="142"/>
      <c r="Y311" s="142"/>
      <c r="Z311" s="142"/>
      <c r="AA311" s="142"/>
      <c r="AB311" s="142"/>
      <c r="AC311" s="142"/>
      <c r="AD311" s="142"/>
      <c r="AE311" s="142"/>
      <c r="AF311" s="142"/>
    </row>
    <row r="312" spans="1:32" ht="15.75" thickBot="1" x14ac:dyDescent="0.3">
      <c r="A312" s="19" t="s">
        <v>78</v>
      </c>
      <c r="B312" s="37" t="s">
        <v>77</v>
      </c>
      <c r="C312" s="38">
        <f>C309/B309-1</f>
        <v>0.29514909463390504</v>
      </c>
      <c r="D312" s="38">
        <f t="shared" si="6"/>
        <v>7.1406308440344013E-2</v>
      </c>
      <c r="E312" s="38">
        <f t="shared" si="6"/>
        <v>0</v>
      </c>
      <c r="F312" s="142"/>
      <c r="G312" s="142"/>
      <c r="H312" s="142"/>
      <c r="I312" s="142"/>
      <c r="J312" s="142"/>
      <c r="K312" s="142"/>
      <c r="L312" s="142"/>
      <c r="M312" s="142"/>
      <c r="N312" s="142"/>
      <c r="O312" s="142"/>
      <c r="P312" s="142"/>
      <c r="Q312" s="142"/>
      <c r="R312" s="142"/>
      <c r="S312" s="142"/>
      <c r="T312" s="142"/>
      <c r="U312" s="142"/>
      <c r="V312" s="142"/>
      <c r="W312" s="142"/>
      <c r="X312" s="142"/>
      <c r="Y312" s="142"/>
      <c r="Z312" s="142"/>
      <c r="AA312" s="142"/>
      <c r="AB312" s="142"/>
      <c r="AC312" s="142"/>
      <c r="AD312" s="142"/>
      <c r="AE312" s="142"/>
      <c r="AF312" s="142"/>
    </row>
    <row r="313" spans="1:32" ht="15.75" thickBot="1" x14ac:dyDescent="0.3">
      <c r="A313" s="19" t="s">
        <v>79</v>
      </c>
      <c r="B313" s="37" t="s">
        <v>77</v>
      </c>
      <c r="C313" s="38">
        <f>C310/B310-1</f>
        <v>-0.74097018107321899</v>
      </c>
      <c r="D313" s="38">
        <f t="shared" si="6"/>
        <v>-0.12948237439222043</v>
      </c>
      <c r="E313" s="38">
        <f t="shared" si="6"/>
        <v>0</v>
      </c>
      <c r="F313" s="142"/>
      <c r="G313" s="142"/>
      <c r="H313" s="142"/>
      <c r="I313" s="142"/>
      <c r="J313" s="142"/>
      <c r="K313" s="142"/>
      <c r="L313" s="142"/>
      <c r="M313" s="142"/>
      <c r="N313" s="142"/>
      <c r="O313" s="142"/>
      <c r="P313" s="142"/>
      <c r="Q313" s="142"/>
      <c r="R313" s="142"/>
      <c r="S313" s="142"/>
      <c r="T313" s="142"/>
      <c r="U313" s="142"/>
      <c r="V313" s="142"/>
      <c r="W313" s="142"/>
      <c r="X313" s="142"/>
      <c r="Y313" s="142"/>
      <c r="Z313" s="142"/>
      <c r="AA313" s="142"/>
      <c r="AB313" s="142"/>
      <c r="AC313" s="142"/>
      <c r="AD313" s="142"/>
      <c r="AE313" s="142"/>
      <c r="AF313" s="142"/>
    </row>
    <row r="314" spans="1:32" ht="15.75" thickBot="1" x14ac:dyDescent="0.3">
      <c r="A314" s="387" t="s">
        <v>314</v>
      </c>
      <c r="B314" s="388"/>
      <c r="C314" s="388"/>
      <c r="D314" s="388"/>
      <c r="E314" s="389"/>
      <c r="F314" s="142"/>
      <c r="G314" s="142"/>
      <c r="H314" s="142"/>
      <c r="I314" s="142"/>
      <c r="J314" s="142"/>
      <c r="K314" s="142"/>
      <c r="L314" s="142"/>
      <c r="M314" s="142"/>
      <c r="N314" s="142"/>
      <c r="O314" s="142"/>
      <c r="P314" s="142"/>
      <c r="Q314" s="142"/>
      <c r="R314" s="142"/>
      <c r="S314" s="142"/>
      <c r="T314" s="142"/>
      <c r="U314" s="142"/>
      <c r="V314" s="142"/>
      <c r="W314" s="142"/>
      <c r="X314" s="142"/>
      <c r="Y314" s="142"/>
      <c r="Z314" s="142"/>
      <c r="AA314" s="142"/>
      <c r="AB314" s="142"/>
      <c r="AC314" s="142"/>
      <c r="AD314" s="142"/>
      <c r="AE314" s="142"/>
      <c r="AF314" s="142"/>
    </row>
    <row r="315" spans="1:32" x14ac:dyDescent="0.25">
      <c r="A315" s="379"/>
      <c r="B315" s="33">
        <v>2018</v>
      </c>
      <c r="C315" s="33">
        <v>2019</v>
      </c>
      <c r="D315" s="33">
        <v>2020</v>
      </c>
      <c r="E315" s="33">
        <v>2021</v>
      </c>
    </row>
    <row r="316" spans="1:32" ht="23.25" thickBot="1" x14ac:dyDescent="0.3">
      <c r="A316" s="380"/>
      <c r="B316" s="34" t="s">
        <v>1</v>
      </c>
      <c r="C316" s="34" t="s">
        <v>47</v>
      </c>
      <c r="D316" s="34" t="s">
        <v>47</v>
      </c>
      <c r="E316" s="34" t="s">
        <v>47</v>
      </c>
    </row>
    <row r="317" spans="1:32" ht="15.75" thickBot="1" x14ac:dyDescent="0.3">
      <c r="A317" s="39" t="s">
        <v>122</v>
      </c>
      <c r="B317" s="40">
        <v>10000</v>
      </c>
      <c r="C317" s="40">
        <v>0</v>
      </c>
      <c r="D317" s="40">
        <v>0</v>
      </c>
      <c r="E317" s="40">
        <v>0</v>
      </c>
    </row>
    <row r="318" spans="1:32" ht="15.75" thickBot="1" x14ac:dyDescent="0.3">
      <c r="A318" s="39" t="s">
        <v>123</v>
      </c>
      <c r="B318" s="41">
        <v>386359</v>
      </c>
      <c r="C318" s="40">
        <v>513344</v>
      </c>
      <c r="D318" s="40">
        <v>550000</v>
      </c>
      <c r="E318" s="40">
        <v>550000</v>
      </c>
    </row>
    <row r="319" spans="1:32" ht="15.75" thickBot="1" x14ac:dyDescent="0.3">
      <c r="A319" s="42" t="s">
        <v>88</v>
      </c>
      <c r="B319" s="41">
        <f>B318+B317</f>
        <v>396359</v>
      </c>
      <c r="C319" s="41">
        <f>C318+C317</f>
        <v>513344</v>
      </c>
      <c r="D319" s="41">
        <f>D318+D317</f>
        <v>550000</v>
      </c>
      <c r="E319" s="41">
        <f>E318+E317</f>
        <v>550000</v>
      </c>
    </row>
    <row r="320" spans="1:32" x14ac:dyDescent="0.25">
      <c r="A320" s="405" t="s">
        <v>124</v>
      </c>
      <c r="B320" s="492" t="s">
        <v>340</v>
      </c>
      <c r="C320" s="493"/>
      <c r="D320" s="493"/>
      <c r="E320" s="494"/>
    </row>
    <row r="321" spans="1:5" x14ac:dyDescent="0.25">
      <c r="A321" s="406"/>
      <c r="B321" s="495"/>
      <c r="C321" s="496"/>
      <c r="D321" s="496"/>
      <c r="E321" s="497"/>
    </row>
    <row r="322" spans="1:5" ht="42.75" customHeight="1" thickBot="1" x14ac:dyDescent="0.3">
      <c r="A322" s="407"/>
      <c r="B322" s="498"/>
      <c r="C322" s="499"/>
      <c r="D322" s="499"/>
      <c r="E322" s="500"/>
    </row>
    <row r="323" spans="1:5" ht="15.75" thickBot="1" x14ac:dyDescent="0.3">
      <c r="A323" s="51"/>
      <c r="B323" s="79"/>
      <c r="C323" s="79"/>
      <c r="D323" s="79"/>
      <c r="E323" s="80"/>
    </row>
    <row r="324" spans="1:5" ht="15.75" thickBot="1" x14ac:dyDescent="0.3">
      <c r="A324" s="59"/>
      <c r="B324" s="60"/>
      <c r="C324" s="60"/>
      <c r="D324" s="60"/>
      <c r="E324" s="60"/>
    </row>
    <row r="325" spans="1:5" ht="36.75" thickBot="1" x14ac:dyDescent="0.3">
      <c r="A325" s="26" t="s">
        <v>152</v>
      </c>
      <c r="B325" s="61">
        <f>+B309+B250+B200+B158+B130+B91+B29</f>
        <v>2208122</v>
      </c>
      <c r="C325" s="61">
        <f>+C309+C250+C200+C158+C130+C91+C29</f>
        <v>2295800</v>
      </c>
      <c r="D325" s="61">
        <f>+D309+D250+D200+D158+D130+D91+D29</f>
        <v>2395800</v>
      </c>
      <c r="E325" s="61">
        <f>+E309+E250+E200+E158+E130+E91+E29</f>
        <v>2395800</v>
      </c>
    </row>
    <row r="326" spans="1:5" ht="24.75" thickBot="1" x14ac:dyDescent="0.3">
      <c r="A326" s="26" t="s">
        <v>153</v>
      </c>
      <c r="B326" s="61">
        <f>+B328+B330+B332+B342+B344</f>
        <v>2208122</v>
      </c>
      <c r="C326" s="61">
        <f>+C328+C330+C332+C342+C344</f>
        <v>2295800</v>
      </c>
      <c r="D326" s="61">
        <f>+D328+D330+D332+D342+D344</f>
        <v>2395800</v>
      </c>
      <c r="E326" s="61">
        <f>+E328+E330+E332+E342+E344</f>
        <v>2395800</v>
      </c>
    </row>
    <row r="327" spans="1:5" ht="24.75" thickBot="1" x14ac:dyDescent="0.3">
      <c r="A327" s="62" t="s">
        <v>154</v>
      </c>
      <c r="B327" s="63"/>
      <c r="C327" s="64">
        <f>C326/B326-1</f>
        <v>3.970704517232293E-2</v>
      </c>
      <c r="D327" s="64">
        <f>D326/C326-1</f>
        <v>4.3557801202195323E-2</v>
      </c>
      <c r="E327" s="64">
        <f>E326/D326-1</f>
        <v>0</v>
      </c>
    </row>
    <row r="328" spans="1:5" ht="15.75" thickBot="1" x14ac:dyDescent="0.3">
      <c r="A328" s="39" t="s">
        <v>81</v>
      </c>
      <c r="B328" s="40">
        <f>+B208+B168+B37</f>
        <v>215900</v>
      </c>
      <c r="C328" s="40">
        <f>+C208+C168+C37</f>
        <v>215900</v>
      </c>
      <c r="D328" s="40">
        <f>+D208+D168+D37</f>
        <v>215900</v>
      </c>
      <c r="E328" s="40">
        <f>+E208+E168+E37</f>
        <v>215900</v>
      </c>
    </row>
    <row r="329" spans="1:5" ht="15.75" thickBot="1" x14ac:dyDescent="0.3">
      <c r="A329" s="46" t="s">
        <v>155</v>
      </c>
      <c r="B329" s="41"/>
      <c r="C329" s="47">
        <f>C328/B328-1</f>
        <v>0</v>
      </c>
      <c r="D329" s="47">
        <f>D328/C328-1</f>
        <v>0</v>
      </c>
      <c r="E329" s="47">
        <f>E328/D328-1</f>
        <v>0</v>
      </c>
    </row>
    <row r="330" spans="1:5" ht="24.75" thickBot="1" x14ac:dyDescent="0.3">
      <c r="A330" s="39" t="s">
        <v>82</v>
      </c>
      <c r="B330" s="40">
        <f>+B211+B171+B40</f>
        <v>36100</v>
      </c>
      <c r="C330" s="40">
        <f>+C211+C171+C40</f>
        <v>36100</v>
      </c>
      <c r="D330" s="40">
        <f>+D211+D171+D40</f>
        <v>36100</v>
      </c>
      <c r="E330" s="40">
        <f>+E211+E171+E40</f>
        <v>36100</v>
      </c>
    </row>
    <row r="331" spans="1:5" ht="24.75" thickBot="1" x14ac:dyDescent="0.3">
      <c r="A331" s="46" t="s">
        <v>156</v>
      </c>
      <c r="B331" s="41"/>
      <c r="C331" s="47">
        <f>C330/B330-1</f>
        <v>0</v>
      </c>
      <c r="D331" s="47">
        <f>D330/C330-1</f>
        <v>0</v>
      </c>
      <c r="E331" s="47">
        <f>E330/D330-1</f>
        <v>0</v>
      </c>
    </row>
    <row r="332" spans="1:5" ht="15.75" thickBot="1" x14ac:dyDescent="0.3">
      <c r="A332" s="39" t="s">
        <v>83</v>
      </c>
      <c r="B332" s="40">
        <f>+B214+B174+B43</f>
        <v>480000</v>
      </c>
      <c r="C332" s="40">
        <f>+C214+C174+C43</f>
        <v>488000</v>
      </c>
      <c r="D332" s="40">
        <f>+D214+D174+D43</f>
        <v>488000</v>
      </c>
      <c r="E332" s="40">
        <f>+E214+E174+E43</f>
        <v>488000</v>
      </c>
    </row>
    <row r="333" spans="1:5" ht="24.75" thickBot="1" x14ac:dyDescent="0.3">
      <c r="A333" s="46" t="s">
        <v>157</v>
      </c>
      <c r="B333" s="41"/>
      <c r="C333" s="47">
        <f>C332/B332-1</f>
        <v>1.6666666666666607E-2</v>
      </c>
      <c r="D333" s="47">
        <f>D332/C332-1</f>
        <v>0</v>
      </c>
      <c r="E333" s="47">
        <f>E332/D332-1</f>
        <v>0</v>
      </c>
    </row>
    <row r="334" spans="1:5" ht="15.75" thickBot="1" x14ac:dyDescent="0.3">
      <c r="A334" s="39" t="s">
        <v>84</v>
      </c>
      <c r="B334" s="40" t="e">
        <f>B217+B177+#REF!+B46</f>
        <v>#REF!</v>
      </c>
      <c r="C334" s="40" t="e">
        <f>C217+C177+#REF!+C46</f>
        <v>#REF!</v>
      </c>
      <c r="D334" s="40" t="e">
        <f>D217+D177+#REF!+D46</f>
        <v>#REF!</v>
      </c>
      <c r="E334" s="40" t="e">
        <f>E217+E177+#REF!+E46</f>
        <v>#REF!</v>
      </c>
    </row>
    <row r="335" spans="1:5" ht="15.75" thickBot="1" x14ac:dyDescent="0.3">
      <c r="A335" s="46" t="s">
        <v>158</v>
      </c>
      <c r="B335" s="41"/>
      <c r="C335" s="47" t="e">
        <f>C334/B334-1</f>
        <v>#REF!</v>
      </c>
      <c r="D335" s="47" t="e">
        <f>D334/C334-1</f>
        <v>#REF!</v>
      </c>
      <c r="E335" s="47" t="e">
        <f>E334/D334-1</f>
        <v>#REF!</v>
      </c>
    </row>
    <row r="336" spans="1:5" ht="15.75" thickBot="1" x14ac:dyDescent="0.3">
      <c r="A336" s="39" t="s">
        <v>85</v>
      </c>
      <c r="B336" s="40" t="e">
        <f>B220+B180+#REF!+B49</f>
        <v>#REF!</v>
      </c>
      <c r="C336" s="40" t="e">
        <f>C220+C180+#REF!+C49</f>
        <v>#REF!</v>
      </c>
      <c r="D336" s="40" t="e">
        <f>D220+D180+#REF!+D49</f>
        <v>#REF!</v>
      </c>
      <c r="E336" s="40" t="e">
        <f>E220+E180+#REF!+E49</f>
        <v>#REF!</v>
      </c>
    </row>
    <row r="337" spans="1:7" ht="24.75" thickBot="1" x14ac:dyDescent="0.3">
      <c r="A337" s="46" t="s">
        <v>159</v>
      </c>
      <c r="B337" s="41"/>
      <c r="C337" s="47" t="e">
        <f>C336/B336-1</f>
        <v>#REF!</v>
      </c>
      <c r="D337" s="47" t="e">
        <f>D336/C336-1</f>
        <v>#REF!</v>
      </c>
      <c r="E337" s="47" t="e">
        <f>E336/D336-1</f>
        <v>#REF!</v>
      </c>
    </row>
    <row r="338" spans="1:7" ht="15.75" thickBot="1" x14ac:dyDescent="0.3">
      <c r="A338" s="39" t="s">
        <v>86</v>
      </c>
      <c r="B338" s="40" t="e">
        <f>B223+B183+#REF!+B52</f>
        <v>#REF!</v>
      </c>
      <c r="C338" s="40" t="e">
        <f>C223+C183+#REF!+C52</f>
        <v>#REF!</v>
      </c>
      <c r="D338" s="40" t="e">
        <f>D223+D183+#REF!+D52</f>
        <v>#REF!</v>
      </c>
      <c r="E338" s="40" t="e">
        <f>E223+E183+#REF!+E52</f>
        <v>#REF!</v>
      </c>
    </row>
    <row r="339" spans="1:7" ht="24.75" thickBot="1" x14ac:dyDescent="0.3">
      <c r="A339" s="46" t="s">
        <v>160</v>
      </c>
      <c r="B339" s="41"/>
      <c r="C339" s="47" t="e">
        <f>C338/B338-1</f>
        <v>#REF!</v>
      </c>
      <c r="D339" s="47" t="e">
        <f>D338/C338-1</f>
        <v>#REF!</v>
      </c>
      <c r="E339" s="47" t="e">
        <f>E338/D338-1</f>
        <v>#REF!</v>
      </c>
      <c r="F339" s="36"/>
    </row>
    <row r="340" spans="1:7" ht="24.75" thickBot="1" x14ac:dyDescent="0.3">
      <c r="A340" s="39" t="s">
        <v>87</v>
      </c>
      <c r="B340" s="40" t="e">
        <f>B226+B186+#REF!+B55</f>
        <v>#REF!</v>
      </c>
      <c r="C340" s="40" t="e">
        <f>C226+C186+#REF!+C55</f>
        <v>#REF!</v>
      </c>
      <c r="D340" s="40" t="e">
        <f>D226+D186+#REF!+D55</f>
        <v>#REF!</v>
      </c>
      <c r="E340" s="40" t="e">
        <f>E226+E186+#REF!+E55</f>
        <v>#REF!</v>
      </c>
    </row>
    <row r="341" spans="1:7" ht="24.75" thickBot="1" x14ac:dyDescent="0.3">
      <c r="A341" s="46" t="s">
        <v>161</v>
      </c>
      <c r="B341" s="41"/>
      <c r="C341" s="47" t="e">
        <f>C340/B340-1</f>
        <v>#REF!</v>
      </c>
      <c r="D341" s="47" t="e">
        <f>D340/C340-1</f>
        <v>#REF!</v>
      </c>
      <c r="E341" s="47" t="e">
        <f>E340/D340-1</f>
        <v>#REF!</v>
      </c>
    </row>
    <row r="342" spans="1:7" ht="15.75" thickBot="1" x14ac:dyDescent="0.3">
      <c r="A342" s="39" t="s">
        <v>162</v>
      </c>
      <c r="B342" s="40">
        <f>+B317+B258+B138+B99</f>
        <v>20000</v>
      </c>
      <c r="C342" s="40">
        <f>+C317+C258+C138+C99</f>
        <v>20000</v>
      </c>
      <c r="D342" s="40">
        <f>+D317+D258+D138+D99</f>
        <v>20000</v>
      </c>
      <c r="E342" s="40">
        <f>+E317+E258+E138+E99</f>
        <v>20000</v>
      </c>
    </row>
    <row r="343" spans="1:7" ht="24.75" thickBot="1" x14ac:dyDescent="0.3">
      <c r="A343" s="46" t="s">
        <v>163</v>
      </c>
      <c r="B343" s="41"/>
      <c r="C343" s="47">
        <f>C342/B342-1</f>
        <v>0</v>
      </c>
      <c r="D343" s="47">
        <f>D342/C342-1</f>
        <v>0</v>
      </c>
      <c r="E343" s="47">
        <f>E342/D342-1</f>
        <v>0</v>
      </c>
    </row>
    <row r="344" spans="1:7" ht="15.75" thickBot="1" x14ac:dyDescent="0.3">
      <c r="A344" s="39" t="s">
        <v>164</v>
      </c>
      <c r="B344" s="40">
        <f>+B318+B259+B139+B100</f>
        <v>1456122</v>
      </c>
      <c r="C344" s="40">
        <f>+C318+C259+C139+C100</f>
        <v>1535800</v>
      </c>
      <c r="D344" s="40">
        <f>+D318+D259+D139+D100</f>
        <v>1635800</v>
      </c>
      <c r="E344" s="40">
        <f>+E318+E259+E139+E100</f>
        <v>1635800</v>
      </c>
    </row>
    <row r="345" spans="1:7" ht="24.75" thickBot="1" x14ac:dyDescent="0.3">
      <c r="A345" s="46" t="s">
        <v>165</v>
      </c>
      <c r="B345" s="41"/>
      <c r="C345" s="47">
        <f>C344/B344-1</f>
        <v>5.4719316101260684E-2</v>
      </c>
      <c r="D345" s="47">
        <f>D344/C344-1</f>
        <v>6.5112644875634951E-2</v>
      </c>
      <c r="E345" s="47">
        <f>E344/D344-1</f>
        <v>0</v>
      </c>
    </row>
    <row r="346" spans="1:7" x14ac:dyDescent="0.25">
      <c r="A346" s="459" t="s">
        <v>431</v>
      </c>
      <c r="B346" s="492" t="s">
        <v>340</v>
      </c>
      <c r="C346" s="493"/>
      <c r="D346" s="493"/>
      <c r="E346" s="494"/>
    </row>
    <row r="347" spans="1:7" x14ac:dyDescent="0.25">
      <c r="A347" s="460"/>
      <c r="B347" s="495"/>
      <c r="C347" s="496"/>
      <c r="D347" s="496"/>
      <c r="E347" s="497"/>
    </row>
    <row r="348" spans="1:7" ht="38.25" customHeight="1" thickBot="1" x14ac:dyDescent="0.3">
      <c r="A348" s="461"/>
      <c r="B348" s="498"/>
      <c r="C348" s="499"/>
      <c r="D348" s="499"/>
      <c r="E348" s="500"/>
    </row>
    <row r="349" spans="1:7" ht="15.75" thickBot="1" x14ac:dyDescent="0.3">
      <c r="A349" s="43" t="s">
        <v>89</v>
      </c>
      <c r="B349" s="44">
        <f>IF(B326-B325=0,0,"Error")</f>
        <v>0</v>
      </c>
      <c r="C349" s="44">
        <f>IF(C326-C325=0,0,"Error")</f>
        <v>0</v>
      </c>
      <c r="D349" s="44">
        <f>IF(D326-D325=0,0,"Error")</f>
        <v>0</v>
      </c>
      <c r="E349" s="44">
        <f>IF(E326-E325=0,0,"Error")</f>
        <v>0</v>
      </c>
    </row>
    <row r="350" spans="1:7" ht="24.75" thickBot="1" x14ac:dyDescent="0.3">
      <c r="A350" s="65" t="s">
        <v>166</v>
      </c>
      <c r="B350" s="40" t="s">
        <v>77</v>
      </c>
      <c r="C350" s="40" t="s">
        <v>77</v>
      </c>
      <c r="D350" s="40" t="s">
        <v>77</v>
      </c>
      <c r="E350" s="40" t="s">
        <v>77</v>
      </c>
    </row>
    <row r="351" spans="1:7" ht="36.75" thickBot="1" x14ac:dyDescent="0.3">
      <c r="A351" s="65" t="s">
        <v>167</v>
      </c>
      <c r="B351" s="40" t="s">
        <v>77</v>
      </c>
      <c r="C351" s="40" t="s">
        <v>77</v>
      </c>
      <c r="D351" s="40" t="s">
        <v>77</v>
      </c>
      <c r="E351" s="40" t="s">
        <v>77</v>
      </c>
    </row>
    <row r="352" spans="1:7" x14ac:dyDescent="0.25">
      <c r="A352" s="129"/>
      <c r="B352" s="129"/>
      <c r="C352" s="129"/>
      <c r="D352" s="129"/>
      <c r="E352" s="129"/>
      <c r="F352" s="129"/>
      <c r="G352" s="129"/>
    </row>
    <row r="353" spans="1:7" x14ac:dyDescent="0.25">
      <c r="A353" s="129"/>
      <c r="B353" s="129"/>
      <c r="C353" s="129"/>
      <c r="D353" s="129"/>
      <c r="E353" s="174"/>
      <c r="F353" s="129"/>
      <c r="G353" s="129"/>
    </row>
    <row r="354" spans="1:7" x14ac:dyDescent="0.25">
      <c r="A354" s="129"/>
      <c r="B354" s="129"/>
      <c r="C354" s="129"/>
      <c r="D354" s="129"/>
      <c r="E354" s="129"/>
      <c r="F354" s="129"/>
      <c r="G354" s="129"/>
    </row>
    <row r="355" spans="1:7" x14ac:dyDescent="0.25">
      <c r="A355" s="129"/>
      <c r="B355" s="129"/>
      <c r="C355" s="129"/>
      <c r="D355" s="129"/>
      <c r="E355" s="174"/>
      <c r="F355" s="129"/>
      <c r="G355" s="129"/>
    </row>
    <row r="356" spans="1:7" x14ac:dyDescent="0.25">
      <c r="A356" s="129"/>
      <c r="B356" s="129"/>
      <c r="C356" s="129"/>
      <c r="D356" s="129"/>
      <c r="E356" s="129"/>
      <c r="F356" s="129"/>
      <c r="G356" s="129"/>
    </row>
    <row r="357" spans="1:7" x14ac:dyDescent="0.25">
      <c r="A357" s="129"/>
      <c r="B357" s="129"/>
      <c r="C357" s="129"/>
      <c r="D357" s="129"/>
      <c r="E357" s="129"/>
      <c r="F357" s="129"/>
      <c r="G357" s="129"/>
    </row>
    <row r="358" spans="1:7" x14ac:dyDescent="0.25">
      <c r="A358" s="129"/>
      <c r="B358" s="129"/>
      <c r="C358" s="129"/>
      <c r="D358" s="129"/>
      <c r="E358" s="129"/>
      <c r="F358" s="129"/>
      <c r="G358" s="129"/>
    </row>
    <row r="359" spans="1:7" x14ac:dyDescent="0.25">
      <c r="A359" s="129"/>
      <c r="B359" s="129"/>
      <c r="C359" s="129"/>
      <c r="D359" s="129"/>
      <c r="E359" s="129"/>
      <c r="F359" s="129"/>
      <c r="G359" s="129"/>
    </row>
    <row r="360" spans="1:7" x14ac:dyDescent="0.25">
      <c r="A360" s="129"/>
      <c r="B360" s="129"/>
      <c r="C360" s="129"/>
      <c r="D360" s="129"/>
      <c r="E360" s="129"/>
      <c r="F360" s="129"/>
      <c r="G360" s="129"/>
    </row>
    <row r="361" spans="1:7" x14ac:dyDescent="0.25">
      <c r="A361" s="129"/>
      <c r="B361" s="129"/>
      <c r="C361" s="129"/>
      <c r="D361" s="129"/>
      <c r="E361" s="129"/>
      <c r="F361" s="129"/>
      <c r="G361" s="129"/>
    </row>
    <row r="362" spans="1:7" x14ac:dyDescent="0.25">
      <c r="A362" s="129"/>
      <c r="B362" s="129"/>
      <c r="C362" s="129"/>
      <c r="D362" s="129"/>
      <c r="E362" s="129"/>
      <c r="F362" s="129"/>
      <c r="G362" s="129"/>
    </row>
    <row r="363" spans="1:7" x14ac:dyDescent="0.25">
      <c r="A363" s="129"/>
      <c r="B363" s="129"/>
      <c r="C363" s="129"/>
      <c r="D363" s="129"/>
      <c r="E363" s="129"/>
      <c r="F363" s="129"/>
      <c r="G363" s="129"/>
    </row>
    <row r="364" spans="1:7" x14ac:dyDescent="0.25">
      <c r="A364" s="129"/>
      <c r="B364" s="129"/>
      <c r="C364" s="129"/>
      <c r="D364" s="129"/>
      <c r="E364" s="129"/>
      <c r="F364" s="129"/>
      <c r="G364" s="129"/>
    </row>
    <row r="365" spans="1:7" x14ac:dyDescent="0.25">
      <c r="A365" s="129"/>
      <c r="B365" s="129"/>
      <c r="C365" s="129"/>
      <c r="D365" s="129"/>
      <c r="E365" s="129"/>
      <c r="F365" s="129"/>
      <c r="G365" s="129"/>
    </row>
    <row r="366" spans="1:7" x14ac:dyDescent="0.25">
      <c r="A366" s="129"/>
      <c r="B366" s="129"/>
      <c r="C366" s="129"/>
      <c r="D366" s="129"/>
      <c r="E366" s="129"/>
      <c r="F366" s="129"/>
      <c r="G366" s="129"/>
    </row>
    <row r="367" spans="1:7" x14ac:dyDescent="0.25">
      <c r="A367" s="129"/>
      <c r="B367" s="129"/>
      <c r="C367" s="129"/>
      <c r="D367" s="129"/>
      <c r="E367" s="129"/>
      <c r="F367" s="129"/>
      <c r="G367" s="129"/>
    </row>
    <row r="368" spans="1:7" x14ac:dyDescent="0.25">
      <c r="A368" s="129"/>
      <c r="B368" s="129"/>
      <c r="C368" s="129"/>
      <c r="D368" s="129"/>
      <c r="E368" s="129"/>
      <c r="F368" s="129"/>
      <c r="G368" s="129"/>
    </row>
    <row r="369" spans="1:7" x14ac:dyDescent="0.25">
      <c r="A369" s="129"/>
      <c r="B369" s="129"/>
      <c r="C369" s="129"/>
      <c r="D369" s="129"/>
      <c r="E369" s="129"/>
      <c r="F369" s="129"/>
      <c r="G369" s="129"/>
    </row>
    <row r="370" spans="1:7" x14ac:dyDescent="0.25">
      <c r="A370" s="129"/>
      <c r="B370" s="129"/>
      <c r="C370" s="129"/>
      <c r="D370" s="129"/>
      <c r="E370" s="129"/>
      <c r="F370" s="129"/>
      <c r="G370" s="129"/>
    </row>
    <row r="371" spans="1:7" x14ac:dyDescent="0.25">
      <c r="A371" s="129"/>
      <c r="B371" s="129"/>
      <c r="C371" s="129"/>
      <c r="D371" s="129"/>
      <c r="E371" s="129"/>
      <c r="F371" s="129"/>
      <c r="G371" s="129"/>
    </row>
    <row r="372" spans="1:7" x14ac:dyDescent="0.25">
      <c r="A372" s="129"/>
      <c r="B372" s="129"/>
      <c r="C372" s="129"/>
      <c r="D372" s="129"/>
      <c r="E372" s="129"/>
      <c r="F372" s="129"/>
      <c r="G372" s="129"/>
    </row>
    <row r="373" spans="1:7" x14ac:dyDescent="0.25">
      <c r="A373" s="129"/>
      <c r="B373" s="129"/>
      <c r="C373" s="129"/>
      <c r="D373" s="129"/>
      <c r="E373" s="129"/>
      <c r="F373" s="129"/>
      <c r="G373" s="129"/>
    </row>
    <row r="374" spans="1:7" x14ac:dyDescent="0.25">
      <c r="A374" s="129"/>
      <c r="B374" s="129"/>
      <c r="C374" s="129"/>
      <c r="D374" s="129"/>
      <c r="E374" s="129"/>
      <c r="F374" s="129"/>
      <c r="G374" s="129"/>
    </row>
    <row r="375" spans="1:7" x14ac:dyDescent="0.25">
      <c r="A375" s="129"/>
      <c r="B375" s="129"/>
      <c r="C375" s="129"/>
      <c r="D375" s="129"/>
      <c r="E375" s="129"/>
      <c r="F375" s="129"/>
      <c r="G375" s="129"/>
    </row>
    <row r="376" spans="1:7" x14ac:dyDescent="0.25">
      <c r="A376" s="129"/>
      <c r="B376" s="129"/>
      <c r="C376" s="129"/>
      <c r="D376" s="129"/>
      <c r="E376" s="129"/>
      <c r="F376" s="129"/>
      <c r="G376" s="129"/>
    </row>
    <row r="377" spans="1:7" x14ac:dyDescent="0.25">
      <c r="A377" s="129"/>
      <c r="B377" s="129"/>
      <c r="C377" s="129"/>
      <c r="D377" s="129"/>
      <c r="E377" s="129"/>
      <c r="F377" s="129"/>
      <c r="G377" s="129"/>
    </row>
    <row r="378" spans="1:7" x14ac:dyDescent="0.25">
      <c r="A378" s="129"/>
      <c r="B378" s="129"/>
      <c r="C378" s="129"/>
      <c r="D378" s="129"/>
      <c r="E378" s="129"/>
      <c r="F378" s="129"/>
      <c r="G378" s="129"/>
    </row>
    <row r="379" spans="1:7" x14ac:dyDescent="0.25">
      <c r="A379" s="129"/>
      <c r="B379" s="129"/>
      <c r="C379" s="129"/>
      <c r="D379" s="129"/>
      <c r="E379" s="129"/>
      <c r="F379" s="129"/>
      <c r="G379" s="129"/>
    </row>
    <row r="380" spans="1:7" x14ac:dyDescent="0.25">
      <c r="A380" s="129"/>
      <c r="B380" s="129"/>
      <c r="C380" s="129"/>
      <c r="D380" s="129"/>
      <c r="E380" s="129"/>
      <c r="F380" s="129"/>
      <c r="G380" s="129"/>
    </row>
    <row r="381" spans="1:7" x14ac:dyDescent="0.25">
      <c r="A381" s="129"/>
      <c r="B381" s="129"/>
      <c r="C381" s="129"/>
      <c r="D381" s="129"/>
      <c r="E381" s="129"/>
      <c r="F381" s="129"/>
      <c r="G381" s="129"/>
    </row>
    <row r="382" spans="1:7" x14ac:dyDescent="0.25">
      <c r="A382" s="129"/>
      <c r="B382" s="129"/>
      <c r="C382" s="129"/>
      <c r="D382" s="129"/>
      <c r="E382" s="129"/>
      <c r="F382" s="129"/>
      <c r="G382" s="129"/>
    </row>
    <row r="383" spans="1:7" x14ac:dyDescent="0.25">
      <c r="A383" s="129"/>
      <c r="B383" s="129"/>
      <c r="C383" s="129"/>
      <c r="D383" s="129"/>
      <c r="E383" s="129"/>
      <c r="F383" s="129"/>
      <c r="G383" s="129"/>
    </row>
    <row r="384" spans="1:7" x14ac:dyDescent="0.25">
      <c r="A384" s="129"/>
      <c r="B384" s="129"/>
      <c r="C384" s="129"/>
      <c r="D384" s="129"/>
      <c r="E384" s="129"/>
      <c r="F384" s="129"/>
      <c r="G384" s="129"/>
    </row>
    <row r="385" spans="1:7" x14ac:dyDescent="0.25">
      <c r="A385" s="129"/>
      <c r="B385" s="129"/>
      <c r="C385" s="129"/>
      <c r="D385" s="129"/>
      <c r="E385" s="129"/>
      <c r="F385" s="129"/>
      <c r="G385" s="129"/>
    </row>
  </sheetData>
  <mergeCells count="160">
    <mergeCell ref="Q6:R6"/>
    <mergeCell ref="S6:T6"/>
    <mergeCell ref="B7:E7"/>
    <mergeCell ref="B8:E8"/>
    <mergeCell ref="A9:E9"/>
    <mergeCell ref="A10:E12"/>
    <mergeCell ref="A3:F3"/>
    <mergeCell ref="A4:E4"/>
    <mergeCell ref="B6:E6"/>
    <mergeCell ref="H6:K6"/>
    <mergeCell ref="L6:M6"/>
    <mergeCell ref="O6:P6"/>
    <mergeCell ref="B23:E23"/>
    <mergeCell ref="B24:E24"/>
    <mergeCell ref="B25:E25"/>
    <mergeCell ref="A26:A27"/>
    <mergeCell ref="A34:E34"/>
    <mergeCell ref="A35:A36"/>
    <mergeCell ref="B13:E13"/>
    <mergeCell ref="A14:A15"/>
    <mergeCell ref="B17:E17"/>
    <mergeCell ref="A18:E18"/>
    <mergeCell ref="A21:E21"/>
    <mergeCell ref="A22:E22"/>
    <mergeCell ref="B67:E67"/>
    <mergeCell ref="B68:E68"/>
    <mergeCell ref="B69:E69"/>
    <mergeCell ref="B70:E70"/>
    <mergeCell ref="B71:E71"/>
    <mergeCell ref="B72:E72"/>
    <mergeCell ref="A59:A61"/>
    <mergeCell ref="B59:E61"/>
    <mergeCell ref="A63:E63"/>
    <mergeCell ref="A64:E64"/>
    <mergeCell ref="B65:E65"/>
    <mergeCell ref="B66:E66"/>
    <mergeCell ref="B82:E82"/>
    <mergeCell ref="B83:E83"/>
    <mergeCell ref="B84:E84"/>
    <mergeCell ref="B85:E85"/>
    <mergeCell ref="B86:E86"/>
    <mergeCell ref="B87:E87"/>
    <mergeCell ref="B74:E74"/>
    <mergeCell ref="B75:E75"/>
    <mergeCell ref="B76:E76"/>
    <mergeCell ref="B77:E77"/>
    <mergeCell ref="B78:E78"/>
    <mergeCell ref="B81:E81"/>
    <mergeCell ref="B106:E106"/>
    <mergeCell ref="B107:E107"/>
    <mergeCell ref="B108:E108"/>
    <mergeCell ref="B109:E109"/>
    <mergeCell ref="B110:E110"/>
    <mergeCell ref="B111:E111"/>
    <mergeCell ref="A88:A89"/>
    <mergeCell ref="A96:E96"/>
    <mergeCell ref="A97:A98"/>
    <mergeCell ref="A102:A104"/>
    <mergeCell ref="B102:E104"/>
    <mergeCell ref="B105:E105"/>
    <mergeCell ref="B118:E118"/>
    <mergeCell ref="B119:E119"/>
    <mergeCell ref="B120:E120"/>
    <mergeCell ref="B121:E121"/>
    <mergeCell ref="B122:E122"/>
    <mergeCell ref="B123:E123"/>
    <mergeCell ref="B112:E112"/>
    <mergeCell ref="B113:E113"/>
    <mergeCell ref="B114:E114"/>
    <mergeCell ref="B115:E115"/>
    <mergeCell ref="B116:E116"/>
    <mergeCell ref="B117:E117"/>
    <mergeCell ref="A141:A143"/>
    <mergeCell ref="B141:E143"/>
    <mergeCell ref="B144:E144"/>
    <mergeCell ref="A145:E145"/>
    <mergeCell ref="A148:E148"/>
    <mergeCell ref="A149:E149"/>
    <mergeCell ref="B124:E124"/>
    <mergeCell ref="B125:E125"/>
    <mergeCell ref="B126:E126"/>
    <mergeCell ref="A127:A128"/>
    <mergeCell ref="A135:E135"/>
    <mergeCell ref="A136:A137"/>
    <mergeCell ref="A165:E165"/>
    <mergeCell ref="A166:A167"/>
    <mergeCell ref="A190:A192"/>
    <mergeCell ref="B190:E192"/>
    <mergeCell ref="B194:E194"/>
    <mergeCell ref="B195:E195"/>
    <mergeCell ref="A150:A151"/>
    <mergeCell ref="B152:E152"/>
    <mergeCell ref="B153:E153"/>
    <mergeCell ref="B154:E154"/>
    <mergeCell ref="A155:A156"/>
    <mergeCell ref="A163:A164"/>
    <mergeCell ref="A234:E234"/>
    <mergeCell ref="A235:E235"/>
    <mergeCell ref="B236:E236"/>
    <mergeCell ref="B237:E237"/>
    <mergeCell ref="B238:E238"/>
    <mergeCell ref="B239:E239"/>
    <mergeCell ref="B196:E196"/>
    <mergeCell ref="A197:A198"/>
    <mergeCell ref="A205:E205"/>
    <mergeCell ref="A206:A207"/>
    <mergeCell ref="A230:A232"/>
    <mergeCell ref="B230:E232"/>
    <mergeCell ref="B246:E246"/>
    <mergeCell ref="A247:A248"/>
    <mergeCell ref="A255:E255"/>
    <mergeCell ref="A256:A257"/>
    <mergeCell ref="A261:A263"/>
    <mergeCell ref="B261:E263"/>
    <mergeCell ref="B240:E240"/>
    <mergeCell ref="B241:E241"/>
    <mergeCell ref="B242:E242"/>
    <mergeCell ref="B243:E243"/>
    <mergeCell ref="B244:E244"/>
    <mergeCell ref="B245:E245"/>
    <mergeCell ref="B271:E271"/>
    <mergeCell ref="B272:E272"/>
    <mergeCell ref="B273:E273"/>
    <mergeCell ref="B274:E274"/>
    <mergeCell ref="B275:E275"/>
    <mergeCell ref="B276:E276"/>
    <mergeCell ref="B264:E264"/>
    <mergeCell ref="A265:E265"/>
    <mergeCell ref="A267:E267"/>
    <mergeCell ref="A268:E268"/>
    <mergeCell ref="A269:E269"/>
    <mergeCell ref="B270:E270"/>
    <mergeCell ref="B283:E283"/>
    <mergeCell ref="B284:E284"/>
    <mergeCell ref="B285:E285"/>
    <mergeCell ref="B286:E286"/>
    <mergeCell ref="B287:E287"/>
    <mergeCell ref="B299:E299"/>
    <mergeCell ref="B277:E277"/>
    <mergeCell ref="B278:E278"/>
    <mergeCell ref="B279:E279"/>
    <mergeCell ref="B280:E280"/>
    <mergeCell ref="B281:E281"/>
    <mergeCell ref="B282:E282"/>
    <mergeCell ref="B288:E288"/>
    <mergeCell ref="B289:E289"/>
    <mergeCell ref="B290:E290"/>
    <mergeCell ref="A306:A307"/>
    <mergeCell ref="A314:E314"/>
    <mergeCell ref="A315:A316"/>
    <mergeCell ref="A320:A322"/>
    <mergeCell ref="B320:E322"/>
    <mergeCell ref="A346:A348"/>
    <mergeCell ref="B346:E348"/>
    <mergeCell ref="B300:E300"/>
    <mergeCell ref="B301:E301"/>
    <mergeCell ref="B302:E302"/>
    <mergeCell ref="B303:E303"/>
    <mergeCell ref="B304:E304"/>
    <mergeCell ref="B305:E305"/>
  </mergeCells>
  <pageMargins left="0.7" right="0.7" top="0.75" bottom="0.75" header="0.3" footer="0.3"/>
  <pageSetup paperSize="0" orientation="portrait" horizontalDpi="0" verticalDpi="0" copies="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406"/>
  <sheetViews>
    <sheetView view="pageBreakPreview" topLeftCell="A4" zoomScale="60" zoomScaleNormal="100" workbookViewId="0">
      <selection activeCell="B11" sqref="B11:E11"/>
    </sheetView>
  </sheetViews>
  <sheetFormatPr defaultRowHeight="15" x14ac:dyDescent="0.25"/>
  <cols>
    <col min="1" max="1" width="35.140625" customWidth="1"/>
    <col min="2" max="3" width="14.5703125" customWidth="1"/>
    <col min="4" max="4" width="16.140625" customWidth="1"/>
    <col min="5" max="5" width="15.42578125" customWidth="1"/>
  </cols>
  <sheetData>
    <row r="1" spans="1:6" x14ac:dyDescent="0.25">
      <c r="A1" s="367" t="s">
        <v>168</v>
      </c>
      <c r="B1" s="367"/>
      <c r="C1" s="367"/>
      <c r="D1" s="367"/>
      <c r="E1" s="367"/>
      <c r="F1" s="12"/>
    </row>
    <row r="2" spans="1:6" x14ac:dyDescent="0.25">
      <c r="A2" s="368" t="s">
        <v>39</v>
      </c>
      <c r="B2" s="368"/>
      <c r="C2" s="368"/>
      <c r="D2" s="368"/>
      <c r="E2" s="368"/>
      <c r="F2" s="13"/>
    </row>
    <row r="3" spans="1:6" ht="15.75" thickBot="1" x14ac:dyDescent="0.3"/>
    <row r="4" spans="1:6" ht="15.75" thickBot="1" x14ac:dyDescent="0.3">
      <c r="A4" s="14" t="s">
        <v>40</v>
      </c>
      <c r="B4" s="369" t="s">
        <v>432</v>
      </c>
      <c r="C4" s="369"/>
      <c r="D4" s="369"/>
      <c r="E4" s="369"/>
    </row>
    <row r="5" spans="1:6" ht="15.75" thickBot="1" x14ac:dyDescent="0.3">
      <c r="A5" s="14" t="s">
        <v>0</v>
      </c>
      <c r="B5" s="370" t="s">
        <v>13</v>
      </c>
      <c r="C5" s="371"/>
      <c r="D5" s="371"/>
      <c r="E5" s="372"/>
    </row>
    <row r="6" spans="1:6" ht="15.75" thickBot="1" x14ac:dyDescent="0.3">
      <c r="A6" s="14" t="s">
        <v>41</v>
      </c>
      <c r="B6" s="357" t="s">
        <v>42</v>
      </c>
      <c r="C6" s="358"/>
      <c r="D6" s="358"/>
      <c r="E6" s="359"/>
    </row>
    <row r="7" spans="1:6" ht="15.75" thickBot="1" x14ac:dyDescent="0.3">
      <c r="A7" s="373" t="s">
        <v>2</v>
      </c>
      <c r="B7" s="374"/>
      <c r="C7" s="374"/>
      <c r="D7" s="374"/>
      <c r="E7" s="375"/>
    </row>
    <row r="8" spans="1:6" x14ac:dyDescent="0.25">
      <c r="A8" s="701" t="s">
        <v>433</v>
      </c>
      <c r="B8" s="702"/>
      <c r="C8" s="702"/>
      <c r="D8" s="702"/>
      <c r="E8" s="703"/>
    </row>
    <row r="9" spans="1:6" x14ac:dyDescent="0.25">
      <c r="A9" s="704"/>
      <c r="B9" s="705"/>
      <c r="C9" s="705"/>
      <c r="D9" s="705"/>
      <c r="E9" s="706"/>
    </row>
    <row r="10" spans="1:6" ht="58.5" customHeight="1" thickBot="1" x14ac:dyDescent="0.3">
      <c r="A10" s="707"/>
      <c r="B10" s="708"/>
      <c r="C10" s="708"/>
      <c r="D10" s="708"/>
      <c r="E10" s="709"/>
    </row>
    <row r="11" spans="1:6" ht="44.25" customHeight="1" thickBot="1" x14ac:dyDescent="0.3">
      <c r="A11" s="15" t="s">
        <v>44</v>
      </c>
      <c r="B11" s="698" t="s">
        <v>434</v>
      </c>
      <c r="C11" s="699"/>
      <c r="D11" s="699"/>
      <c r="E11" s="700"/>
    </row>
    <row r="12" spans="1:6" x14ac:dyDescent="0.25">
      <c r="A12" s="379" t="s">
        <v>46</v>
      </c>
      <c r="B12" s="50">
        <v>2018</v>
      </c>
      <c r="C12" s="50">
        <v>2019</v>
      </c>
      <c r="D12" s="50">
        <v>2020</v>
      </c>
      <c r="E12" s="50">
        <v>2021</v>
      </c>
    </row>
    <row r="13" spans="1:6" ht="15.75" thickBot="1" x14ac:dyDescent="0.3">
      <c r="A13" s="380"/>
      <c r="B13" s="52" t="s">
        <v>1</v>
      </c>
      <c r="C13" s="52" t="s">
        <v>47</v>
      </c>
      <c r="D13" s="52" t="s">
        <v>47</v>
      </c>
      <c r="E13" s="52" t="s">
        <v>47</v>
      </c>
    </row>
    <row r="14" spans="1:6" ht="23.25" thickBot="1" x14ac:dyDescent="0.3">
      <c r="A14" s="19" t="s">
        <v>435</v>
      </c>
      <c r="B14" s="20">
        <v>456814</v>
      </c>
      <c r="C14" s="20">
        <f>B14+2000</f>
        <v>458814</v>
      </c>
      <c r="D14" s="20">
        <f>C14+1800</f>
        <v>460614</v>
      </c>
      <c r="E14" s="20">
        <f>D14+1700</f>
        <v>462314</v>
      </c>
    </row>
    <row r="15" spans="1:6" ht="23.25" thickBot="1" x14ac:dyDescent="0.3">
      <c r="A15" s="19" t="s">
        <v>436</v>
      </c>
      <c r="B15" s="175">
        <v>31524</v>
      </c>
      <c r="C15" s="175">
        <v>37800</v>
      </c>
      <c r="D15" s="175">
        <v>450000</v>
      </c>
      <c r="E15" s="175">
        <v>540000</v>
      </c>
    </row>
    <row r="16" spans="1:6" ht="15.75" thickBot="1" x14ac:dyDescent="0.3">
      <c r="A16" s="19" t="s">
        <v>437</v>
      </c>
      <c r="B16" s="176">
        <v>3.3</v>
      </c>
      <c r="C16" s="176">
        <v>3.2</v>
      </c>
      <c r="D16" s="176">
        <v>3.1</v>
      </c>
      <c r="E16" s="176">
        <v>3</v>
      </c>
    </row>
    <row r="17" spans="1:5" ht="23.25" thickBot="1" x14ac:dyDescent="0.3">
      <c r="A17" s="19" t="s">
        <v>438</v>
      </c>
      <c r="B17" s="176">
        <v>1.901814235203976</v>
      </c>
      <c r="C17" s="176">
        <v>1.4369430926529994</v>
      </c>
      <c r="D17" s="176">
        <v>0.97207195010202274</v>
      </c>
      <c r="E17" s="176">
        <v>0.50720080755104613</v>
      </c>
    </row>
    <row r="18" spans="1:5" ht="23.25" thickBot="1" x14ac:dyDescent="0.3">
      <c r="A18" s="19" t="s">
        <v>439</v>
      </c>
      <c r="B18" s="177">
        <v>5.2157553200341731</v>
      </c>
      <c r="C18" s="177">
        <v>4.8215106400683458</v>
      </c>
      <c r="D18" s="177">
        <v>4.4272659601025186</v>
      </c>
      <c r="E18" s="177">
        <v>4.0330212801366914</v>
      </c>
    </row>
    <row r="19" spans="1:5" ht="15.75" thickBot="1" x14ac:dyDescent="0.3">
      <c r="A19" s="26" t="s">
        <v>53</v>
      </c>
      <c r="B19" s="420" t="s">
        <v>440</v>
      </c>
      <c r="C19" s="421"/>
      <c r="D19" s="421"/>
      <c r="E19" s="422"/>
    </row>
    <row r="20" spans="1:5" ht="15.75" thickBot="1" x14ac:dyDescent="0.3">
      <c r="A20" s="384" t="s">
        <v>441</v>
      </c>
      <c r="B20" s="385"/>
      <c r="C20" s="385"/>
      <c r="D20" s="385"/>
      <c r="E20" s="386"/>
    </row>
    <row r="21" spans="1:5" ht="23.25" thickBot="1" x14ac:dyDescent="0.3">
      <c r="A21" s="178" t="s">
        <v>442</v>
      </c>
      <c r="B21" s="175">
        <f>B32+B53+B76+B99+B122</f>
        <v>4662</v>
      </c>
      <c r="C21" s="175">
        <f>C32+C53+C76+C99+C122</f>
        <v>3381</v>
      </c>
      <c r="D21" s="175">
        <f>D32+D53+D76+D99+D122</f>
        <v>3376</v>
      </c>
      <c r="E21" s="175">
        <f>E32+E53+E76+E99+E122</f>
        <v>3371</v>
      </c>
    </row>
    <row r="22" spans="1:5" ht="23.25" thickBot="1" x14ac:dyDescent="0.3">
      <c r="A22" s="179" t="s">
        <v>443</v>
      </c>
      <c r="B22" s="20"/>
      <c r="C22" s="20" t="s">
        <v>444</v>
      </c>
      <c r="D22" s="20" t="s">
        <v>444</v>
      </c>
      <c r="E22" s="20" t="s">
        <v>444</v>
      </c>
    </row>
    <row r="23" spans="1:5" ht="15.75" thickBot="1" x14ac:dyDescent="0.3">
      <c r="A23" s="179" t="s">
        <v>445</v>
      </c>
      <c r="B23" s="20">
        <v>35000</v>
      </c>
      <c r="C23" s="20">
        <v>36100</v>
      </c>
      <c r="D23" s="20">
        <f>C23+1000</f>
        <v>37100</v>
      </c>
      <c r="E23" s="20">
        <f>D23+950</f>
        <v>38050</v>
      </c>
    </row>
    <row r="24" spans="1:5" ht="23.25" thickBot="1" x14ac:dyDescent="0.3">
      <c r="A24" s="179" t="s">
        <v>446</v>
      </c>
      <c r="B24" s="20">
        <v>1580</v>
      </c>
      <c r="C24" s="20">
        <f>B24+145</f>
        <v>1725</v>
      </c>
      <c r="D24" s="20">
        <f>C24+140</f>
        <v>1865</v>
      </c>
      <c r="E24" s="20">
        <f>D24+145</f>
        <v>2010</v>
      </c>
    </row>
    <row r="25" spans="1:5" ht="15.75" thickBot="1" x14ac:dyDescent="0.3">
      <c r="A25" s="364" t="s">
        <v>65</v>
      </c>
      <c r="B25" s="365"/>
      <c r="C25" s="365"/>
      <c r="D25" s="365"/>
      <c r="E25" s="366"/>
    </row>
    <row r="26" spans="1:5" ht="15.75" thickBot="1" x14ac:dyDescent="0.3">
      <c r="A26" s="390" t="s">
        <v>66</v>
      </c>
      <c r="B26" s="391"/>
      <c r="C26" s="391"/>
      <c r="D26" s="391"/>
      <c r="E26" s="392"/>
    </row>
    <row r="27" spans="1:5" ht="21.75" customHeight="1" thickBot="1" x14ac:dyDescent="0.3">
      <c r="A27" s="32" t="s">
        <v>447</v>
      </c>
      <c r="B27" s="180" t="s">
        <v>448</v>
      </c>
      <c r="C27" s="181"/>
      <c r="D27" s="181"/>
      <c r="E27" s="182"/>
    </row>
    <row r="28" spans="1:5" ht="27" customHeight="1" thickBot="1" x14ac:dyDescent="0.3">
      <c r="A28" s="19" t="s">
        <v>69</v>
      </c>
      <c r="B28" s="384" t="s">
        <v>449</v>
      </c>
      <c r="C28" s="385"/>
      <c r="D28" s="385"/>
      <c r="E28" s="386"/>
    </row>
    <row r="29" spans="1:5" ht="15.75" thickBot="1" x14ac:dyDescent="0.3">
      <c r="A29" s="19" t="s">
        <v>71</v>
      </c>
      <c r="B29" s="396" t="s">
        <v>450</v>
      </c>
      <c r="C29" s="397"/>
      <c r="D29" s="397"/>
      <c r="E29" s="398"/>
    </row>
    <row r="30" spans="1:5" x14ac:dyDescent="0.25">
      <c r="A30" s="379"/>
      <c r="B30" s="33">
        <v>2018</v>
      </c>
      <c r="C30" s="33">
        <v>2019</v>
      </c>
      <c r="D30" s="33">
        <v>2020</v>
      </c>
      <c r="E30" s="33">
        <v>2021</v>
      </c>
    </row>
    <row r="31" spans="1:5" ht="15.75" thickBot="1" x14ac:dyDescent="0.3">
      <c r="A31" s="380"/>
      <c r="B31" s="34" t="s">
        <v>1</v>
      </c>
      <c r="C31" s="34" t="s">
        <v>47</v>
      </c>
      <c r="D31" s="34" t="s">
        <v>47</v>
      </c>
      <c r="E31" s="34" t="s">
        <v>47</v>
      </c>
    </row>
    <row r="32" spans="1:5" ht="15.75" thickBot="1" x14ac:dyDescent="0.3">
      <c r="A32" s="19" t="s">
        <v>73</v>
      </c>
      <c r="B32" s="81">
        <v>2107</v>
      </c>
      <c r="C32" s="81">
        <v>1497</v>
      </c>
      <c r="D32" s="81">
        <v>1496</v>
      </c>
      <c r="E32" s="81">
        <v>1494</v>
      </c>
    </row>
    <row r="33" spans="1:6" ht="15.75" thickBot="1" x14ac:dyDescent="0.3">
      <c r="A33" s="19" t="s">
        <v>74</v>
      </c>
      <c r="B33" s="35">
        <f>B48</f>
        <v>970916</v>
      </c>
      <c r="C33" s="35">
        <f>C48</f>
        <v>703335</v>
      </c>
      <c r="D33" s="35">
        <f>D48</f>
        <v>703135</v>
      </c>
      <c r="E33" s="35">
        <f>E48</f>
        <v>702379</v>
      </c>
    </row>
    <row r="34" spans="1:6" ht="15.75" thickBot="1" x14ac:dyDescent="0.3">
      <c r="A34" s="19" t="s">
        <v>75</v>
      </c>
      <c r="B34" s="35">
        <f>B33/B32</f>
        <v>460.8049359278595</v>
      </c>
      <c r="C34" s="35">
        <f>C33/C32</f>
        <v>469.82965931863725</v>
      </c>
      <c r="D34" s="35">
        <f>D33/D32</f>
        <v>470.01002673796791</v>
      </c>
      <c r="E34" s="35">
        <f>E33/E32</f>
        <v>470.13319946452475</v>
      </c>
      <c r="F34" s="183"/>
    </row>
    <row r="35" spans="1:6" ht="15.75" thickBot="1" x14ac:dyDescent="0.3">
      <c r="A35" s="19" t="s">
        <v>76</v>
      </c>
      <c r="B35" s="37" t="s">
        <v>77</v>
      </c>
      <c r="C35" s="38">
        <f>C32/B32-1</f>
        <v>-0.28951115329852872</v>
      </c>
      <c r="D35" s="38">
        <f t="shared" ref="D35:E37" si="0">D32/C32-1</f>
        <v>-6.6800267201072572E-4</v>
      </c>
      <c r="E35" s="38">
        <f t="shared" si="0"/>
        <v>-1.3368983957219305E-3</v>
      </c>
    </row>
    <row r="36" spans="1:6" ht="15.75" thickBot="1" x14ac:dyDescent="0.3">
      <c r="A36" s="19" t="s">
        <v>78</v>
      </c>
      <c r="B36" s="37" t="s">
        <v>77</v>
      </c>
      <c r="C36" s="38">
        <f>C33/B33-1</f>
        <v>-0.27559644706648156</v>
      </c>
      <c r="D36" s="38">
        <f t="shared" si="0"/>
        <v>-2.8435951573579921E-4</v>
      </c>
      <c r="E36" s="38">
        <f t="shared" si="0"/>
        <v>-1.0751847084841115E-3</v>
      </c>
    </row>
    <row r="37" spans="1:6" ht="15.75" thickBot="1" x14ac:dyDescent="0.3">
      <c r="A37" s="19" t="s">
        <v>79</v>
      </c>
      <c r="B37" s="37" t="s">
        <v>77</v>
      </c>
      <c r="C37" s="38">
        <f>C34/B34-1</f>
        <v>1.9584693407430409E-2</v>
      </c>
      <c r="D37" s="38">
        <f t="shared" si="0"/>
        <v>3.8389960223494946E-4</v>
      </c>
      <c r="E37" s="38">
        <f t="shared" si="0"/>
        <v>2.6206404023265684E-4</v>
      </c>
    </row>
    <row r="38" spans="1:6" ht="15.75" thickBot="1" x14ac:dyDescent="0.3">
      <c r="A38" s="387" t="s">
        <v>277</v>
      </c>
      <c r="B38" s="388"/>
      <c r="C38" s="388"/>
      <c r="D38" s="388"/>
      <c r="E38" s="389"/>
    </row>
    <row r="39" spans="1:6" x14ac:dyDescent="0.25">
      <c r="A39" s="379"/>
      <c r="B39" s="33">
        <v>2018</v>
      </c>
      <c r="C39" s="33">
        <v>2019</v>
      </c>
      <c r="D39" s="33">
        <v>2020</v>
      </c>
      <c r="E39" s="33">
        <v>2021</v>
      </c>
    </row>
    <row r="40" spans="1:6" ht="15.75" thickBot="1" x14ac:dyDescent="0.3">
      <c r="A40" s="380"/>
      <c r="B40" s="34" t="s">
        <v>1</v>
      </c>
      <c r="C40" s="34" t="s">
        <v>47</v>
      </c>
      <c r="D40" s="34" t="s">
        <v>47</v>
      </c>
      <c r="E40" s="34" t="s">
        <v>47</v>
      </c>
    </row>
    <row r="41" spans="1:6" ht="15.75" thickBot="1" x14ac:dyDescent="0.3">
      <c r="A41" s="39" t="s">
        <v>81</v>
      </c>
      <c r="B41" s="40">
        <v>23880</v>
      </c>
      <c r="C41" s="40">
        <v>23880</v>
      </c>
      <c r="D41" s="40">
        <v>23880</v>
      </c>
      <c r="E41" s="40">
        <v>23880</v>
      </c>
    </row>
    <row r="42" spans="1:6" ht="15.75" thickBot="1" x14ac:dyDescent="0.3">
      <c r="A42" s="39" t="s">
        <v>82</v>
      </c>
      <c r="B42" s="40">
        <v>4440</v>
      </c>
      <c r="C42" s="40">
        <v>4440</v>
      </c>
      <c r="D42" s="40">
        <v>4440</v>
      </c>
      <c r="E42" s="40">
        <v>4440</v>
      </c>
    </row>
    <row r="43" spans="1:6" ht="15.75" thickBot="1" x14ac:dyDescent="0.3">
      <c r="A43" s="39" t="s">
        <v>83</v>
      </c>
      <c r="B43" s="41">
        <v>21400</v>
      </c>
      <c r="C43" s="40">
        <v>20625</v>
      </c>
      <c r="D43" s="40">
        <v>19909</v>
      </c>
      <c r="E43" s="40">
        <v>19897</v>
      </c>
    </row>
    <row r="44" spans="1:6" ht="15.75" thickBot="1" x14ac:dyDescent="0.3">
      <c r="A44" s="39" t="s">
        <v>84</v>
      </c>
      <c r="B44" s="40"/>
      <c r="C44" s="40"/>
      <c r="D44" s="40"/>
      <c r="E44" s="40"/>
    </row>
    <row r="45" spans="1:6" ht="15.75" thickBot="1" x14ac:dyDescent="0.3">
      <c r="A45" s="39" t="s">
        <v>85</v>
      </c>
      <c r="B45" s="41"/>
      <c r="C45" s="40"/>
      <c r="D45" s="40"/>
      <c r="E45" s="40"/>
    </row>
    <row r="46" spans="1:6" ht="15.75" thickBot="1" x14ac:dyDescent="0.3">
      <c r="A46" s="39" t="s">
        <v>86</v>
      </c>
      <c r="B46" s="41"/>
      <c r="C46" s="40"/>
      <c r="D46" s="40"/>
      <c r="E46" s="40"/>
    </row>
    <row r="47" spans="1:6" ht="15.75" thickBot="1" x14ac:dyDescent="0.3">
      <c r="A47" s="39" t="s">
        <v>87</v>
      </c>
      <c r="B47" s="92">
        <v>921196</v>
      </c>
      <c r="C47" s="91">
        <v>654390</v>
      </c>
      <c r="D47" s="91">
        <v>654906</v>
      </c>
      <c r="E47" s="91">
        <v>654162</v>
      </c>
    </row>
    <row r="48" spans="1:6" ht="15.75" thickBot="1" x14ac:dyDescent="0.3">
      <c r="A48" s="42" t="s">
        <v>88</v>
      </c>
      <c r="B48" s="41">
        <f>B47+B46+B45+B44+B43+B42+B41</f>
        <v>970916</v>
      </c>
      <c r="C48" s="41">
        <f>C47+C46+C45+C44+C43+C42+C41</f>
        <v>703335</v>
      </c>
      <c r="D48" s="41">
        <f>D47+D46+D45+D44+D43+D42+D41</f>
        <v>703135</v>
      </c>
      <c r="E48" s="41">
        <f>E47+E46+E45+E44+E43+E42+E41</f>
        <v>702379</v>
      </c>
    </row>
    <row r="49" spans="1:5" ht="15.75" thickBot="1" x14ac:dyDescent="0.3">
      <c r="A49" s="43" t="s">
        <v>89</v>
      </c>
      <c r="B49" s="184">
        <f>IF(B48-B33=0,0,"Error")</f>
        <v>0</v>
      </c>
      <c r="C49" s="184">
        <f>IF(C48-C33=0,0,"Error")</f>
        <v>0</v>
      </c>
      <c r="D49" s="184">
        <f>IF(D48-D33=0,0,"Error")</f>
        <v>0</v>
      </c>
      <c r="E49" s="184">
        <f>IF(E48-E33=0,0,"Error")</f>
        <v>0</v>
      </c>
    </row>
    <row r="50" spans="1:5" ht="15.75" thickBot="1" x14ac:dyDescent="0.3">
      <c r="A50" s="85" t="s">
        <v>429</v>
      </c>
      <c r="B50" s="180" t="s">
        <v>451</v>
      </c>
      <c r="C50" s="181"/>
      <c r="D50" s="181"/>
      <c r="E50" s="182"/>
    </row>
    <row r="51" spans="1:5" ht="33" customHeight="1" thickBot="1" x14ac:dyDescent="0.3">
      <c r="A51" s="19" t="s">
        <v>69</v>
      </c>
      <c r="B51" s="384" t="s">
        <v>452</v>
      </c>
      <c r="C51" s="385"/>
      <c r="D51" s="385"/>
      <c r="E51" s="386"/>
    </row>
    <row r="52" spans="1:5" ht="15.75" thickBot="1" x14ac:dyDescent="0.3">
      <c r="A52" s="19" t="s">
        <v>71</v>
      </c>
      <c r="B52" s="396" t="s">
        <v>450</v>
      </c>
      <c r="C52" s="397"/>
      <c r="D52" s="397"/>
      <c r="E52" s="398"/>
    </row>
    <row r="53" spans="1:5" ht="15.75" thickBot="1" x14ac:dyDescent="0.3">
      <c r="A53" s="19" t="s">
        <v>73</v>
      </c>
      <c r="B53" s="81">
        <v>2325</v>
      </c>
      <c r="C53" s="81">
        <v>1717</v>
      </c>
      <c r="D53" s="81">
        <v>1715</v>
      </c>
      <c r="E53" s="81">
        <v>1713</v>
      </c>
    </row>
    <row r="54" spans="1:5" x14ac:dyDescent="0.25">
      <c r="A54" s="379"/>
      <c r="B54" s="33">
        <v>2018</v>
      </c>
      <c r="C54" s="33">
        <v>2019</v>
      </c>
      <c r="D54" s="33">
        <v>2020</v>
      </c>
      <c r="E54" s="33">
        <v>2021</v>
      </c>
    </row>
    <row r="55" spans="1:5" ht="15.75" thickBot="1" x14ac:dyDescent="0.3">
      <c r="A55" s="380"/>
      <c r="B55" s="34" t="s">
        <v>1</v>
      </c>
      <c r="C55" s="34" t="s">
        <v>47</v>
      </c>
      <c r="D55" s="34" t="s">
        <v>47</v>
      </c>
      <c r="E55" s="34" t="s">
        <v>47</v>
      </c>
    </row>
    <row r="56" spans="1:5" ht="15.75" thickBot="1" x14ac:dyDescent="0.3">
      <c r="A56" s="19" t="s">
        <v>74</v>
      </c>
      <c r="B56" s="35">
        <f>B71</f>
        <v>484684</v>
      </c>
      <c r="C56" s="35">
        <f>C71</f>
        <v>357920</v>
      </c>
      <c r="D56" s="35">
        <f>D71</f>
        <v>357446</v>
      </c>
      <c r="E56" s="35">
        <f>E71</f>
        <v>357082</v>
      </c>
    </row>
    <row r="57" spans="1:5" ht="15.75" thickBot="1" x14ac:dyDescent="0.3">
      <c r="A57" s="19" t="s">
        <v>75</v>
      </c>
      <c r="B57" s="35">
        <f>B56/B53</f>
        <v>208.46623655913979</v>
      </c>
      <c r="C57" s="35">
        <f>C56/C53</f>
        <v>208.45661036691905</v>
      </c>
      <c r="D57" s="35">
        <f>D56/D53</f>
        <v>208.42332361516034</v>
      </c>
      <c r="E57" s="35">
        <f>E56/E53</f>
        <v>208.4541739638062</v>
      </c>
    </row>
    <row r="58" spans="1:5" ht="15.75" thickBot="1" x14ac:dyDescent="0.3">
      <c r="A58" s="19" t="s">
        <v>76</v>
      </c>
      <c r="B58" s="37"/>
      <c r="C58" s="38">
        <f>C53/B53-1</f>
        <v>-0.26150537634408599</v>
      </c>
      <c r="D58" s="38">
        <f>D53/C53-1</f>
        <v>-1.1648223645893685E-3</v>
      </c>
      <c r="E58" s="38">
        <f>E53/D53-1</f>
        <v>-1.1661807580174433E-3</v>
      </c>
    </row>
    <row r="59" spans="1:5" ht="15.75" thickBot="1" x14ac:dyDescent="0.3">
      <c r="A59" s="19" t="s">
        <v>78</v>
      </c>
      <c r="B59" s="37"/>
      <c r="C59" s="38">
        <f t="shared" ref="C59:E60" si="1">C56/B56-1</f>
        <v>-0.26153947726766302</v>
      </c>
      <c r="D59" s="38">
        <f t="shared" si="1"/>
        <v>-1.3243182834152822E-3</v>
      </c>
      <c r="E59" s="38">
        <f t="shared" si="1"/>
        <v>-1.0183356367116092E-3</v>
      </c>
    </row>
    <row r="60" spans="1:5" ht="15.75" thickBot="1" x14ac:dyDescent="0.3">
      <c r="A60" s="19" t="s">
        <v>79</v>
      </c>
      <c r="B60" s="37"/>
      <c r="C60" s="38">
        <f t="shared" si="1"/>
        <v>-4.6176265181441245E-5</v>
      </c>
      <c r="D60" s="38">
        <f t="shared" si="1"/>
        <v>-1.5968191989745861E-4</v>
      </c>
      <c r="E60" s="38">
        <f t="shared" si="1"/>
        <v>1.4801773674255614E-4</v>
      </c>
    </row>
    <row r="61" spans="1:5" ht="15.75" thickBot="1" x14ac:dyDescent="0.3">
      <c r="A61" s="387" t="s">
        <v>290</v>
      </c>
      <c r="B61" s="388"/>
      <c r="C61" s="388"/>
      <c r="D61" s="388"/>
      <c r="E61" s="389"/>
    </row>
    <row r="62" spans="1:5" x14ac:dyDescent="0.25">
      <c r="A62" s="379"/>
      <c r="B62" s="33">
        <v>2018</v>
      </c>
      <c r="C62" s="33">
        <v>2019</v>
      </c>
      <c r="D62" s="33">
        <v>2020</v>
      </c>
      <c r="E62" s="33">
        <v>2021</v>
      </c>
    </row>
    <row r="63" spans="1:5" ht="15.75" thickBot="1" x14ac:dyDescent="0.3">
      <c r="A63" s="380"/>
      <c r="B63" s="34" t="s">
        <v>1</v>
      </c>
      <c r="C63" s="34" t="s">
        <v>47</v>
      </c>
      <c r="D63" s="34" t="s">
        <v>47</v>
      </c>
      <c r="E63" s="34" t="s">
        <v>47</v>
      </c>
    </row>
    <row r="64" spans="1:5" ht="15.75" thickBot="1" x14ac:dyDescent="0.3">
      <c r="A64" s="39" t="s">
        <v>81</v>
      </c>
      <c r="B64" s="40">
        <v>23880</v>
      </c>
      <c r="C64" s="40">
        <v>23880</v>
      </c>
      <c r="D64" s="40">
        <v>23880</v>
      </c>
      <c r="E64" s="40">
        <v>23880</v>
      </c>
    </row>
    <row r="65" spans="1:6" ht="15.75" thickBot="1" x14ac:dyDescent="0.3">
      <c r="A65" s="39" t="s">
        <v>82</v>
      </c>
      <c r="B65" s="40">
        <v>4440</v>
      </c>
      <c r="C65" s="40">
        <v>4440</v>
      </c>
      <c r="D65" s="40">
        <v>4440</v>
      </c>
      <c r="E65" s="40">
        <v>4440</v>
      </c>
    </row>
    <row r="66" spans="1:6" ht="15.75" thickBot="1" x14ac:dyDescent="0.3">
      <c r="A66" s="39" t="s">
        <v>83</v>
      </c>
      <c r="B66" s="41">
        <v>21400</v>
      </c>
      <c r="C66" s="185">
        <v>20625</v>
      </c>
      <c r="D66" s="185">
        <v>19909</v>
      </c>
      <c r="E66" s="185">
        <v>19897</v>
      </c>
    </row>
    <row r="67" spans="1:6" ht="15.75" thickBot="1" x14ac:dyDescent="0.3">
      <c r="A67" s="39" t="s">
        <v>84</v>
      </c>
      <c r="B67" s="41"/>
      <c r="C67" s="40"/>
      <c r="D67" s="40"/>
      <c r="E67" s="40"/>
    </row>
    <row r="68" spans="1:6" ht="15.75" thickBot="1" x14ac:dyDescent="0.3">
      <c r="A68" s="39" t="s">
        <v>85</v>
      </c>
      <c r="B68" s="41"/>
      <c r="C68" s="40"/>
      <c r="D68" s="40"/>
      <c r="E68" s="40"/>
    </row>
    <row r="69" spans="1:6" ht="15.75" thickBot="1" x14ac:dyDescent="0.3">
      <c r="A69" s="39" t="s">
        <v>86</v>
      </c>
      <c r="B69" s="41"/>
      <c r="C69" s="40"/>
      <c r="D69" s="40"/>
      <c r="E69" s="40"/>
    </row>
    <row r="70" spans="1:6" ht="15.75" thickBot="1" x14ac:dyDescent="0.3">
      <c r="A70" s="39" t="s">
        <v>87</v>
      </c>
      <c r="B70" s="92">
        <v>434964</v>
      </c>
      <c r="C70" s="91">
        <v>308975</v>
      </c>
      <c r="D70" s="91">
        <v>309217</v>
      </c>
      <c r="E70" s="91">
        <v>308865</v>
      </c>
    </row>
    <row r="71" spans="1:6" ht="15.75" thickBot="1" x14ac:dyDescent="0.3">
      <c r="A71" s="45" t="s">
        <v>94</v>
      </c>
      <c r="B71" s="41">
        <f>B70+B69+B68+B67+B66+B65+B64</f>
        <v>484684</v>
      </c>
      <c r="C71" s="41">
        <f>C70+C69+C68+C67+C66+C65+C64</f>
        <v>357920</v>
      </c>
      <c r="D71" s="41">
        <f>D70+D69+D68+D67+D66+D65+D64</f>
        <v>357446</v>
      </c>
      <c r="E71" s="41">
        <f>E70+E69+E68+E67+E66+E65+E64</f>
        <v>357082</v>
      </c>
    </row>
    <row r="72" spans="1:6" ht="15.75" thickBot="1" x14ac:dyDescent="0.3">
      <c r="A72" s="43" t="s">
        <v>89</v>
      </c>
      <c r="B72" s="44">
        <f>IF(B71-B56=0,0,"Error")</f>
        <v>0</v>
      </c>
      <c r="C72" s="44">
        <f>IF(C71-C56=0,0,"Error")</f>
        <v>0</v>
      </c>
      <c r="D72" s="44">
        <f>IF(D71-D56=0,0,"Error")</f>
        <v>0</v>
      </c>
      <c r="E72" s="44">
        <f>IF(E71-E56=0,0,"Error")</f>
        <v>0</v>
      </c>
    </row>
    <row r="73" spans="1:6" ht="15.75" thickBot="1" x14ac:dyDescent="0.3">
      <c r="A73" s="85" t="s">
        <v>453</v>
      </c>
      <c r="B73" s="180" t="s">
        <v>454</v>
      </c>
      <c r="C73" s="181"/>
      <c r="D73" s="181"/>
      <c r="E73" s="182"/>
    </row>
    <row r="74" spans="1:6" ht="30.75" customHeight="1" thickBot="1" x14ac:dyDescent="0.3">
      <c r="A74" s="19" t="s">
        <v>69</v>
      </c>
      <c r="B74" s="384" t="s">
        <v>455</v>
      </c>
      <c r="C74" s="385"/>
      <c r="D74" s="385"/>
      <c r="E74" s="386"/>
    </row>
    <row r="75" spans="1:6" ht="15.75" thickBot="1" x14ac:dyDescent="0.3">
      <c r="A75" s="19" t="s">
        <v>71</v>
      </c>
      <c r="B75" s="396" t="s">
        <v>450</v>
      </c>
      <c r="C75" s="397"/>
      <c r="D75" s="397"/>
      <c r="E75" s="398"/>
    </row>
    <row r="76" spans="1:6" ht="15.75" thickBot="1" x14ac:dyDescent="0.3">
      <c r="A76" s="19" t="s">
        <v>73</v>
      </c>
      <c r="B76" s="81">
        <v>70</v>
      </c>
      <c r="C76" s="81">
        <v>51</v>
      </c>
      <c r="D76" s="81">
        <v>51</v>
      </c>
      <c r="E76" s="81">
        <v>51</v>
      </c>
    </row>
    <row r="77" spans="1:6" x14ac:dyDescent="0.25">
      <c r="A77" s="379"/>
      <c r="B77" s="33">
        <v>2018</v>
      </c>
      <c r="C77" s="33">
        <v>2019</v>
      </c>
      <c r="D77" s="33">
        <v>2020</v>
      </c>
      <c r="E77" s="33">
        <v>2021</v>
      </c>
    </row>
    <row r="78" spans="1:6" ht="15.75" thickBot="1" x14ac:dyDescent="0.3">
      <c r="A78" s="380"/>
      <c r="B78" s="34" t="s">
        <v>1</v>
      </c>
      <c r="C78" s="34" t="s">
        <v>47</v>
      </c>
      <c r="D78" s="34" t="s">
        <v>47</v>
      </c>
      <c r="E78" s="34" t="s">
        <v>47</v>
      </c>
    </row>
    <row r="79" spans="1:6" ht="15.75" thickBot="1" x14ac:dyDescent="0.3">
      <c r="A79" s="19" t="s">
        <v>74</v>
      </c>
      <c r="B79" s="35">
        <f>B94</f>
        <v>949923</v>
      </c>
      <c r="C79" s="35">
        <f>C94</f>
        <v>688425</v>
      </c>
      <c r="D79" s="35">
        <f>D94</f>
        <v>688211</v>
      </c>
      <c r="E79" s="35">
        <f>E94</f>
        <v>687470</v>
      </c>
      <c r="F79" s="183"/>
    </row>
    <row r="80" spans="1:6" ht="15.75" thickBot="1" x14ac:dyDescent="0.3">
      <c r="A80" s="19" t="s">
        <v>75</v>
      </c>
      <c r="B80" s="35">
        <f>B79/B76</f>
        <v>13570.328571428572</v>
      </c>
      <c r="C80" s="35">
        <f>C79/C76</f>
        <v>13498.529411764706</v>
      </c>
      <c r="D80" s="35">
        <f>D79/D76</f>
        <v>13494.333333333334</v>
      </c>
      <c r="E80" s="35">
        <f>E79/E76</f>
        <v>13479.803921568628</v>
      </c>
    </row>
    <row r="81" spans="1:5" ht="15.75" thickBot="1" x14ac:dyDescent="0.3">
      <c r="A81" s="19" t="s">
        <v>76</v>
      </c>
      <c r="B81" s="37"/>
      <c r="C81" s="38">
        <f>C76/B76-1</f>
        <v>-0.27142857142857146</v>
      </c>
      <c r="D81" s="38">
        <f>D76/C76-1</f>
        <v>0</v>
      </c>
      <c r="E81" s="38">
        <f>E76/D76-1</f>
        <v>0</v>
      </c>
    </row>
    <row r="82" spans="1:5" ht="15.75" thickBot="1" x14ac:dyDescent="0.3">
      <c r="A82" s="19" t="s">
        <v>78</v>
      </c>
      <c r="B82" s="37"/>
      <c r="C82" s="38">
        <f t="shared" ref="C82:E83" si="2">C79/B79-1</f>
        <v>-0.27528336507274798</v>
      </c>
      <c r="D82" s="38">
        <f t="shared" si="2"/>
        <v>-3.1085448669065929E-4</v>
      </c>
      <c r="E82" s="38">
        <f t="shared" si="2"/>
        <v>-1.0767046734213581E-3</v>
      </c>
    </row>
    <row r="83" spans="1:5" ht="15.75" thickBot="1" x14ac:dyDescent="0.3">
      <c r="A83" s="19" t="s">
        <v>79</v>
      </c>
      <c r="B83" s="37"/>
      <c r="C83" s="38">
        <f t="shared" si="2"/>
        <v>-5.2908932371050765E-3</v>
      </c>
      <c r="D83" s="38">
        <f t="shared" si="2"/>
        <v>-3.1085448669065929E-4</v>
      </c>
      <c r="E83" s="38">
        <f t="shared" si="2"/>
        <v>-1.0767046734213581E-3</v>
      </c>
    </row>
    <row r="84" spans="1:5" ht="15.75" thickBot="1" x14ac:dyDescent="0.3">
      <c r="A84" s="387" t="s">
        <v>295</v>
      </c>
      <c r="B84" s="388"/>
      <c r="C84" s="388"/>
      <c r="D84" s="388"/>
      <c r="E84" s="389"/>
    </row>
    <row r="85" spans="1:5" x14ac:dyDescent="0.25">
      <c r="A85" s="379"/>
      <c r="B85" s="33">
        <v>2018</v>
      </c>
      <c r="C85" s="33">
        <v>2019</v>
      </c>
      <c r="D85" s="33">
        <v>2020</v>
      </c>
      <c r="E85" s="33">
        <v>2021</v>
      </c>
    </row>
    <row r="86" spans="1:5" ht="15.75" thickBot="1" x14ac:dyDescent="0.3">
      <c r="A86" s="380"/>
      <c r="B86" s="34" t="s">
        <v>1</v>
      </c>
      <c r="C86" s="34" t="s">
        <v>47</v>
      </c>
      <c r="D86" s="34" t="s">
        <v>47</v>
      </c>
      <c r="E86" s="34" t="s">
        <v>47</v>
      </c>
    </row>
    <row r="87" spans="1:5" ht="15.75" thickBot="1" x14ac:dyDescent="0.3">
      <c r="A87" s="39" t="s">
        <v>81</v>
      </c>
      <c r="B87" s="40">
        <v>23880</v>
      </c>
      <c r="C87" s="40">
        <v>23880</v>
      </c>
      <c r="D87" s="40">
        <v>23880</v>
      </c>
      <c r="E87" s="40">
        <v>23880</v>
      </c>
    </row>
    <row r="88" spans="1:5" ht="15.75" thickBot="1" x14ac:dyDescent="0.3">
      <c r="A88" s="39" t="s">
        <v>82</v>
      </c>
      <c r="B88" s="40">
        <v>4440</v>
      </c>
      <c r="C88" s="40">
        <v>4440</v>
      </c>
      <c r="D88" s="40">
        <v>4440</v>
      </c>
      <c r="E88" s="40">
        <v>4440</v>
      </c>
    </row>
    <row r="89" spans="1:5" ht="15.75" thickBot="1" x14ac:dyDescent="0.3">
      <c r="A89" s="39" t="s">
        <v>83</v>
      </c>
      <c r="B89" s="41">
        <v>21400</v>
      </c>
      <c r="C89" s="40">
        <v>20625</v>
      </c>
      <c r="D89" s="40">
        <v>19909</v>
      </c>
      <c r="E89" s="40">
        <v>19897</v>
      </c>
    </row>
    <row r="90" spans="1:5" ht="15.75" thickBot="1" x14ac:dyDescent="0.3">
      <c r="A90" s="39" t="s">
        <v>84</v>
      </c>
      <c r="B90" s="41"/>
      <c r="C90" s="40"/>
      <c r="D90" s="40"/>
      <c r="E90" s="40"/>
    </row>
    <row r="91" spans="1:5" ht="15.75" thickBot="1" x14ac:dyDescent="0.3">
      <c r="A91" s="39" t="s">
        <v>85</v>
      </c>
      <c r="B91" s="41"/>
      <c r="C91" s="40"/>
      <c r="D91" s="40"/>
      <c r="E91" s="40"/>
    </row>
    <row r="92" spans="1:5" ht="15.75" thickBot="1" x14ac:dyDescent="0.3">
      <c r="A92" s="39" t="s">
        <v>86</v>
      </c>
      <c r="B92" s="41"/>
      <c r="C92" s="40"/>
      <c r="D92" s="40"/>
      <c r="E92" s="40"/>
    </row>
    <row r="93" spans="1:5" ht="15.75" thickBot="1" x14ac:dyDescent="0.3">
      <c r="A93" s="39" t="s">
        <v>87</v>
      </c>
      <c r="B93" s="92">
        <v>900203</v>
      </c>
      <c r="C93" s="91">
        <v>639480</v>
      </c>
      <c r="D93" s="91">
        <v>639982</v>
      </c>
      <c r="E93" s="91">
        <v>639253</v>
      </c>
    </row>
    <row r="94" spans="1:5" ht="15.75" thickBot="1" x14ac:dyDescent="0.3">
      <c r="A94" s="45" t="s">
        <v>114</v>
      </c>
      <c r="B94" s="41">
        <f>B93+B92+B91+B90+B89+B88+B87</f>
        <v>949923</v>
      </c>
      <c r="C94" s="41">
        <f>C93+C92+C91+C90+C89+C88+C87</f>
        <v>688425</v>
      </c>
      <c r="D94" s="41">
        <f>D93+D92+D91+D90+D89+D88+D87</f>
        <v>688211</v>
      </c>
      <c r="E94" s="41">
        <f>E93+E92+E91+E90+E89+E88+E87</f>
        <v>687470</v>
      </c>
    </row>
    <row r="95" spans="1:5" ht="15.75" thickBot="1" x14ac:dyDescent="0.3">
      <c r="A95" s="43" t="s">
        <v>89</v>
      </c>
      <c r="B95" s="44">
        <f>IF(B94-B79=0,0,"Error")</f>
        <v>0</v>
      </c>
      <c r="C95" s="44">
        <f>IF(C94-C79=0,0,"Error")</f>
        <v>0</v>
      </c>
      <c r="D95" s="44">
        <f>IF(D94-D79=0,0,"Error")</f>
        <v>0</v>
      </c>
      <c r="E95" s="44">
        <f>IF(E94-E79=0,0,"Error")</f>
        <v>0</v>
      </c>
    </row>
    <row r="96" spans="1:5" ht="15.75" thickBot="1" x14ac:dyDescent="0.3">
      <c r="A96" s="186" t="s">
        <v>298</v>
      </c>
      <c r="B96" s="180" t="s">
        <v>456</v>
      </c>
      <c r="C96" s="181"/>
      <c r="D96" s="181"/>
      <c r="E96" s="182"/>
    </row>
    <row r="97" spans="1:6" ht="28.5" customHeight="1" thickBot="1" x14ac:dyDescent="0.3">
      <c r="A97" s="19" t="s">
        <v>69</v>
      </c>
      <c r="B97" s="555" t="s">
        <v>457</v>
      </c>
      <c r="C97" s="556"/>
      <c r="D97" s="556"/>
      <c r="E97" s="557"/>
    </row>
    <row r="98" spans="1:6" ht="15.75" thickBot="1" x14ac:dyDescent="0.3">
      <c r="A98" s="19" t="s">
        <v>71</v>
      </c>
      <c r="B98" s="396" t="s">
        <v>450</v>
      </c>
      <c r="C98" s="397"/>
      <c r="D98" s="397"/>
      <c r="E98" s="398"/>
    </row>
    <row r="99" spans="1:6" ht="15.75" thickBot="1" x14ac:dyDescent="0.3">
      <c r="A99" s="19" t="s">
        <v>73</v>
      </c>
      <c r="B99" s="81">
        <v>110</v>
      </c>
      <c r="C99" s="81">
        <v>78</v>
      </c>
      <c r="D99" s="81">
        <v>76</v>
      </c>
      <c r="E99" s="81">
        <v>75</v>
      </c>
    </row>
    <row r="100" spans="1:6" x14ac:dyDescent="0.25">
      <c r="A100" s="379"/>
      <c r="B100" s="33">
        <v>2018</v>
      </c>
      <c r="C100" s="33">
        <v>2019</v>
      </c>
      <c r="D100" s="33">
        <v>2020</v>
      </c>
      <c r="E100" s="33">
        <v>2021</v>
      </c>
    </row>
    <row r="101" spans="1:6" ht="15.75" thickBot="1" x14ac:dyDescent="0.3">
      <c r="A101" s="380"/>
      <c r="B101" s="34" t="s">
        <v>1</v>
      </c>
      <c r="C101" s="34" t="s">
        <v>47</v>
      </c>
      <c r="D101" s="34" t="s">
        <v>47</v>
      </c>
      <c r="E101" s="34" t="s">
        <v>47</v>
      </c>
    </row>
    <row r="102" spans="1:6" ht="15.75" thickBot="1" x14ac:dyDescent="0.3">
      <c r="A102" s="19" t="s">
        <v>74</v>
      </c>
      <c r="B102" s="35">
        <f>B117</f>
        <v>108925</v>
      </c>
      <c r="C102" s="35">
        <f>C117</f>
        <v>90998</v>
      </c>
      <c r="D102" s="35">
        <f>D117</f>
        <v>90319</v>
      </c>
      <c r="E102" s="35">
        <f>E117</f>
        <v>90260</v>
      </c>
      <c r="F102" s="183"/>
    </row>
    <row r="103" spans="1:6" ht="15.75" thickBot="1" x14ac:dyDescent="0.3">
      <c r="A103" s="19" t="s">
        <v>75</v>
      </c>
      <c r="B103" s="35">
        <v>8420.75</v>
      </c>
      <c r="C103" s="35">
        <v>8530.1666666666661</v>
      </c>
      <c r="D103" s="35">
        <v>8585.2716666666674</v>
      </c>
      <c r="E103" s="35">
        <v>8642.0298166666671</v>
      </c>
    </row>
    <row r="104" spans="1:6" ht="15.75" thickBot="1" x14ac:dyDescent="0.3">
      <c r="A104" s="19" t="s">
        <v>76</v>
      </c>
      <c r="B104" s="37"/>
      <c r="C104" s="38">
        <v>-0.25</v>
      </c>
      <c r="D104" s="38">
        <v>0</v>
      </c>
      <c r="E104" s="38">
        <v>0</v>
      </c>
    </row>
    <row r="105" spans="1:6" ht="15.75" thickBot="1" x14ac:dyDescent="0.3">
      <c r="A105" s="19" t="s">
        <v>78</v>
      </c>
      <c r="B105" s="37"/>
      <c r="C105" s="38">
        <v>-0.24025472790428404</v>
      </c>
      <c r="D105" s="38">
        <v>6.4600144584905372E-3</v>
      </c>
      <c r="E105" s="38">
        <v>6.6111070451468912E-3</v>
      </c>
    </row>
    <row r="106" spans="1:6" ht="15.75" thickBot="1" x14ac:dyDescent="0.3">
      <c r="A106" s="19" t="s">
        <v>79</v>
      </c>
      <c r="B106" s="37"/>
      <c r="C106" s="38">
        <v>1.2993696127621135E-2</v>
      </c>
      <c r="D106" s="38">
        <v>6.4600144584905372E-3</v>
      </c>
      <c r="E106" s="38">
        <v>6.6111070451468912E-3</v>
      </c>
    </row>
    <row r="107" spans="1:6" ht="15.75" thickBot="1" x14ac:dyDescent="0.3">
      <c r="A107" s="387" t="s">
        <v>302</v>
      </c>
      <c r="B107" s="388"/>
      <c r="C107" s="388"/>
      <c r="D107" s="388"/>
      <c r="E107" s="389"/>
    </row>
    <row r="108" spans="1:6" x14ac:dyDescent="0.25">
      <c r="A108" s="379"/>
      <c r="B108" s="33">
        <v>2018</v>
      </c>
      <c r="C108" s="33">
        <v>2019</v>
      </c>
      <c r="D108" s="33">
        <v>2020</v>
      </c>
      <c r="E108" s="33">
        <v>2021</v>
      </c>
    </row>
    <row r="109" spans="1:6" ht="15.75" thickBot="1" x14ac:dyDescent="0.3">
      <c r="A109" s="380"/>
      <c r="B109" s="34" t="s">
        <v>1</v>
      </c>
      <c r="C109" s="34" t="s">
        <v>47</v>
      </c>
      <c r="D109" s="34" t="s">
        <v>47</v>
      </c>
      <c r="E109" s="34" t="s">
        <v>47</v>
      </c>
    </row>
    <row r="110" spans="1:6" ht="15.75" thickBot="1" x14ac:dyDescent="0.3">
      <c r="A110" s="39" t="s">
        <v>81</v>
      </c>
      <c r="B110" s="40">
        <v>23880</v>
      </c>
      <c r="C110" s="40">
        <v>23880</v>
      </c>
      <c r="D110" s="40">
        <v>23880</v>
      </c>
      <c r="E110" s="40">
        <v>23880</v>
      </c>
    </row>
    <row r="111" spans="1:6" ht="15.75" thickBot="1" x14ac:dyDescent="0.3">
      <c r="A111" s="39" t="s">
        <v>82</v>
      </c>
      <c r="B111" s="40">
        <v>4440</v>
      </c>
      <c r="C111" s="40">
        <v>4440</v>
      </c>
      <c r="D111" s="40">
        <v>4440</v>
      </c>
      <c r="E111" s="40">
        <v>4440</v>
      </c>
    </row>
    <row r="112" spans="1:6" ht="15.75" thickBot="1" x14ac:dyDescent="0.3">
      <c r="A112" s="39" t="s">
        <v>83</v>
      </c>
      <c r="B112" s="41">
        <v>21400</v>
      </c>
      <c r="C112" s="40">
        <v>20625</v>
      </c>
      <c r="D112" s="40">
        <v>19909</v>
      </c>
      <c r="E112" s="40">
        <v>19897</v>
      </c>
    </row>
    <row r="113" spans="1:7" ht="15.75" thickBot="1" x14ac:dyDescent="0.3">
      <c r="A113" s="39" t="s">
        <v>84</v>
      </c>
      <c r="B113" s="41"/>
      <c r="C113" s="40"/>
      <c r="D113" s="40"/>
      <c r="E113" s="40"/>
    </row>
    <row r="114" spans="1:7" ht="15.75" thickBot="1" x14ac:dyDescent="0.3">
      <c r="A114" s="39" t="s">
        <v>85</v>
      </c>
      <c r="B114" s="41"/>
      <c r="C114" s="40"/>
      <c r="D114" s="40"/>
      <c r="E114" s="40"/>
    </row>
    <row r="115" spans="1:7" ht="15.75" thickBot="1" x14ac:dyDescent="0.3">
      <c r="A115" s="39" t="s">
        <v>86</v>
      </c>
      <c r="B115" s="41"/>
      <c r="C115" s="40"/>
      <c r="D115" s="40"/>
      <c r="E115" s="40"/>
    </row>
    <row r="116" spans="1:7" ht="15.75" thickBot="1" x14ac:dyDescent="0.3">
      <c r="A116" s="39" t="s">
        <v>87</v>
      </c>
      <c r="B116" s="92">
        <v>59205</v>
      </c>
      <c r="C116" s="91">
        <v>42053</v>
      </c>
      <c r="D116" s="91">
        <v>42090</v>
      </c>
      <c r="E116" s="91">
        <v>42043</v>
      </c>
    </row>
    <row r="117" spans="1:7" ht="15.75" thickBot="1" x14ac:dyDescent="0.3">
      <c r="A117" s="45" t="s">
        <v>303</v>
      </c>
      <c r="B117" s="41">
        <f>B116+B115+B114+B113+B112+B111+B110</f>
        <v>108925</v>
      </c>
      <c r="C117" s="41">
        <f>C116+C115+C114+C113+C112+C111+C110</f>
        <v>90998</v>
      </c>
      <c r="D117" s="41">
        <f>D116+D115+D114+D113+D112+D111+D110</f>
        <v>90319</v>
      </c>
      <c r="E117" s="41">
        <f>E116+E115+E114+E113+E112+E111+E110</f>
        <v>90260</v>
      </c>
    </row>
    <row r="118" spans="1:7" ht="15.75" thickBot="1" x14ac:dyDescent="0.3">
      <c r="A118" s="43" t="s">
        <v>89</v>
      </c>
      <c r="B118" s="44">
        <f>IF(B117-B102=0,0,"Error")</f>
        <v>0</v>
      </c>
      <c r="C118" s="44">
        <f>IF(C117-C102=0,0,"Error")</f>
        <v>0</v>
      </c>
      <c r="D118" s="44">
        <f>IF(D117-D102=0,0,"Error")</f>
        <v>0</v>
      </c>
      <c r="E118" s="44">
        <f>IF(E117-E102=0,0,"Error")</f>
        <v>0</v>
      </c>
    </row>
    <row r="119" spans="1:7" ht="15.75" thickBot="1" x14ac:dyDescent="0.3">
      <c r="A119" s="186" t="s">
        <v>458</v>
      </c>
      <c r="B119" s="180" t="s">
        <v>459</v>
      </c>
      <c r="C119" s="181"/>
      <c r="D119" s="181"/>
      <c r="E119" s="182"/>
    </row>
    <row r="120" spans="1:7" ht="29.25" customHeight="1" thickBot="1" x14ac:dyDescent="0.3">
      <c r="A120" s="19" t="s">
        <v>69</v>
      </c>
      <c r="B120" s="555" t="s">
        <v>460</v>
      </c>
      <c r="C120" s="556"/>
      <c r="D120" s="556"/>
      <c r="E120" s="557"/>
    </row>
    <row r="121" spans="1:7" ht="15.75" thickBot="1" x14ac:dyDescent="0.3">
      <c r="A121" s="19" t="s">
        <v>71</v>
      </c>
      <c r="B121" s="396" t="s">
        <v>450</v>
      </c>
      <c r="C121" s="397"/>
      <c r="D121" s="397"/>
      <c r="E121" s="398"/>
    </row>
    <row r="122" spans="1:7" ht="15.75" thickBot="1" x14ac:dyDescent="0.3">
      <c r="A122" s="19" t="s">
        <v>73</v>
      </c>
      <c r="B122" s="81">
        <v>50</v>
      </c>
      <c r="C122" s="81">
        <v>38</v>
      </c>
      <c r="D122" s="81">
        <v>38</v>
      </c>
      <c r="E122" s="81">
        <v>38</v>
      </c>
    </row>
    <row r="123" spans="1:7" x14ac:dyDescent="0.25">
      <c r="A123" s="379"/>
      <c r="B123" s="33">
        <v>2018</v>
      </c>
      <c r="C123" s="33">
        <v>2019</v>
      </c>
      <c r="D123" s="33">
        <v>2020</v>
      </c>
      <c r="E123" s="33">
        <v>2021</v>
      </c>
    </row>
    <row r="124" spans="1:7" ht="15.75" thickBot="1" x14ac:dyDescent="0.3">
      <c r="A124" s="380"/>
      <c r="B124" s="34" t="s">
        <v>1</v>
      </c>
      <c r="C124" s="34" t="s">
        <v>47</v>
      </c>
      <c r="D124" s="34" t="s">
        <v>47</v>
      </c>
      <c r="E124" s="34" t="s">
        <v>47</v>
      </c>
    </row>
    <row r="125" spans="1:7" ht="15.75" thickBot="1" x14ac:dyDescent="0.3">
      <c r="A125" s="19" t="s">
        <v>74</v>
      </c>
      <c r="B125" s="35">
        <f>B140</f>
        <v>299170</v>
      </c>
      <c r="C125" s="35">
        <f>C140</f>
        <v>226147</v>
      </c>
      <c r="D125" s="35">
        <f>D140</f>
        <v>225570</v>
      </c>
      <c r="E125" s="35">
        <f>E140</f>
        <v>225356</v>
      </c>
    </row>
    <row r="126" spans="1:7" ht="15.75" thickBot="1" x14ac:dyDescent="0.3">
      <c r="A126" s="19" t="s">
        <v>75</v>
      </c>
      <c r="B126" s="35">
        <f>B125/B122</f>
        <v>5983.4</v>
      </c>
      <c r="C126" s="35">
        <f>C125/C122</f>
        <v>5951.2368421052633</v>
      </c>
      <c r="D126" s="35">
        <f>D125/D122</f>
        <v>5936.0526315789475</v>
      </c>
      <c r="E126" s="35">
        <f>E125/E122</f>
        <v>5930.4210526315792</v>
      </c>
      <c r="G126" s="36"/>
    </row>
    <row r="127" spans="1:7" ht="15.75" thickBot="1" x14ac:dyDescent="0.3">
      <c r="A127" s="19" t="s">
        <v>76</v>
      </c>
      <c r="B127" s="37"/>
      <c r="C127" s="38">
        <v>-0.24</v>
      </c>
      <c r="D127" s="38">
        <v>0</v>
      </c>
      <c r="E127" s="38">
        <v>0</v>
      </c>
    </row>
    <row r="128" spans="1:7" ht="15.75" thickBot="1" x14ac:dyDescent="0.3">
      <c r="A128" s="19" t="s">
        <v>78</v>
      </c>
      <c r="B128" s="37"/>
      <c r="C128" s="38">
        <v>-0.33833859357266127</v>
      </c>
      <c r="D128" s="38">
        <v>3.1076146569104512E-3</v>
      </c>
      <c r="E128" s="38">
        <v>3.1909269253354022E-3</v>
      </c>
    </row>
    <row r="129" spans="1:5" ht="15.75" thickBot="1" x14ac:dyDescent="0.3">
      <c r="A129" s="19" t="s">
        <v>79</v>
      </c>
      <c r="B129" s="37"/>
      <c r="C129" s="38">
        <v>0.10276901071223121</v>
      </c>
      <c r="D129" s="38">
        <v>3.1076146569104512E-3</v>
      </c>
      <c r="E129" s="38">
        <v>3.1909269253354022E-3</v>
      </c>
    </row>
    <row r="130" spans="1:5" ht="15.75" thickBot="1" x14ac:dyDescent="0.3">
      <c r="A130" s="387" t="s">
        <v>461</v>
      </c>
      <c r="B130" s="388"/>
      <c r="C130" s="388"/>
      <c r="D130" s="388"/>
      <c r="E130" s="389"/>
    </row>
    <row r="131" spans="1:5" x14ac:dyDescent="0.25">
      <c r="A131" s="379"/>
      <c r="B131" s="33">
        <v>2018</v>
      </c>
      <c r="C131" s="33">
        <v>2019</v>
      </c>
      <c r="D131" s="33">
        <v>2020</v>
      </c>
      <c r="E131" s="33">
        <v>2021</v>
      </c>
    </row>
    <row r="132" spans="1:5" ht="15.75" thickBot="1" x14ac:dyDescent="0.3">
      <c r="A132" s="380"/>
      <c r="B132" s="34" t="s">
        <v>1</v>
      </c>
      <c r="C132" s="34" t="s">
        <v>47</v>
      </c>
      <c r="D132" s="34" t="s">
        <v>47</v>
      </c>
      <c r="E132" s="34" t="s">
        <v>47</v>
      </c>
    </row>
    <row r="133" spans="1:5" ht="15.75" thickBot="1" x14ac:dyDescent="0.3">
      <c r="A133" s="39" t="s">
        <v>81</v>
      </c>
      <c r="B133" s="40">
        <v>23880</v>
      </c>
      <c r="C133" s="40">
        <v>23880</v>
      </c>
      <c r="D133" s="40">
        <v>23880</v>
      </c>
      <c r="E133" s="40">
        <v>23880</v>
      </c>
    </row>
    <row r="134" spans="1:5" ht="15.75" thickBot="1" x14ac:dyDescent="0.3">
      <c r="A134" s="39" t="s">
        <v>82</v>
      </c>
      <c r="B134" s="40">
        <v>4440</v>
      </c>
      <c r="C134" s="40">
        <v>4440</v>
      </c>
      <c r="D134" s="40">
        <v>4440</v>
      </c>
      <c r="E134" s="40">
        <v>4440</v>
      </c>
    </row>
    <row r="135" spans="1:5" ht="15.75" thickBot="1" x14ac:dyDescent="0.3">
      <c r="A135" s="39" t="s">
        <v>83</v>
      </c>
      <c r="B135" s="41">
        <v>21400</v>
      </c>
      <c r="C135" s="40">
        <v>20625</v>
      </c>
      <c r="D135" s="40">
        <v>19909</v>
      </c>
      <c r="E135" s="40">
        <v>19897</v>
      </c>
    </row>
    <row r="136" spans="1:5" ht="15.75" thickBot="1" x14ac:dyDescent="0.3">
      <c r="A136" s="39" t="s">
        <v>84</v>
      </c>
      <c r="B136" s="41"/>
      <c r="C136" s="40"/>
      <c r="D136" s="40"/>
      <c r="E136" s="40"/>
    </row>
    <row r="137" spans="1:5" ht="15.75" thickBot="1" x14ac:dyDescent="0.3">
      <c r="A137" s="39" t="s">
        <v>85</v>
      </c>
      <c r="B137" s="41"/>
      <c r="C137" s="40"/>
      <c r="D137" s="40"/>
      <c r="E137" s="40"/>
    </row>
    <row r="138" spans="1:5" ht="15.75" thickBot="1" x14ac:dyDescent="0.3">
      <c r="A138" s="39" t="s">
        <v>86</v>
      </c>
      <c r="B138" s="41"/>
      <c r="C138" s="40"/>
      <c r="D138" s="40"/>
      <c r="E138" s="40"/>
    </row>
    <row r="139" spans="1:5" ht="15.75" thickBot="1" x14ac:dyDescent="0.3">
      <c r="A139" s="39" t="s">
        <v>87</v>
      </c>
      <c r="B139" s="92">
        <v>249450</v>
      </c>
      <c r="C139" s="91">
        <v>177202</v>
      </c>
      <c r="D139" s="91">
        <v>177341</v>
      </c>
      <c r="E139" s="91">
        <v>177139</v>
      </c>
    </row>
    <row r="140" spans="1:5" ht="15.75" thickBot="1" x14ac:dyDescent="0.3">
      <c r="A140" s="45" t="s">
        <v>462</v>
      </c>
      <c r="B140" s="41">
        <f>B139+B138+B137+B136+B135+B134+B133</f>
        <v>299170</v>
      </c>
      <c r="C140" s="41">
        <f>C139+C138+C137+C136+C135+C134+C133</f>
        <v>226147</v>
      </c>
      <c r="D140" s="41">
        <f>D139+D138+D137+D136+D135+D134+D133</f>
        <v>225570</v>
      </c>
      <c r="E140" s="41">
        <f>E139+E138+E137+E136+E135+E134+E133</f>
        <v>225356</v>
      </c>
    </row>
    <row r="141" spans="1:5" ht="15.75" thickBot="1" x14ac:dyDescent="0.3">
      <c r="A141" s="43" t="s">
        <v>89</v>
      </c>
      <c r="B141" s="44">
        <f>IF(B140-B125=0,0,"Error")</f>
        <v>0</v>
      </c>
      <c r="C141" s="44">
        <f>IF(C140-C125=0,0,"Error")</f>
        <v>0</v>
      </c>
      <c r="D141" s="44">
        <f>IF(D140-D125=0,0,"Error")</f>
        <v>0</v>
      </c>
      <c r="E141" s="44">
        <f>IF(E140-E125=0,0,"Error")</f>
        <v>0</v>
      </c>
    </row>
    <row r="142" spans="1:5" ht="23.25" customHeight="1" thickBot="1" x14ac:dyDescent="0.3">
      <c r="A142" s="186" t="s">
        <v>463</v>
      </c>
      <c r="B142" s="555" t="s">
        <v>464</v>
      </c>
      <c r="C142" s="556"/>
      <c r="D142" s="556"/>
      <c r="E142" s="557"/>
    </row>
    <row r="143" spans="1:5" ht="39" customHeight="1" thickBot="1" x14ac:dyDescent="0.3">
      <c r="A143" s="19" t="s">
        <v>69</v>
      </c>
      <c r="B143" s="555" t="s">
        <v>465</v>
      </c>
      <c r="C143" s="556"/>
      <c r="D143" s="556"/>
      <c r="E143" s="557"/>
    </row>
    <row r="144" spans="1:5" ht="15.75" thickBot="1" x14ac:dyDescent="0.3">
      <c r="A144" s="19" t="s">
        <v>71</v>
      </c>
      <c r="B144" s="396" t="s">
        <v>466</v>
      </c>
      <c r="C144" s="397"/>
      <c r="D144" s="397"/>
      <c r="E144" s="398"/>
    </row>
    <row r="145" spans="1:5" ht="15.75" thickBot="1" x14ac:dyDescent="0.3">
      <c r="A145" s="19" t="s">
        <v>73</v>
      </c>
      <c r="B145" s="81">
        <v>10</v>
      </c>
      <c r="C145" s="81">
        <v>10</v>
      </c>
      <c r="D145" s="81">
        <v>10</v>
      </c>
      <c r="E145" s="81">
        <v>10</v>
      </c>
    </row>
    <row r="146" spans="1:5" x14ac:dyDescent="0.25">
      <c r="A146" s="379"/>
      <c r="B146" s="33">
        <v>2018</v>
      </c>
      <c r="C146" s="33">
        <v>2019</v>
      </c>
      <c r="D146" s="33">
        <v>2020</v>
      </c>
      <c r="E146" s="33">
        <v>2021</v>
      </c>
    </row>
    <row r="147" spans="1:5" ht="15.75" thickBot="1" x14ac:dyDescent="0.3">
      <c r="A147" s="380"/>
      <c r="B147" s="34" t="s">
        <v>1</v>
      </c>
      <c r="C147" s="34" t="s">
        <v>47</v>
      </c>
      <c r="D147" s="34" t="s">
        <v>47</v>
      </c>
      <c r="E147" s="34" t="s">
        <v>47</v>
      </c>
    </row>
    <row r="148" spans="1:5" ht="15.75" thickBot="1" x14ac:dyDescent="0.3">
      <c r="A148" s="19" t="s">
        <v>74</v>
      </c>
      <c r="B148" s="35">
        <f>B163</f>
        <v>17000</v>
      </c>
      <c r="C148" s="35">
        <f>C163</f>
        <v>17510</v>
      </c>
      <c r="D148" s="35">
        <f>D163</f>
        <v>18035</v>
      </c>
      <c r="E148" s="35">
        <f>E163</f>
        <v>18576</v>
      </c>
    </row>
    <row r="149" spans="1:5" ht="15.75" thickBot="1" x14ac:dyDescent="0.3">
      <c r="A149" s="19" t="s">
        <v>75</v>
      </c>
      <c r="B149" s="35">
        <v>1700</v>
      </c>
      <c r="C149" s="35">
        <v>1700</v>
      </c>
      <c r="D149" s="35">
        <v>1700</v>
      </c>
      <c r="E149" s="35">
        <v>1700</v>
      </c>
    </row>
    <row r="150" spans="1:5" ht="15.75" thickBot="1" x14ac:dyDescent="0.3">
      <c r="A150" s="19" t="s">
        <v>76</v>
      </c>
      <c r="B150" s="37"/>
      <c r="C150" s="38">
        <v>0</v>
      </c>
      <c r="D150" s="38">
        <v>0</v>
      </c>
      <c r="E150" s="38">
        <v>0</v>
      </c>
    </row>
    <row r="151" spans="1:5" ht="15.75" thickBot="1" x14ac:dyDescent="0.3">
      <c r="A151" s="19" t="s">
        <v>78</v>
      </c>
      <c r="B151" s="37"/>
      <c r="C151" s="38">
        <v>0</v>
      </c>
      <c r="D151" s="38">
        <v>0</v>
      </c>
      <c r="E151" s="38">
        <v>0</v>
      </c>
    </row>
    <row r="152" spans="1:5" ht="15.75" thickBot="1" x14ac:dyDescent="0.3">
      <c r="A152" s="19" t="s">
        <v>79</v>
      </c>
      <c r="B152" s="37"/>
      <c r="C152" s="38">
        <v>0</v>
      </c>
      <c r="D152" s="38">
        <v>0</v>
      </c>
      <c r="E152" s="38">
        <v>0</v>
      </c>
    </row>
    <row r="153" spans="1:5" ht="15.75" thickBot="1" x14ac:dyDescent="0.3">
      <c r="A153" s="387" t="s">
        <v>467</v>
      </c>
      <c r="B153" s="388"/>
      <c r="C153" s="388"/>
      <c r="D153" s="388"/>
      <c r="E153" s="389"/>
    </row>
    <row r="154" spans="1:5" x14ac:dyDescent="0.25">
      <c r="A154" s="379"/>
      <c r="B154" s="33">
        <v>2018</v>
      </c>
      <c r="C154" s="33">
        <v>2019</v>
      </c>
      <c r="D154" s="33">
        <v>2020</v>
      </c>
      <c r="E154" s="33">
        <v>2021</v>
      </c>
    </row>
    <row r="155" spans="1:5" ht="15.75" thickBot="1" x14ac:dyDescent="0.3">
      <c r="A155" s="380"/>
      <c r="B155" s="34" t="s">
        <v>1</v>
      </c>
      <c r="C155" s="34" t="s">
        <v>47</v>
      </c>
      <c r="D155" s="34" t="s">
        <v>47</v>
      </c>
      <c r="E155" s="34" t="s">
        <v>47</v>
      </c>
    </row>
    <row r="156" spans="1:5" ht="15.75" thickBot="1" x14ac:dyDescent="0.3">
      <c r="A156" s="39" t="s">
        <v>81</v>
      </c>
      <c r="B156" s="40"/>
      <c r="C156" s="40"/>
      <c r="D156" s="40"/>
      <c r="E156" s="40"/>
    </row>
    <row r="157" spans="1:5" ht="15.75" thickBot="1" x14ac:dyDescent="0.3">
      <c r="A157" s="39" t="s">
        <v>82</v>
      </c>
      <c r="B157" s="40"/>
      <c r="C157" s="40"/>
      <c r="D157" s="40"/>
      <c r="E157" s="40"/>
    </row>
    <row r="158" spans="1:5" ht="15.75" thickBot="1" x14ac:dyDescent="0.3">
      <c r="A158" s="39" t="s">
        <v>83</v>
      </c>
      <c r="B158" s="41">
        <v>17000</v>
      </c>
      <c r="C158" s="40">
        <v>17510</v>
      </c>
      <c r="D158" s="40">
        <v>18035</v>
      </c>
      <c r="E158" s="40">
        <v>18576</v>
      </c>
    </row>
    <row r="159" spans="1:5" ht="15.75" thickBot="1" x14ac:dyDescent="0.3">
      <c r="A159" s="39" t="s">
        <v>84</v>
      </c>
      <c r="B159" s="41"/>
      <c r="C159" s="40"/>
      <c r="D159" s="40"/>
      <c r="E159" s="40"/>
    </row>
    <row r="160" spans="1:5" ht="15.75" thickBot="1" x14ac:dyDescent="0.3">
      <c r="A160" s="39" t="s">
        <v>85</v>
      </c>
      <c r="B160" s="41"/>
      <c r="C160" s="40"/>
      <c r="D160" s="40"/>
      <c r="E160" s="40"/>
    </row>
    <row r="161" spans="1:5" ht="15.75" thickBot="1" x14ac:dyDescent="0.3">
      <c r="A161" s="39" t="s">
        <v>86</v>
      </c>
      <c r="B161" s="41"/>
      <c r="C161" s="40"/>
      <c r="D161" s="40"/>
      <c r="E161" s="40"/>
    </row>
    <row r="162" spans="1:5" ht="15.75" thickBot="1" x14ac:dyDescent="0.3">
      <c r="A162" s="39" t="s">
        <v>87</v>
      </c>
      <c r="B162" s="41"/>
      <c r="C162" s="40"/>
      <c r="D162" s="40"/>
      <c r="E162" s="40"/>
    </row>
    <row r="163" spans="1:5" ht="15.75" thickBot="1" x14ac:dyDescent="0.3">
      <c r="A163" s="45" t="s">
        <v>468</v>
      </c>
      <c r="B163" s="41">
        <f>B162+B161+B160+B159+B158+B157+B156</f>
        <v>17000</v>
      </c>
      <c r="C163" s="41">
        <f>C162+C161+C160+C159+C158+C157+C156</f>
        <v>17510</v>
      </c>
      <c r="D163" s="41">
        <f>D162+D161+D160+D159+D158+D157+D156</f>
        <v>18035</v>
      </c>
      <c r="E163" s="41">
        <f>E162+E161+E160+E159+E158+E157+E156</f>
        <v>18576</v>
      </c>
    </row>
    <row r="164" spans="1:5" ht="15.75" thickBot="1" x14ac:dyDescent="0.3">
      <c r="A164" s="43" t="s">
        <v>89</v>
      </c>
      <c r="B164" s="44">
        <f>IF(B163-B148=0,0,"Error")</f>
        <v>0</v>
      </c>
      <c r="C164" s="44">
        <f>IF(C163-C148=0,0,"Error")</f>
        <v>0</v>
      </c>
      <c r="D164" s="44">
        <f>IF(D163-D148=0,0,"Error")</f>
        <v>0</v>
      </c>
      <c r="E164" s="44">
        <f>IF(E163-E148=0,0,"Error")</f>
        <v>0</v>
      </c>
    </row>
    <row r="165" spans="1:5" ht="15.75" thickBot="1" x14ac:dyDescent="0.3">
      <c r="A165" s="186" t="s">
        <v>469</v>
      </c>
      <c r="B165" s="399" t="s">
        <v>470</v>
      </c>
      <c r="C165" s="400"/>
      <c r="D165" s="400"/>
      <c r="E165" s="401"/>
    </row>
    <row r="166" spans="1:5" ht="57" customHeight="1" thickBot="1" x14ac:dyDescent="0.3">
      <c r="A166" s="19" t="s">
        <v>69</v>
      </c>
      <c r="B166" s="550" t="s">
        <v>471</v>
      </c>
      <c r="C166" s="551"/>
      <c r="D166" s="551"/>
      <c r="E166" s="552"/>
    </row>
    <row r="167" spans="1:5" ht="15.75" thickBot="1" x14ac:dyDescent="0.3">
      <c r="A167" s="19" t="s">
        <v>71</v>
      </c>
      <c r="B167" s="396" t="s">
        <v>472</v>
      </c>
      <c r="C167" s="397"/>
      <c r="D167" s="397"/>
      <c r="E167" s="398"/>
    </row>
    <row r="168" spans="1:5" ht="15.75" thickBot="1" x14ac:dyDescent="0.3">
      <c r="A168" s="19" t="s">
        <v>73</v>
      </c>
      <c r="B168" s="81">
        <v>1200000</v>
      </c>
      <c r="C168" s="81">
        <v>1218000</v>
      </c>
      <c r="D168" s="81">
        <v>1236400</v>
      </c>
      <c r="E168" s="81">
        <v>1255480</v>
      </c>
    </row>
    <row r="169" spans="1:5" x14ac:dyDescent="0.25">
      <c r="A169" s="379"/>
      <c r="B169" s="33">
        <v>2018</v>
      </c>
      <c r="C169" s="33">
        <v>2019</v>
      </c>
      <c r="D169" s="33">
        <v>2020</v>
      </c>
      <c r="E169" s="33">
        <v>2021</v>
      </c>
    </row>
    <row r="170" spans="1:5" ht="15.75" thickBot="1" x14ac:dyDescent="0.3">
      <c r="A170" s="380"/>
      <c r="B170" s="34" t="s">
        <v>1</v>
      </c>
      <c r="C170" s="34" t="s">
        <v>47</v>
      </c>
      <c r="D170" s="34" t="s">
        <v>47</v>
      </c>
      <c r="E170" s="34" t="s">
        <v>47</v>
      </c>
    </row>
    <row r="171" spans="1:5" ht="15.75" thickBot="1" x14ac:dyDescent="0.3">
      <c r="A171" s="19" t="s">
        <v>74</v>
      </c>
      <c r="B171" s="35">
        <f>B186</f>
        <v>27080</v>
      </c>
      <c r="C171" s="35">
        <f>C186</f>
        <v>27485</v>
      </c>
      <c r="D171" s="35">
        <f>D186</f>
        <v>27902</v>
      </c>
      <c r="E171" s="35">
        <f>E186</f>
        <v>28332</v>
      </c>
    </row>
    <row r="172" spans="1:5" ht="15.75" thickBot="1" x14ac:dyDescent="0.3">
      <c r="A172" s="19" t="s">
        <v>75</v>
      </c>
      <c r="B172" s="156">
        <f>B171/B168</f>
        <v>2.2566666666666665E-2</v>
      </c>
      <c r="C172" s="156">
        <f>C171/C168</f>
        <v>2.2565681444991791E-2</v>
      </c>
      <c r="D172" s="156">
        <f>D171/D168</f>
        <v>2.256713037851828E-2</v>
      </c>
      <c r="E172" s="156">
        <f>E171/E168</f>
        <v>2.2566667728677478E-2</v>
      </c>
    </row>
    <row r="173" spans="1:5" ht="15.75" thickBot="1" x14ac:dyDescent="0.3">
      <c r="A173" s="19" t="s">
        <v>76</v>
      </c>
      <c r="B173" s="37"/>
      <c r="C173" s="38">
        <f>C168/B168-1</f>
        <v>1.4999999999999902E-2</v>
      </c>
      <c r="D173" s="38">
        <f>D168/C168-1</f>
        <v>1.5106732348111551E-2</v>
      </c>
      <c r="E173" s="38">
        <f>E168/D168-1</f>
        <v>1.543189906179232E-2</v>
      </c>
    </row>
    <row r="174" spans="1:5" ht="15.75" thickBot="1" x14ac:dyDescent="0.3">
      <c r="A174" s="19" t="s">
        <v>78</v>
      </c>
      <c r="B174" s="37"/>
      <c r="C174" s="38">
        <f t="shared" ref="C174:E175" si="3">C171/B171-1</f>
        <v>1.4955686853766581E-2</v>
      </c>
      <c r="D174" s="38">
        <f t="shared" si="3"/>
        <v>1.517191195197376E-2</v>
      </c>
      <c r="E174" s="38">
        <f t="shared" si="3"/>
        <v>1.5411081642892954E-2</v>
      </c>
    </row>
    <row r="175" spans="1:5" ht="15.75" thickBot="1" x14ac:dyDescent="0.3">
      <c r="A175" s="19" t="s">
        <v>79</v>
      </c>
      <c r="B175" s="37"/>
      <c r="C175" s="38">
        <f t="shared" si="3"/>
        <v>-4.3658272151025912E-5</v>
      </c>
      <c r="D175" s="38">
        <f t="shared" si="3"/>
        <v>6.4209606522203089E-5</v>
      </c>
      <c r="E175" s="38">
        <f t="shared" si="3"/>
        <v>-2.0501048783927445E-5</v>
      </c>
    </row>
    <row r="176" spans="1:5" ht="15.75" thickBot="1" x14ac:dyDescent="0.3">
      <c r="A176" s="387" t="s">
        <v>473</v>
      </c>
      <c r="B176" s="388"/>
      <c r="C176" s="388"/>
      <c r="D176" s="388"/>
      <c r="E176" s="389"/>
    </row>
    <row r="177" spans="1:5" x14ac:dyDescent="0.25">
      <c r="A177" s="379"/>
      <c r="B177" s="33">
        <v>2018</v>
      </c>
      <c r="C177" s="33">
        <v>2019</v>
      </c>
      <c r="D177" s="33">
        <v>2020</v>
      </c>
      <c r="E177" s="33">
        <v>2021</v>
      </c>
    </row>
    <row r="178" spans="1:5" ht="15.75" thickBot="1" x14ac:dyDescent="0.3">
      <c r="A178" s="380"/>
      <c r="B178" s="34" t="s">
        <v>1</v>
      </c>
      <c r="C178" s="34" t="s">
        <v>47</v>
      </c>
      <c r="D178" s="34" t="s">
        <v>47</v>
      </c>
      <c r="E178" s="34" t="s">
        <v>47</v>
      </c>
    </row>
    <row r="179" spans="1:5" ht="15.75" thickBot="1" x14ac:dyDescent="0.3">
      <c r="A179" s="39" t="s">
        <v>81</v>
      </c>
      <c r="B179" s="40">
        <v>11500</v>
      </c>
      <c r="C179" s="40">
        <v>11500</v>
      </c>
      <c r="D179" s="40">
        <v>11500</v>
      </c>
      <c r="E179" s="40">
        <v>11500</v>
      </c>
    </row>
    <row r="180" spans="1:5" ht="15.75" thickBot="1" x14ac:dyDescent="0.3">
      <c r="A180" s="39" t="s">
        <v>82</v>
      </c>
      <c r="B180" s="40">
        <v>2080</v>
      </c>
      <c r="C180" s="40">
        <v>2080</v>
      </c>
      <c r="D180" s="40">
        <v>2080</v>
      </c>
      <c r="E180" s="40">
        <v>2080</v>
      </c>
    </row>
    <row r="181" spans="1:5" ht="15.75" thickBot="1" x14ac:dyDescent="0.3">
      <c r="A181" s="39" t="s">
        <v>83</v>
      </c>
      <c r="B181" s="41">
        <v>13500</v>
      </c>
      <c r="C181" s="40">
        <v>13905</v>
      </c>
      <c r="D181" s="40">
        <v>14322</v>
      </c>
      <c r="E181" s="40">
        <v>14752</v>
      </c>
    </row>
    <row r="182" spans="1:5" ht="15.75" thickBot="1" x14ac:dyDescent="0.3">
      <c r="A182" s="39" t="s">
        <v>84</v>
      </c>
      <c r="B182" s="41"/>
      <c r="C182" s="40"/>
      <c r="D182" s="40"/>
      <c r="E182" s="40"/>
    </row>
    <row r="183" spans="1:5" ht="15.75" thickBot="1" x14ac:dyDescent="0.3">
      <c r="A183" s="39" t="s">
        <v>85</v>
      </c>
      <c r="B183" s="41"/>
      <c r="C183" s="40"/>
      <c r="D183" s="40"/>
      <c r="E183" s="40"/>
    </row>
    <row r="184" spans="1:5" ht="15.75" thickBot="1" x14ac:dyDescent="0.3">
      <c r="A184" s="39" t="s">
        <v>86</v>
      </c>
      <c r="B184" s="41"/>
      <c r="C184" s="40"/>
      <c r="D184" s="40"/>
      <c r="E184" s="40"/>
    </row>
    <row r="185" spans="1:5" ht="15.75" thickBot="1" x14ac:dyDescent="0.3">
      <c r="A185" s="39" t="s">
        <v>87</v>
      </c>
      <c r="B185" s="41"/>
      <c r="C185" s="40"/>
      <c r="D185" s="40"/>
      <c r="E185" s="40"/>
    </row>
    <row r="186" spans="1:5" ht="15.75" thickBot="1" x14ac:dyDescent="0.3">
      <c r="A186" s="45" t="s">
        <v>474</v>
      </c>
      <c r="B186" s="41">
        <f>B185+B184+B183+B182+B181+B180+B179</f>
        <v>27080</v>
      </c>
      <c r="C186" s="41">
        <f>C185+C184+C183+C182+C181+C180+C179</f>
        <v>27485</v>
      </c>
      <c r="D186" s="41">
        <f>D185+D184+D183+D182+D181+D180+D179</f>
        <v>27902</v>
      </c>
      <c r="E186" s="41">
        <f>E185+E184+E183+E182+E181+E180+E179</f>
        <v>28332</v>
      </c>
    </row>
    <row r="187" spans="1:5" ht="15.75" thickBot="1" x14ac:dyDescent="0.3">
      <c r="A187" s="43" t="s">
        <v>89</v>
      </c>
      <c r="B187" s="44">
        <f>IF(B186-B171=0,0,"Error")</f>
        <v>0</v>
      </c>
      <c r="C187" s="44">
        <f>IF(C186-C171=0,0,"Error")</f>
        <v>0</v>
      </c>
      <c r="D187" s="44">
        <f>IF(D186-D171=0,0,"Error")</f>
        <v>0</v>
      </c>
      <c r="E187" s="44">
        <f>IF(E186-E171=0,0,"Error")</f>
        <v>0</v>
      </c>
    </row>
    <row r="188" spans="1:5" ht="15.75" thickBot="1" x14ac:dyDescent="0.3">
      <c r="A188" s="186" t="s">
        <v>475</v>
      </c>
      <c r="B188" s="399" t="s">
        <v>476</v>
      </c>
      <c r="C188" s="400"/>
      <c r="D188" s="400"/>
      <c r="E188" s="401"/>
    </row>
    <row r="189" spans="1:5" ht="42" customHeight="1" thickBot="1" x14ac:dyDescent="0.3">
      <c r="A189" s="19" t="s">
        <v>69</v>
      </c>
      <c r="B189" s="550" t="s">
        <v>477</v>
      </c>
      <c r="C189" s="551"/>
      <c r="D189" s="551"/>
      <c r="E189" s="552"/>
    </row>
    <row r="190" spans="1:5" ht="15.75" thickBot="1" x14ac:dyDescent="0.3">
      <c r="A190" s="19" t="s">
        <v>71</v>
      </c>
      <c r="B190" s="396" t="s">
        <v>478</v>
      </c>
      <c r="C190" s="397"/>
      <c r="D190" s="397"/>
      <c r="E190" s="398"/>
    </row>
    <row r="191" spans="1:5" ht="15.75" thickBot="1" x14ac:dyDescent="0.3">
      <c r="A191" s="19" t="s">
        <v>73</v>
      </c>
      <c r="B191" s="81">
        <v>2570</v>
      </c>
      <c r="C191" s="81">
        <v>2690</v>
      </c>
      <c r="D191" s="81">
        <v>2905</v>
      </c>
      <c r="E191" s="81">
        <v>3100</v>
      </c>
    </row>
    <row r="192" spans="1:5" x14ac:dyDescent="0.25">
      <c r="A192" s="379"/>
      <c r="B192" s="33">
        <v>2018</v>
      </c>
      <c r="C192" s="33">
        <v>2019</v>
      </c>
      <c r="D192" s="33">
        <v>2020</v>
      </c>
      <c r="E192" s="33">
        <v>2021</v>
      </c>
    </row>
    <row r="193" spans="1:5" ht="15.75" thickBot="1" x14ac:dyDescent="0.3">
      <c r="A193" s="380"/>
      <c r="B193" s="34" t="s">
        <v>1</v>
      </c>
      <c r="C193" s="34" t="s">
        <v>47</v>
      </c>
      <c r="D193" s="34" t="s">
        <v>47</v>
      </c>
      <c r="E193" s="34" t="s">
        <v>47</v>
      </c>
    </row>
    <row r="194" spans="1:5" ht="15.75" thickBot="1" x14ac:dyDescent="0.3">
      <c r="A194" s="19" t="s">
        <v>74</v>
      </c>
      <c r="B194" s="35">
        <v>8200</v>
      </c>
      <c r="C194" s="35">
        <v>8040</v>
      </c>
      <c r="D194" s="35">
        <v>8500</v>
      </c>
      <c r="E194" s="35">
        <v>8900</v>
      </c>
    </row>
    <row r="195" spans="1:5" ht="15.75" thickBot="1" x14ac:dyDescent="0.3">
      <c r="A195" s="19" t="s">
        <v>75</v>
      </c>
      <c r="B195" s="35">
        <v>3.190661478599222</v>
      </c>
      <c r="C195" s="35">
        <v>2.9888475836431225</v>
      </c>
      <c r="D195" s="35">
        <v>2.9259896729776247</v>
      </c>
      <c r="E195" s="35">
        <v>2.870967741935484</v>
      </c>
    </row>
    <row r="196" spans="1:5" ht="15.75" thickBot="1" x14ac:dyDescent="0.3">
      <c r="A196" s="19" t="s">
        <v>76</v>
      </c>
      <c r="B196" s="37"/>
      <c r="C196" s="38">
        <v>4.6692607003891107E-2</v>
      </c>
      <c r="D196" s="38">
        <v>7.9925650557620909E-2</v>
      </c>
      <c r="E196" s="38">
        <v>6.7125645438898429E-2</v>
      </c>
    </row>
    <row r="197" spans="1:5" ht="15.75" thickBot="1" x14ac:dyDescent="0.3">
      <c r="A197" s="19" t="s">
        <v>78</v>
      </c>
      <c r="B197" s="37"/>
      <c r="C197" s="38">
        <v>-1.9512195121951237E-2</v>
      </c>
      <c r="D197" s="38">
        <v>5.7213930348258613E-2</v>
      </c>
      <c r="E197" s="38">
        <v>4.705882352941182E-2</v>
      </c>
    </row>
    <row r="198" spans="1:5" ht="15.75" thickBot="1" x14ac:dyDescent="0.3">
      <c r="A198" s="19" t="s">
        <v>79</v>
      </c>
      <c r="B198" s="37"/>
      <c r="C198" s="38">
        <v>-6.3251428053314074E-2</v>
      </c>
      <c r="D198" s="38">
        <v>-2.1030818369426552E-2</v>
      </c>
      <c r="E198" s="38">
        <v>-1.8804554079696278E-2</v>
      </c>
    </row>
    <row r="199" spans="1:5" ht="15.75" thickBot="1" x14ac:dyDescent="0.3">
      <c r="A199" s="387" t="s">
        <v>479</v>
      </c>
      <c r="B199" s="388"/>
      <c r="C199" s="388"/>
      <c r="D199" s="388"/>
      <c r="E199" s="389"/>
    </row>
    <row r="200" spans="1:5" x14ac:dyDescent="0.25">
      <c r="A200" s="379"/>
      <c r="B200" s="33">
        <v>2018</v>
      </c>
      <c r="C200" s="33">
        <v>2019</v>
      </c>
      <c r="D200" s="33">
        <v>2020</v>
      </c>
      <c r="E200" s="33">
        <v>2021</v>
      </c>
    </row>
    <row r="201" spans="1:5" ht="15.75" thickBot="1" x14ac:dyDescent="0.3">
      <c r="A201" s="380"/>
      <c r="B201" s="34" t="s">
        <v>1</v>
      </c>
      <c r="C201" s="34" t="s">
        <v>47</v>
      </c>
      <c r="D201" s="34" t="s">
        <v>47</v>
      </c>
      <c r="E201" s="34" t="s">
        <v>47</v>
      </c>
    </row>
    <row r="202" spans="1:5" ht="15.75" thickBot="1" x14ac:dyDescent="0.3">
      <c r="A202" s="39" t="s">
        <v>81</v>
      </c>
      <c r="B202" s="40"/>
      <c r="C202" s="40"/>
      <c r="D202" s="40"/>
      <c r="E202" s="40"/>
    </row>
    <row r="203" spans="1:5" ht="15.75" thickBot="1" x14ac:dyDescent="0.3">
      <c r="A203" s="39" t="s">
        <v>82</v>
      </c>
      <c r="B203" s="40"/>
      <c r="C203" s="40"/>
      <c r="D203" s="40"/>
      <c r="E203" s="40"/>
    </row>
    <row r="204" spans="1:5" ht="15.75" thickBot="1" x14ac:dyDescent="0.3">
      <c r="A204" s="39" t="s">
        <v>83</v>
      </c>
      <c r="B204" s="41">
        <v>8200</v>
      </c>
      <c r="C204" s="40">
        <v>8040</v>
      </c>
      <c r="D204" s="40">
        <v>8500</v>
      </c>
      <c r="E204" s="40">
        <v>8900</v>
      </c>
    </row>
    <row r="205" spans="1:5" ht="15.75" thickBot="1" x14ac:dyDescent="0.3">
      <c r="A205" s="39" t="s">
        <v>84</v>
      </c>
      <c r="B205" s="41"/>
      <c r="C205" s="40"/>
      <c r="D205" s="40"/>
      <c r="E205" s="40"/>
    </row>
    <row r="206" spans="1:5" ht="15.75" thickBot="1" x14ac:dyDescent="0.3">
      <c r="A206" s="39" t="s">
        <v>85</v>
      </c>
      <c r="B206" s="41"/>
      <c r="C206" s="40"/>
      <c r="D206" s="40"/>
      <c r="E206" s="40"/>
    </row>
    <row r="207" spans="1:5" ht="15.75" thickBot="1" x14ac:dyDescent="0.3">
      <c r="A207" s="39" t="s">
        <v>86</v>
      </c>
      <c r="B207" s="41"/>
      <c r="C207" s="40"/>
      <c r="D207" s="40"/>
      <c r="E207" s="40"/>
    </row>
    <row r="208" spans="1:5" ht="15.75" thickBot="1" x14ac:dyDescent="0.3">
      <c r="A208" s="39" t="s">
        <v>87</v>
      </c>
      <c r="B208" s="41"/>
      <c r="C208" s="40"/>
      <c r="D208" s="40"/>
      <c r="E208" s="40"/>
    </row>
    <row r="209" spans="1:5" ht="15.75" thickBot="1" x14ac:dyDescent="0.3">
      <c r="A209" s="45" t="s">
        <v>480</v>
      </c>
      <c r="B209" s="41">
        <f>B208+B207+B206+B205+B204+B203+B202</f>
        <v>8200</v>
      </c>
      <c r="C209" s="41">
        <f>C208+C207+C206+C205+C204+C203+C202</f>
        <v>8040</v>
      </c>
      <c r="D209" s="41">
        <f>D208+D207+D206+D205+D204+D203+D202</f>
        <v>8500</v>
      </c>
      <c r="E209" s="41">
        <f>E208+E207+E206+E205+E204+E203+E202</f>
        <v>8900</v>
      </c>
    </row>
    <row r="210" spans="1:5" ht="15.75" thickBot="1" x14ac:dyDescent="0.3">
      <c r="A210" s="43" t="s">
        <v>89</v>
      </c>
      <c r="B210" s="44">
        <f>IF(B209-B194=0,0,"Error")</f>
        <v>0</v>
      </c>
      <c r="C210" s="44">
        <f>IF(C209-C194=0,0,"Error")</f>
        <v>0</v>
      </c>
      <c r="D210" s="44">
        <f>IF(D209-D194=0,0,"Error")</f>
        <v>0</v>
      </c>
      <c r="E210" s="44">
        <f>IF(E209-E194=0,0,"Error")</f>
        <v>0</v>
      </c>
    </row>
    <row r="211" spans="1:5" ht="15.75" thickBot="1" x14ac:dyDescent="0.3">
      <c r="A211" s="187" t="s">
        <v>481</v>
      </c>
      <c r="B211" s="553" t="s">
        <v>482</v>
      </c>
      <c r="C211" s="553"/>
      <c r="D211" s="553"/>
      <c r="E211" s="554"/>
    </row>
    <row r="212" spans="1:5" ht="27.75" customHeight="1" thickBot="1" x14ac:dyDescent="0.3">
      <c r="A212" s="19" t="s">
        <v>69</v>
      </c>
      <c r="B212" s="384" t="s">
        <v>483</v>
      </c>
      <c r="C212" s="385"/>
      <c r="D212" s="385"/>
      <c r="E212" s="386"/>
    </row>
    <row r="213" spans="1:5" ht="15.75" thickBot="1" x14ac:dyDescent="0.3">
      <c r="A213" s="19" t="s">
        <v>71</v>
      </c>
      <c r="B213" s="384" t="s">
        <v>484</v>
      </c>
      <c r="C213" s="385"/>
      <c r="D213" s="385"/>
      <c r="E213" s="386"/>
    </row>
    <row r="214" spans="1:5" ht="15.75" thickBot="1" x14ac:dyDescent="0.3">
      <c r="A214" s="19" t="s">
        <v>73</v>
      </c>
      <c r="B214" s="35">
        <v>328</v>
      </c>
      <c r="C214" s="35">
        <v>328</v>
      </c>
      <c r="D214" s="35">
        <v>328</v>
      </c>
      <c r="E214" s="35">
        <v>328</v>
      </c>
    </row>
    <row r="215" spans="1:5" x14ac:dyDescent="0.25">
      <c r="A215" s="379"/>
      <c r="B215" s="33">
        <v>2018</v>
      </c>
      <c r="C215" s="33">
        <v>2019</v>
      </c>
      <c r="D215" s="33">
        <v>2020</v>
      </c>
      <c r="E215" s="33">
        <v>2021</v>
      </c>
    </row>
    <row r="216" spans="1:5" ht="15.75" thickBot="1" x14ac:dyDescent="0.3">
      <c r="A216" s="380"/>
      <c r="B216" s="34" t="s">
        <v>1</v>
      </c>
      <c r="C216" s="34" t="s">
        <v>47</v>
      </c>
      <c r="D216" s="34" t="s">
        <v>47</v>
      </c>
      <c r="E216" s="34" t="s">
        <v>47</v>
      </c>
    </row>
    <row r="217" spans="1:5" ht="15.75" thickBot="1" x14ac:dyDescent="0.3">
      <c r="A217" s="19" t="s">
        <v>74</v>
      </c>
      <c r="B217" s="35">
        <v>29420</v>
      </c>
      <c r="C217" s="35">
        <v>29840</v>
      </c>
      <c r="D217" s="35">
        <v>30273</v>
      </c>
      <c r="E217" s="35">
        <v>30718</v>
      </c>
    </row>
    <row r="218" spans="1:5" ht="15.75" thickBot="1" x14ac:dyDescent="0.3">
      <c r="A218" s="19" t="s">
        <v>75</v>
      </c>
      <c r="B218" s="35">
        <f>B217/B214</f>
        <v>89.695121951219505</v>
      </c>
      <c r="C218" s="35">
        <f>C217/C214</f>
        <v>90.975609756097555</v>
      </c>
      <c r="D218" s="35">
        <f>D217/D214</f>
        <v>92.295731707317074</v>
      </c>
      <c r="E218" s="35">
        <f>E217/E214</f>
        <v>93.652439024390247</v>
      </c>
    </row>
    <row r="219" spans="1:5" ht="15.75" thickBot="1" x14ac:dyDescent="0.3">
      <c r="A219" s="19" t="s">
        <v>76</v>
      </c>
      <c r="B219" s="37"/>
      <c r="C219" s="38">
        <f>C214/B214-1</f>
        <v>0</v>
      </c>
      <c r="D219" s="38">
        <f>D214/C214-1</f>
        <v>0</v>
      </c>
      <c r="E219" s="38">
        <f>E214/D214-1</f>
        <v>0</v>
      </c>
    </row>
    <row r="220" spans="1:5" ht="15.75" thickBot="1" x14ac:dyDescent="0.3">
      <c r="A220" s="19" t="s">
        <v>78</v>
      </c>
      <c r="B220" s="37"/>
      <c r="C220" s="38">
        <f t="shared" ref="C220:E221" si="4">C217/B217-1</f>
        <v>1.4276002719238567E-2</v>
      </c>
      <c r="D220" s="38">
        <f t="shared" si="4"/>
        <v>1.4510723860589714E-2</v>
      </c>
      <c r="E220" s="38">
        <f t="shared" si="4"/>
        <v>1.4699567271165614E-2</v>
      </c>
    </row>
    <row r="221" spans="1:5" ht="15.75" thickBot="1" x14ac:dyDescent="0.3">
      <c r="A221" s="19" t="s">
        <v>79</v>
      </c>
      <c r="B221" s="37"/>
      <c r="C221" s="38">
        <f t="shared" si="4"/>
        <v>1.4276002719238567E-2</v>
      </c>
      <c r="D221" s="38">
        <f t="shared" si="4"/>
        <v>1.4510723860589936E-2</v>
      </c>
      <c r="E221" s="38">
        <f t="shared" si="4"/>
        <v>1.4699567271165837E-2</v>
      </c>
    </row>
    <row r="222" spans="1:5" ht="15.75" thickBot="1" x14ac:dyDescent="0.3">
      <c r="A222" s="387" t="s">
        <v>485</v>
      </c>
      <c r="B222" s="388"/>
      <c r="C222" s="388"/>
      <c r="D222" s="388"/>
      <c r="E222" s="389"/>
    </row>
    <row r="223" spans="1:5" x14ac:dyDescent="0.25">
      <c r="A223" s="379"/>
      <c r="B223" s="33">
        <v>2018</v>
      </c>
      <c r="C223" s="33">
        <v>2019</v>
      </c>
      <c r="D223" s="33">
        <v>2020</v>
      </c>
      <c r="E223" s="33">
        <v>2021</v>
      </c>
    </row>
    <row r="224" spans="1:5" ht="15.75" thickBot="1" x14ac:dyDescent="0.3">
      <c r="A224" s="380"/>
      <c r="B224" s="34" t="s">
        <v>1</v>
      </c>
      <c r="C224" s="34" t="s">
        <v>47</v>
      </c>
      <c r="D224" s="34" t="s">
        <v>47</v>
      </c>
      <c r="E224" s="34" t="s">
        <v>47</v>
      </c>
    </row>
    <row r="225" spans="1:5" ht="15.75" thickBot="1" x14ac:dyDescent="0.3">
      <c r="A225" s="39" t="s">
        <v>81</v>
      </c>
      <c r="B225" s="40">
        <v>13200</v>
      </c>
      <c r="C225" s="40">
        <v>13200</v>
      </c>
      <c r="D225" s="40">
        <v>13200</v>
      </c>
      <c r="E225" s="40">
        <v>13200</v>
      </c>
    </row>
    <row r="226" spans="1:5" ht="15.75" thickBot="1" x14ac:dyDescent="0.3">
      <c r="A226" s="39" t="s">
        <v>82</v>
      </c>
      <c r="B226" s="40">
        <v>2220</v>
      </c>
      <c r="C226" s="40">
        <v>2220</v>
      </c>
      <c r="D226" s="40">
        <v>2220</v>
      </c>
      <c r="E226" s="40">
        <v>2220</v>
      </c>
    </row>
    <row r="227" spans="1:5" ht="15.75" thickBot="1" x14ac:dyDescent="0.3">
      <c r="A227" s="39" t="s">
        <v>83</v>
      </c>
      <c r="B227" s="40">
        <v>14000</v>
      </c>
      <c r="C227" s="40">
        <v>14420</v>
      </c>
      <c r="D227" s="40">
        <v>14853</v>
      </c>
      <c r="E227" s="40">
        <v>15298</v>
      </c>
    </row>
    <row r="228" spans="1:5" ht="15.75" thickBot="1" x14ac:dyDescent="0.3">
      <c r="A228" s="39" t="s">
        <v>84</v>
      </c>
      <c r="B228" s="41"/>
      <c r="C228" s="40"/>
      <c r="D228" s="40"/>
      <c r="E228" s="40"/>
    </row>
    <row r="229" spans="1:5" ht="15.75" thickBot="1" x14ac:dyDescent="0.3">
      <c r="A229" s="39" t="s">
        <v>85</v>
      </c>
      <c r="B229" s="41"/>
      <c r="C229" s="40"/>
      <c r="D229" s="40"/>
      <c r="E229" s="40"/>
    </row>
    <row r="230" spans="1:5" ht="15.75" thickBot="1" x14ac:dyDescent="0.3">
      <c r="A230" s="39" t="s">
        <v>86</v>
      </c>
      <c r="B230" s="41"/>
      <c r="C230" s="40"/>
      <c r="D230" s="40"/>
      <c r="E230" s="40"/>
    </row>
    <row r="231" spans="1:5" ht="15.75" thickBot="1" x14ac:dyDescent="0.3">
      <c r="A231" s="39" t="s">
        <v>87</v>
      </c>
      <c r="B231" s="41"/>
      <c r="C231" s="40"/>
      <c r="D231" s="40"/>
      <c r="E231" s="40"/>
    </row>
    <row r="232" spans="1:5" ht="15.75" thickBot="1" x14ac:dyDescent="0.3">
      <c r="A232" s="45" t="s">
        <v>486</v>
      </c>
      <c r="B232" s="41">
        <f>B231+B230+B229+B228+B227+B226+B225</f>
        <v>29420</v>
      </c>
      <c r="C232" s="41">
        <f>C231+C230+C229+C228+C227+C226+C225</f>
        <v>29840</v>
      </c>
      <c r="D232" s="41">
        <f>D231+D230+D229+D228+D227+D226+D225</f>
        <v>30273</v>
      </c>
      <c r="E232" s="41">
        <f>E231+E230+E229+E228+E227+E226+E225</f>
        <v>30718</v>
      </c>
    </row>
    <row r="233" spans="1:5" ht="15.75" thickBot="1" x14ac:dyDescent="0.3">
      <c r="A233" s="43" t="s">
        <v>89</v>
      </c>
      <c r="B233" s="188">
        <f>B232-B217</f>
        <v>0</v>
      </c>
      <c r="C233" s="188">
        <f>C232-C217</f>
        <v>0</v>
      </c>
      <c r="D233" s="188">
        <f>D232-D217</f>
        <v>0</v>
      </c>
      <c r="E233" s="188">
        <f>E232-E217</f>
        <v>0</v>
      </c>
    </row>
    <row r="234" spans="1:5" ht="15.75" thickBot="1" x14ac:dyDescent="0.3">
      <c r="A234" s="187" t="s">
        <v>487</v>
      </c>
      <c r="B234" s="553" t="s">
        <v>488</v>
      </c>
      <c r="C234" s="553"/>
      <c r="D234" s="553"/>
      <c r="E234" s="554"/>
    </row>
    <row r="235" spans="1:5" ht="74.25" customHeight="1" thickBot="1" x14ac:dyDescent="0.3">
      <c r="A235" s="19" t="s">
        <v>69</v>
      </c>
      <c r="B235" s="384" t="s">
        <v>489</v>
      </c>
      <c r="C235" s="385"/>
      <c r="D235" s="385"/>
      <c r="E235" s="386"/>
    </row>
    <row r="236" spans="1:5" ht="15.75" thickBot="1" x14ac:dyDescent="0.3">
      <c r="A236" s="19" t="s">
        <v>71</v>
      </c>
      <c r="B236" s="384" t="s">
        <v>490</v>
      </c>
      <c r="C236" s="385"/>
      <c r="D236" s="385"/>
      <c r="E236" s="386"/>
    </row>
    <row r="237" spans="1:5" ht="15.75" thickBot="1" x14ac:dyDescent="0.3">
      <c r="A237" s="19" t="s">
        <v>73</v>
      </c>
      <c r="B237" s="35">
        <v>5</v>
      </c>
      <c r="C237" s="35">
        <v>5</v>
      </c>
      <c r="D237" s="35">
        <v>5</v>
      </c>
      <c r="E237" s="35">
        <v>5</v>
      </c>
    </row>
    <row r="238" spans="1:5" x14ac:dyDescent="0.25">
      <c r="A238" s="379"/>
      <c r="B238" s="33">
        <v>2018</v>
      </c>
      <c r="C238" s="33">
        <v>2019</v>
      </c>
      <c r="D238" s="33">
        <v>2020</v>
      </c>
      <c r="E238" s="33">
        <v>2021</v>
      </c>
    </row>
    <row r="239" spans="1:5" ht="15.75" thickBot="1" x14ac:dyDescent="0.3">
      <c r="A239" s="380"/>
      <c r="B239" s="34" t="s">
        <v>1</v>
      </c>
      <c r="C239" s="34" t="s">
        <v>47</v>
      </c>
      <c r="D239" s="34" t="s">
        <v>47</v>
      </c>
      <c r="E239" s="34" t="s">
        <v>47</v>
      </c>
    </row>
    <row r="240" spans="1:5" ht="15.75" thickBot="1" x14ac:dyDescent="0.3">
      <c r="A240" s="19" t="s">
        <v>74</v>
      </c>
      <c r="B240" s="81">
        <f>B255</f>
        <v>10000</v>
      </c>
      <c r="C240" s="81">
        <f>C255</f>
        <v>10300</v>
      </c>
      <c r="D240" s="81">
        <f>D255</f>
        <v>10609</v>
      </c>
      <c r="E240" s="81">
        <f>E255</f>
        <v>10927</v>
      </c>
    </row>
    <row r="241" spans="1:5" ht="15.75" thickBot="1" x14ac:dyDescent="0.3">
      <c r="A241" s="19" t="s">
        <v>75</v>
      </c>
      <c r="B241" s="35">
        <f>B240/B237</f>
        <v>2000</v>
      </c>
      <c r="C241" s="35">
        <f>C240/C237</f>
        <v>2060</v>
      </c>
      <c r="D241" s="35">
        <f>D240/D237</f>
        <v>2121.8000000000002</v>
      </c>
      <c r="E241" s="35">
        <f>E240/E237</f>
        <v>2185.4</v>
      </c>
    </row>
    <row r="242" spans="1:5" ht="15.75" thickBot="1" x14ac:dyDescent="0.3">
      <c r="A242" s="19" t="s">
        <v>76</v>
      </c>
      <c r="B242" s="37"/>
      <c r="C242" s="38">
        <f>C237/B237-1</f>
        <v>0</v>
      </c>
      <c r="D242" s="38">
        <f>D237/C237-1</f>
        <v>0</v>
      </c>
      <c r="E242" s="38">
        <f>E237/D237-1</f>
        <v>0</v>
      </c>
    </row>
    <row r="243" spans="1:5" ht="15.75" thickBot="1" x14ac:dyDescent="0.3">
      <c r="A243" s="19" t="s">
        <v>78</v>
      </c>
      <c r="B243" s="37"/>
      <c r="C243" s="38">
        <f t="shared" ref="C243:E244" si="5">C240/B240-1</f>
        <v>3.0000000000000027E-2</v>
      </c>
      <c r="D243" s="38">
        <f t="shared" si="5"/>
        <v>3.0000000000000027E-2</v>
      </c>
      <c r="E243" s="38">
        <f t="shared" si="5"/>
        <v>2.9974549910453341E-2</v>
      </c>
    </row>
    <row r="244" spans="1:5" ht="15.75" thickBot="1" x14ac:dyDescent="0.3">
      <c r="A244" s="19" t="s">
        <v>79</v>
      </c>
      <c r="B244" s="37"/>
      <c r="C244" s="38">
        <f t="shared" si="5"/>
        <v>3.0000000000000027E-2</v>
      </c>
      <c r="D244" s="38">
        <f t="shared" si="5"/>
        <v>3.0000000000000027E-2</v>
      </c>
      <c r="E244" s="38">
        <f t="shared" si="5"/>
        <v>2.9974549910453341E-2</v>
      </c>
    </row>
    <row r="245" spans="1:5" ht="15.75" thickBot="1" x14ac:dyDescent="0.3">
      <c r="A245" s="387" t="s">
        <v>491</v>
      </c>
      <c r="B245" s="388"/>
      <c r="C245" s="388"/>
      <c r="D245" s="388"/>
      <c r="E245" s="389"/>
    </row>
    <row r="246" spans="1:5" x14ac:dyDescent="0.25">
      <c r="A246" s="379"/>
      <c r="B246" s="33">
        <v>2018</v>
      </c>
      <c r="C246" s="33">
        <v>2019</v>
      </c>
      <c r="D246" s="33">
        <v>2020</v>
      </c>
      <c r="E246" s="33">
        <v>2021</v>
      </c>
    </row>
    <row r="247" spans="1:5" ht="15.75" thickBot="1" x14ac:dyDescent="0.3">
      <c r="A247" s="380"/>
      <c r="B247" s="34" t="s">
        <v>1</v>
      </c>
      <c r="C247" s="34" t="s">
        <v>47</v>
      </c>
      <c r="D247" s="34" t="s">
        <v>47</v>
      </c>
      <c r="E247" s="34" t="s">
        <v>47</v>
      </c>
    </row>
    <row r="248" spans="1:5" ht="15.75" thickBot="1" x14ac:dyDescent="0.3">
      <c r="A248" s="39" t="s">
        <v>81</v>
      </c>
      <c r="B248" s="40"/>
      <c r="C248" s="40"/>
      <c r="D248" s="40"/>
      <c r="E248" s="40"/>
    </row>
    <row r="249" spans="1:5" ht="15.75" thickBot="1" x14ac:dyDescent="0.3">
      <c r="A249" s="39" t="s">
        <v>82</v>
      </c>
      <c r="B249" s="40">
        <v>0</v>
      </c>
      <c r="C249" s="40"/>
      <c r="D249" s="40"/>
      <c r="E249" s="40"/>
    </row>
    <row r="250" spans="1:5" ht="15.75" thickBot="1" x14ac:dyDescent="0.3">
      <c r="A250" s="39" t="s">
        <v>83</v>
      </c>
      <c r="B250" s="40">
        <v>10000</v>
      </c>
      <c r="C250" s="40">
        <v>10300</v>
      </c>
      <c r="D250" s="40">
        <v>10609</v>
      </c>
      <c r="E250" s="40">
        <v>10927</v>
      </c>
    </row>
    <row r="251" spans="1:5" ht="15.75" thickBot="1" x14ac:dyDescent="0.3">
      <c r="A251" s="39" t="s">
        <v>84</v>
      </c>
      <c r="B251" s="41"/>
      <c r="C251" s="40"/>
      <c r="D251" s="40"/>
      <c r="E251" s="40"/>
    </row>
    <row r="252" spans="1:5" ht="15.75" thickBot="1" x14ac:dyDescent="0.3">
      <c r="A252" s="39" t="s">
        <v>85</v>
      </c>
      <c r="B252" s="41"/>
      <c r="C252" s="40"/>
      <c r="D252" s="40"/>
      <c r="E252" s="40"/>
    </row>
    <row r="253" spans="1:5" ht="15.75" thickBot="1" x14ac:dyDescent="0.3">
      <c r="A253" s="39" t="s">
        <v>86</v>
      </c>
      <c r="B253" s="41"/>
      <c r="C253" s="40"/>
      <c r="D253" s="40"/>
      <c r="E253" s="40"/>
    </row>
    <row r="254" spans="1:5" ht="15.75" thickBot="1" x14ac:dyDescent="0.3">
      <c r="A254" s="39" t="s">
        <v>87</v>
      </c>
      <c r="B254" s="41"/>
      <c r="C254" s="40"/>
      <c r="D254" s="40"/>
      <c r="E254" s="40"/>
    </row>
    <row r="255" spans="1:5" ht="15.75" thickBot="1" x14ac:dyDescent="0.3">
      <c r="A255" s="45" t="s">
        <v>492</v>
      </c>
      <c r="B255" s="41">
        <f>B254+B253+B252+B251+B250+B249+B248</f>
        <v>10000</v>
      </c>
      <c r="C255" s="41">
        <f>C254+C253+C252+C251+C250+C249+C248</f>
        <v>10300</v>
      </c>
      <c r="D255" s="41">
        <f>D254+D253+D252+D251+D250+D249+D248</f>
        <v>10609</v>
      </c>
      <c r="E255" s="41">
        <f>E254+E253+E252+E251+E250+E249+E248</f>
        <v>10927</v>
      </c>
    </row>
    <row r="256" spans="1:5" ht="15.75" thickBot="1" x14ac:dyDescent="0.3">
      <c r="A256" s="43"/>
      <c r="B256" s="188">
        <f>B255-B240</f>
        <v>0</v>
      </c>
      <c r="C256" s="188">
        <f>C255-C240</f>
        <v>0</v>
      </c>
      <c r="D256" s="188">
        <f>D255-D240</f>
        <v>0</v>
      </c>
      <c r="E256" s="188">
        <f>E255-E240</f>
        <v>0</v>
      </c>
    </row>
    <row r="257" spans="1:5" ht="15.75" thickBot="1" x14ac:dyDescent="0.3">
      <c r="A257" s="186" t="s">
        <v>493</v>
      </c>
      <c r="B257" s="399" t="s">
        <v>494</v>
      </c>
      <c r="C257" s="400"/>
      <c r="D257" s="400"/>
      <c r="E257" s="401"/>
    </row>
    <row r="258" spans="1:5" ht="71.25" customHeight="1" thickBot="1" x14ac:dyDescent="0.3">
      <c r="A258" s="19" t="s">
        <v>69</v>
      </c>
      <c r="B258" s="550" t="s">
        <v>495</v>
      </c>
      <c r="C258" s="551"/>
      <c r="D258" s="551"/>
      <c r="E258" s="552"/>
    </row>
    <row r="259" spans="1:5" ht="15.75" thickBot="1" x14ac:dyDescent="0.3">
      <c r="A259" s="19" t="s">
        <v>71</v>
      </c>
      <c r="B259" s="396" t="s">
        <v>496</v>
      </c>
      <c r="C259" s="397"/>
      <c r="D259" s="397"/>
      <c r="E259" s="398"/>
    </row>
    <row r="260" spans="1:5" ht="15.75" thickBot="1" x14ac:dyDescent="0.3">
      <c r="A260" s="19" t="s">
        <v>73</v>
      </c>
      <c r="B260" s="81">
        <v>10000</v>
      </c>
      <c r="C260" s="81">
        <v>10000</v>
      </c>
      <c r="D260" s="81">
        <v>10000</v>
      </c>
      <c r="E260" s="81">
        <v>10000</v>
      </c>
    </row>
    <row r="261" spans="1:5" x14ac:dyDescent="0.25">
      <c r="A261" s="379"/>
      <c r="B261" s="33">
        <v>2018</v>
      </c>
      <c r="C261" s="33">
        <v>2019</v>
      </c>
      <c r="D261" s="33">
        <v>2020</v>
      </c>
      <c r="E261" s="33">
        <v>2021</v>
      </c>
    </row>
    <row r="262" spans="1:5" ht="15.75" thickBot="1" x14ac:dyDescent="0.3">
      <c r="A262" s="380"/>
      <c r="B262" s="34" t="s">
        <v>1</v>
      </c>
      <c r="C262" s="34" t="s">
        <v>47</v>
      </c>
      <c r="D262" s="34" t="s">
        <v>47</v>
      </c>
      <c r="E262" s="34" t="s">
        <v>47</v>
      </c>
    </row>
    <row r="263" spans="1:5" ht="15.75" thickBot="1" x14ac:dyDescent="0.3">
      <c r="A263" s="19" t="s">
        <v>74</v>
      </c>
      <c r="B263" s="35">
        <v>20000</v>
      </c>
      <c r="C263" s="35">
        <v>20000</v>
      </c>
      <c r="D263" s="35">
        <v>20000</v>
      </c>
      <c r="E263" s="35">
        <v>20000</v>
      </c>
    </row>
    <row r="264" spans="1:5" ht="15.75" thickBot="1" x14ac:dyDescent="0.3">
      <c r="A264" s="19" t="s">
        <v>75</v>
      </c>
      <c r="B264" s="35">
        <v>2</v>
      </c>
      <c r="C264" s="35">
        <v>2</v>
      </c>
      <c r="D264" s="35">
        <v>2</v>
      </c>
      <c r="E264" s="35">
        <v>2</v>
      </c>
    </row>
    <row r="265" spans="1:5" ht="15.75" thickBot="1" x14ac:dyDescent="0.3">
      <c r="A265" s="19" t="s">
        <v>76</v>
      </c>
      <c r="B265" s="37"/>
      <c r="C265" s="38">
        <v>0</v>
      </c>
      <c r="D265" s="38">
        <v>0</v>
      </c>
      <c r="E265" s="38">
        <v>0</v>
      </c>
    </row>
    <row r="266" spans="1:5" ht="15.75" thickBot="1" x14ac:dyDescent="0.3">
      <c r="A266" s="19" t="s">
        <v>78</v>
      </c>
      <c r="B266" s="37"/>
      <c r="C266" s="38">
        <v>0</v>
      </c>
      <c r="D266" s="38">
        <v>0</v>
      </c>
      <c r="E266" s="38">
        <v>0</v>
      </c>
    </row>
    <row r="267" spans="1:5" ht="15.75" thickBot="1" x14ac:dyDescent="0.3">
      <c r="A267" s="19" t="s">
        <v>79</v>
      </c>
      <c r="B267" s="37"/>
      <c r="C267" s="38">
        <v>0</v>
      </c>
      <c r="D267" s="38">
        <v>0</v>
      </c>
      <c r="E267" s="38">
        <v>0</v>
      </c>
    </row>
    <row r="268" spans="1:5" ht="15.75" thickBot="1" x14ac:dyDescent="0.3">
      <c r="A268" s="387" t="s">
        <v>497</v>
      </c>
      <c r="B268" s="388"/>
      <c r="C268" s="388"/>
      <c r="D268" s="388"/>
      <c r="E268" s="389"/>
    </row>
    <row r="269" spans="1:5" x14ac:dyDescent="0.25">
      <c r="A269" s="379"/>
      <c r="B269" s="33">
        <v>2018</v>
      </c>
      <c r="C269" s="33">
        <v>2019</v>
      </c>
      <c r="D269" s="33">
        <v>2020</v>
      </c>
      <c r="E269" s="33">
        <v>2021</v>
      </c>
    </row>
    <row r="270" spans="1:5" ht="15.75" thickBot="1" x14ac:dyDescent="0.3">
      <c r="A270" s="380"/>
      <c r="B270" s="34" t="s">
        <v>1</v>
      </c>
      <c r="C270" s="34" t="s">
        <v>47</v>
      </c>
      <c r="D270" s="34" t="s">
        <v>47</v>
      </c>
      <c r="E270" s="34" t="s">
        <v>47</v>
      </c>
    </row>
    <row r="271" spans="1:5" ht="15.75" thickBot="1" x14ac:dyDescent="0.3">
      <c r="A271" s="39" t="s">
        <v>81</v>
      </c>
      <c r="B271" s="40"/>
      <c r="C271" s="40"/>
      <c r="D271" s="40"/>
      <c r="E271" s="40"/>
    </row>
    <row r="272" spans="1:5" ht="15.75" thickBot="1" x14ac:dyDescent="0.3">
      <c r="A272" s="39" t="s">
        <v>82</v>
      </c>
      <c r="B272" s="40"/>
      <c r="C272" s="40"/>
      <c r="D272" s="40"/>
      <c r="E272" s="40"/>
    </row>
    <row r="273" spans="1:5" ht="15.75" thickBot="1" x14ac:dyDescent="0.3">
      <c r="A273" s="39" t="s">
        <v>83</v>
      </c>
      <c r="B273" s="41">
        <v>20000</v>
      </c>
      <c r="C273" s="40">
        <v>20000</v>
      </c>
      <c r="D273" s="40">
        <v>20000</v>
      </c>
      <c r="E273" s="40">
        <v>20000</v>
      </c>
    </row>
    <row r="274" spans="1:5" ht="15.75" thickBot="1" x14ac:dyDescent="0.3">
      <c r="A274" s="39" t="s">
        <v>84</v>
      </c>
      <c r="B274" s="41"/>
      <c r="C274" s="40"/>
      <c r="D274" s="40"/>
      <c r="E274" s="40"/>
    </row>
    <row r="275" spans="1:5" ht="15.75" thickBot="1" x14ac:dyDescent="0.3">
      <c r="A275" s="39" t="s">
        <v>85</v>
      </c>
      <c r="B275" s="41"/>
      <c r="C275" s="40"/>
      <c r="D275" s="40"/>
      <c r="E275" s="40"/>
    </row>
    <row r="276" spans="1:5" ht="15.75" thickBot="1" x14ac:dyDescent="0.3">
      <c r="A276" s="39" t="s">
        <v>86</v>
      </c>
      <c r="B276" s="41"/>
      <c r="C276" s="40"/>
      <c r="D276" s="40"/>
      <c r="E276" s="40"/>
    </row>
    <row r="277" spans="1:5" ht="15.75" thickBot="1" x14ac:dyDescent="0.3">
      <c r="A277" s="39" t="s">
        <v>87</v>
      </c>
      <c r="B277" s="41"/>
      <c r="C277" s="40"/>
      <c r="D277" s="40"/>
      <c r="E277" s="40"/>
    </row>
    <row r="278" spans="1:5" ht="15.75" thickBot="1" x14ac:dyDescent="0.3">
      <c r="A278" s="45" t="s">
        <v>498</v>
      </c>
      <c r="B278" s="41">
        <f>B277+B276+B275+B274+B273+B272+B271</f>
        <v>20000</v>
      </c>
      <c r="C278" s="41">
        <f>C277+C276+C275+C274+C273+C272+C271</f>
        <v>20000</v>
      </c>
      <c r="D278" s="41">
        <f>D277+D276+D275+D274+D273+D272+D271</f>
        <v>20000</v>
      </c>
      <c r="E278" s="41">
        <f>E277+E276+E275+E274+E273+E272+E271</f>
        <v>20000</v>
      </c>
    </row>
    <row r="279" spans="1:5" ht="15.75" thickBot="1" x14ac:dyDescent="0.3">
      <c r="A279" s="43" t="s">
        <v>89</v>
      </c>
      <c r="B279" s="44">
        <f>IF(B278-B263=0,0,"Error")</f>
        <v>0</v>
      </c>
      <c r="C279" s="44">
        <f>IF(C278-C263=0,0,"Error")</f>
        <v>0</v>
      </c>
      <c r="D279" s="44">
        <f>IF(D278-D263=0,0,"Error")</f>
        <v>0</v>
      </c>
      <c r="E279" s="44">
        <f>IF(E278-E263=0,0,"Error")</f>
        <v>0</v>
      </c>
    </row>
    <row r="280" spans="1:5" ht="15.75" thickBot="1" x14ac:dyDescent="0.3">
      <c r="A280" s="390" t="s">
        <v>148</v>
      </c>
      <c r="B280" s="391"/>
      <c r="C280" s="391"/>
      <c r="D280" s="391"/>
      <c r="E280" s="392"/>
    </row>
    <row r="281" spans="1:5" ht="15.75" thickBot="1" x14ac:dyDescent="0.3">
      <c r="A281" s="390" t="s">
        <v>118</v>
      </c>
      <c r="B281" s="391"/>
      <c r="C281" s="391"/>
      <c r="D281" s="391"/>
      <c r="E281" s="392"/>
    </row>
    <row r="282" spans="1:5" ht="15.75" thickBot="1" x14ac:dyDescent="0.3">
      <c r="A282" s="53" t="s">
        <v>499</v>
      </c>
      <c r="B282" s="402" t="s">
        <v>500</v>
      </c>
      <c r="C282" s="403"/>
      <c r="D282" s="403"/>
      <c r="E282" s="404"/>
    </row>
    <row r="283" spans="1:5" ht="15.75" thickBot="1" x14ac:dyDescent="0.3">
      <c r="A283" s="32" t="s">
        <v>67</v>
      </c>
      <c r="B283" s="393" t="s">
        <v>501</v>
      </c>
      <c r="C283" s="394"/>
      <c r="D283" s="394"/>
      <c r="E283" s="395"/>
    </row>
    <row r="284" spans="1:5" ht="48" customHeight="1" thickBot="1" x14ac:dyDescent="0.3">
      <c r="A284" s="19" t="s">
        <v>69</v>
      </c>
      <c r="B284" s="384" t="s">
        <v>502</v>
      </c>
      <c r="C284" s="385"/>
      <c r="D284" s="385"/>
      <c r="E284" s="386"/>
    </row>
    <row r="285" spans="1:5" ht="15.75" thickBot="1" x14ac:dyDescent="0.3">
      <c r="A285" s="19" t="s">
        <v>71</v>
      </c>
      <c r="B285" s="396" t="s">
        <v>503</v>
      </c>
      <c r="C285" s="397"/>
      <c r="D285" s="397"/>
      <c r="E285" s="398"/>
    </row>
    <row r="286" spans="1:5" x14ac:dyDescent="0.25">
      <c r="A286" s="379"/>
      <c r="B286" s="33">
        <v>2018</v>
      </c>
      <c r="C286" s="33">
        <v>2019</v>
      </c>
      <c r="D286" s="33">
        <v>2020</v>
      </c>
      <c r="E286" s="33">
        <v>2021</v>
      </c>
    </row>
    <row r="287" spans="1:5" ht="15.75" thickBot="1" x14ac:dyDescent="0.3">
      <c r="A287" s="380"/>
      <c r="B287" s="34" t="s">
        <v>1</v>
      </c>
      <c r="C287" s="34" t="s">
        <v>47</v>
      </c>
      <c r="D287" s="34" t="s">
        <v>47</v>
      </c>
      <c r="E287" s="34" t="s">
        <v>47</v>
      </c>
    </row>
    <row r="288" spans="1:5" ht="15.75" thickBot="1" x14ac:dyDescent="0.3">
      <c r="A288" s="19" t="s">
        <v>73</v>
      </c>
      <c r="B288" s="35">
        <v>1</v>
      </c>
      <c r="C288" s="35">
        <v>0</v>
      </c>
      <c r="D288" s="35">
        <v>0</v>
      </c>
      <c r="E288" s="35">
        <v>0</v>
      </c>
    </row>
    <row r="289" spans="1:6" ht="15.75" thickBot="1" x14ac:dyDescent="0.3">
      <c r="A289" s="19" t="s">
        <v>74</v>
      </c>
      <c r="B289" s="35">
        <f>B299</f>
        <v>57000</v>
      </c>
      <c r="C289" s="35">
        <f>C299</f>
        <v>56240</v>
      </c>
      <c r="D289" s="35">
        <f>D299</f>
        <v>2000</v>
      </c>
      <c r="E289" s="35">
        <f>E299</f>
        <v>2000</v>
      </c>
    </row>
    <row r="290" spans="1:6" ht="15.75" thickBot="1" x14ac:dyDescent="0.3">
      <c r="A290" s="19" t="s">
        <v>75</v>
      </c>
      <c r="B290" s="35">
        <f>B289/B288</f>
        <v>57000</v>
      </c>
      <c r="C290" s="35" t="e">
        <f>C289/C288</f>
        <v>#DIV/0!</v>
      </c>
      <c r="D290" s="35" t="e">
        <f>D289/D288</f>
        <v>#DIV/0!</v>
      </c>
      <c r="E290" s="35" t="e">
        <f>E289/E288</f>
        <v>#DIV/0!</v>
      </c>
    </row>
    <row r="291" spans="1:6" ht="15.75" thickBot="1" x14ac:dyDescent="0.3">
      <c r="A291" s="19" t="s">
        <v>76</v>
      </c>
      <c r="B291" s="37" t="s">
        <v>77</v>
      </c>
      <c r="C291" s="38">
        <f t="shared" ref="C291:E293" si="6">C288/B288-1</f>
        <v>-1</v>
      </c>
      <c r="D291" s="38" t="e">
        <f t="shared" si="6"/>
        <v>#DIV/0!</v>
      </c>
      <c r="E291" s="38" t="e">
        <f t="shared" si="6"/>
        <v>#DIV/0!</v>
      </c>
    </row>
    <row r="292" spans="1:6" ht="15.75" thickBot="1" x14ac:dyDescent="0.3">
      <c r="A292" s="19" t="s">
        <v>78</v>
      </c>
      <c r="B292" s="37" t="s">
        <v>77</v>
      </c>
      <c r="C292" s="38">
        <f t="shared" si="6"/>
        <v>-1.3333333333333308E-2</v>
      </c>
      <c r="D292" s="38">
        <f t="shared" si="6"/>
        <v>-0.96443812233285919</v>
      </c>
      <c r="E292" s="38">
        <f t="shared" si="6"/>
        <v>0</v>
      </c>
    </row>
    <row r="293" spans="1:6" ht="15.75" thickBot="1" x14ac:dyDescent="0.3">
      <c r="A293" s="19" t="s">
        <v>79</v>
      </c>
      <c r="B293" s="37" t="s">
        <v>77</v>
      </c>
      <c r="C293" s="38" t="e">
        <f t="shared" si="6"/>
        <v>#DIV/0!</v>
      </c>
      <c r="D293" s="38" t="e">
        <f t="shared" si="6"/>
        <v>#DIV/0!</v>
      </c>
      <c r="E293" s="38" t="e">
        <f t="shared" si="6"/>
        <v>#DIV/0!</v>
      </c>
    </row>
    <row r="294" spans="1:6" ht="15.75" thickBot="1" x14ac:dyDescent="0.3">
      <c r="A294" s="387" t="s">
        <v>277</v>
      </c>
      <c r="B294" s="388"/>
      <c r="C294" s="388"/>
      <c r="D294" s="388"/>
      <c r="E294" s="389"/>
    </row>
    <row r="295" spans="1:6" x14ac:dyDescent="0.25">
      <c r="A295" s="379"/>
      <c r="B295" s="33">
        <v>2018</v>
      </c>
      <c r="C295" s="33">
        <v>2019</v>
      </c>
      <c r="D295" s="33">
        <v>2020</v>
      </c>
      <c r="E295" s="33">
        <v>2021</v>
      </c>
    </row>
    <row r="296" spans="1:6" ht="15.75" thickBot="1" x14ac:dyDescent="0.3">
      <c r="A296" s="380"/>
      <c r="B296" s="34" t="s">
        <v>1</v>
      </c>
      <c r="C296" s="34" t="s">
        <v>47</v>
      </c>
      <c r="D296" s="34" t="s">
        <v>47</v>
      </c>
      <c r="E296" s="34" t="s">
        <v>47</v>
      </c>
      <c r="F296" s="189"/>
    </row>
    <row r="297" spans="1:6" ht="15.75" thickBot="1" x14ac:dyDescent="0.3">
      <c r="A297" s="39" t="s">
        <v>122</v>
      </c>
      <c r="B297" s="190">
        <v>3103.6129999999998</v>
      </c>
      <c r="C297" s="40"/>
      <c r="D297" s="40"/>
      <c r="E297" s="40"/>
    </row>
    <row r="298" spans="1:6" ht="15.75" thickBot="1" x14ac:dyDescent="0.3">
      <c r="A298" s="39" t="s">
        <v>123</v>
      </c>
      <c r="B298" s="191">
        <v>53896.387000000002</v>
      </c>
      <c r="C298" s="40">
        <v>56240</v>
      </c>
      <c r="D298" s="40">
        <v>2000</v>
      </c>
      <c r="E298" s="40">
        <v>2000</v>
      </c>
    </row>
    <row r="299" spans="1:6" ht="15.75" thickBot="1" x14ac:dyDescent="0.3">
      <c r="A299" s="42" t="s">
        <v>88</v>
      </c>
      <c r="B299" s="41">
        <f>B298+B297</f>
        <v>57000</v>
      </c>
      <c r="C299" s="41">
        <f>C298+C297</f>
        <v>56240</v>
      </c>
      <c r="D299" s="41">
        <f>D298+D297</f>
        <v>2000</v>
      </c>
      <c r="E299" s="41">
        <f>E298+E297</f>
        <v>2000</v>
      </c>
    </row>
    <row r="300" spans="1:6" x14ac:dyDescent="0.25">
      <c r="A300" s="405" t="s">
        <v>124</v>
      </c>
      <c r="B300" s="447"/>
      <c r="C300" s="435"/>
      <c r="D300" s="435"/>
      <c r="E300" s="436"/>
    </row>
    <row r="301" spans="1:6" x14ac:dyDescent="0.25">
      <c r="A301" s="406"/>
      <c r="B301" s="448"/>
      <c r="C301" s="437"/>
      <c r="D301" s="437"/>
      <c r="E301" s="438"/>
    </row>
    <row r="302" spans="1:6" ht="15.75" thickBot="1" x14ac:dyDescent="0.3">
      <c r="A302" s="407"/>
      <c r="B302" s="449"/>
      <c r="C302" s="439"/>
      <c r="D302" s="439"/>
      <c r="E302" s="440"/>
    </row>
    <row r="303" spans="1:6" ht="15.75" thickBot="1" x14ac:dyDescent="0.3">
      <c r="A303" s="390" t="s">
        <v>148</v>
      </c>
      <c r="B303" s="391"/>
      <c r="C303" s="391"/>
      <c r="D303" s="391"/>
      <c r="E303" s="392"/>
    </row>
    <row r="304" spans="1:6" ht="15.75" thickBot="1" x14ac:dyDescent="0.3">
      <c r="A304" s="390" t="s">
        <v>149</v>
      </c>
      <c r="B304" s="391"/>
      <c r="C304" s="391"/>
      <c r="D304" s="391"/>
      <c r="E304" s="392"/>
    </row>
    <row r="305" spans="1:8" ht="15.75" thickBot="1" x14ac:dyDescent="0.3">
      <c r="A305" s="53" t="s">
        <v>129</v>
      </c>
      <c r="B305" s="402" t="s">
        <v>504</v>
      </c>
      <c r="C305" s="403"/>
      <c r="D305" s="403"/>
      <c r="E305" s="404"/>
    </row>
    <row r="306" spans="1:8" ht="15.75" thickBot="1" x14ac:dyDescent="0.3">
      <c r="A306" s="32" t="s">
        <v>67</v>
      </c>
      <c r="B306" s="399" t="s">
        <v>505</v>
      </c>
      <c r="C306" s="400"/>
      <c r="D306" s="400"/>
      <c r="E306" s="401"/>
    </row>
    <row r="307" spans="1:8" ht="113.25" customHeight="1" thickBot="1" x14ac:dyDescent="0.3">
      <c r="A307" s="19" t="s">
        <v>69</v>
      </c>
      <c r="B307" s="550" t="s">
        <v>506</v>
      </c>
      <c r="C307" s="551"/>
      <c r="D307" s="551"/>
      <c r="E307" s="552"/>
    </row>
    <row r="308" spans="1:8" ht="15.75" thickBot="1" x14ac:dyDescent="0.3">
      <c r="A308" s="19" t="s">
        <v>71</v>
      </c>
      <c r="B308" s="396" t="s">
        <v>507</v>
      </c>
      <c r="C308" s="397"/>
      <c r="D308" s="397"/>
      <c r="E308" s="398"/>
    </row>
    <row r="309" spans="1:8" x14ac:dyDescent="0.25">
      <c r="A309" s="379"/>
      <c r="B309" s="33">
        <v>2018</v>
      </c>
      <c r="C309" s="33">
        <v>2019</v>
      </c>
      <c r="D309" s="33">
        <v>2020</v>
      </c>
      <c r="E309" s="33">
        <v>2021</v>
      </c>
    </row>
    <row r="310" spans="1:8" ht="15.75" thickBot="1" x14ac:dyDescent="0.3">
      <c r="A310" s="380"/>
      <c r="B310" s="34" t="s">
        <v>1</v>
      </c>
      <c r="C310" s="34" t="s">
        <v>47</v>
      </c>
      <c r="D310" s="34" t="s">
        <v>47</v>
      </c>
      <c r="E310" s="34" t="s">
        <v>47</v>
      </c>
    </row>
    <row r="311" spans="1:8" ht="15.75" thickBot="1" x14ac:dyDescent="0.3">
      <c r="A311" s="19" t="s">
        <v>73</v>
      </c>
      <c r="B311" s="35">
        <v>1</v>
      </c>
      <c r="C311" s="35">
        <v>1</v>
      </c>
      <c r="D311" s="35">
        <v>0</v>
      </c>
      <c r="E311" s="35">
        <v>0</v>
      </c>
    </row>
    <row r="312" spans="1:8" ht="15.75" thickBot="1" x14ac:dyDescent="0.3">
      <c r="A312" s="19" t="s">
        <v>74</v>
      </c>
      <c r="B312" s="35">
        <v>1953574</v>
      </c>
      <c r="C312" s="35">
        <f>C322</f>
        <v>795844</v>
      </c>
      <c r="D312" s="35">
        <f>D322</f>
        <v>18813</v>
      </c>
      <c r="E312" s="35">
        <f>E322</f>
        <v>0</v>
      </c>
    </row>
    <row r="313" spans="1:8" ht="15.75" thickBot="1" x14ac:dyDescent="0.3">
      <c r="A313" s="19" t="s">
        <v>75</v>
      </c>
      <c r="B313" s="35">
        <f>B312/B311</f>
        <v>1953574</v>
      </c>
      <c r="C313" s="35">
        <f>C312/C311</f>
        <v>795844</v>
      </c>
      <c r="D313" s="35" t="e">
        <f>D312/D311</f>
        <v>#DIV/0!</v>
      </c>
      <c r="E313" s="35" t="e">
        <f>E312/E311</f>
        <v>#DIV/0!</v>
      </c>
    </row>
    <row r="314" spans="1:8" ht="15.75" thickBot="1" x14ac:dyDescent="0.3">
      <c r="A314" s="19" t="s">
        <v>76</v>
      </c>
      <c r="B314" s="37" t="s">
        <v>77</v>
      </c>
      <c r="C314" s="38">
        <f t="shared" ref="C314:E316" si="7">C311/B311-1</f>
        <v>0</v>
      </c>
      <c r="D314" s="38">
        <f t="shared" si="7"/>
        <v>-1</v>
      </c>
      <c r="E314" s="38" t="e">
        <f t="shared" si="7"/>
        <v>#DIV/0!</v>
      </c>
    </row>
    <row r="315" spans="1:8" ht="15.75" thickBot="1" x14ac:dyDescent="0.3">
      <c r="A315" s="19" t="s">
        <v>78</v>
      </c>
      <c r="B315" s="37" t="s">
        <v>77</v>
      </c>
      <c r="C315" s="38">
        <f t="shared" si="7"/>
        <v>-0.59262152342322327</v>
      </c>
      <c r="D315" s="38">
        <f t="shared" si="7"/>
        <v>-0.97636094510984561</v>
      </c>
      <c r="E315" s="38">
        <f t="shared" si="7"/>
        <v>-1</v>
      </c>
    </row>
    <row r="316" spans="1:8" ht="15.75" thickBot="1" x14ac:dyDescent="0.3">
      <c r="A316" s="19" t="s">
        <v>79</v>
      </c>
      <c r="B316" s="37" t="s">
        <v>77</v>
      </c>
      <c r="C316" s="38">
        <f t="shared" si="7"/>
        <v>-0.59262152342322327</v>
      </c>
      <c r="D316" s="38" t="e">
        <f t="shared" si="7"/>
        <v>#DIV/0!</v>
      </c>
      <c r="E316" s="38" t="e">
        <f t="shared" si="7"/>
        <v>#DIV/0!</v>
      </c>
    </row>
    <row r="317" spans="1:8" ht="15.75" thickBot="1" x14ac:dyDescent="0.3">
      <c r="A317" s="387" t="s">
        <v>277</v>
      </c>
      <c r="B317" s="388"/>
      <c r="C317" s="388"/>
      <c r="D317" s="388"/>
      <c r="E317" s="389"/>
    </row>
    <row r="318" spans="1:8" x14ac:dyDescent="0.25">
      <c r="A318" s="379"/>
      <c r="B318" s="33">
        <v>2018</v>
      </c>
      <c r="C318" s="33">
        <v>2019</v>
      </c>
      <c r="D318" s="33">
        <v>2020</v>
      </c>
      <c r="E318" s="33">
        <v>2021</v>
      </c>
    </row>
    <row r="319" spans="1:8" ht="15.75" thickBot="1" x14ac:dyDescent="0.3">
      <c r="A319" s="380"/>
      <c r="B319" s="34" t="s">
        <v>1</v>
      </c>
      <c r="C319" s="34" t="s">
        <v>47</v>
      </c>
      <c r="D319" s="34" t="s">
        <v>47</v>
      </c>
      <c r="E319" s="34" t="s">
        <v>47</v>
      </c>
      <c r="G319" s="549"/>
      <c r="H319" s="549"/>
    </row>
    <row r="320" spans="1:8" ht="15.75" thickBot="1" x14ac:dyDescent="0.3">
      <c r="A320" s="39" t="s">
        <v>122</v>
      </c>
      <c r="B320" s="40"/>
      <c r="C320" s="40"/>
      <c r="D320" s="40">
        <v>0</v>
      </c>
      <c r="E320" s="40">
        <v>0</v>
      </c>
    </row>
    <row r="321" spans="1:5" ht="15.75" thickBot="1" x14ac:dyDescent="0.3">
      <c r="A321" s="39" t="s">
        <v>123</v>
      </c>
      <c r="B321" s="41">
        <v>1953574</v>
      </c>
      <c r="C321" s="192">
        <v>795844</v>
      </c>
      <c r="D321" s="40">
        <v>18813</v>
      </c>
      <c r="E321" s="40">
        <v>0</v>
      </c>
    </row>
    <row r="322" spans="1:5" ht="15.75" thickBot="1" x14ac:dyDescent="0.3">
      <c r="A322" s="42" t="s">
        <v>88</v>
      </c>
      <c r="B322" s="41">
        <f>B321+B320</f>
        <v>1953574</v>
      </c>
      <c r="C322" s="41">
        <f>C321+C320</f>
        <v>795844</v>
      </c>
      <c r="D322" s="41">
        <f>D321+D320</f>
        <v>18813</v>
      </c>
      <c r="E322" s="41">
        <f>E321+E320</f>
        <v>0</v>
      </c>
    </row>
    <row r="323" spans="1:5" ht="15.75" thickBot="1" x14ac:dyDescent="0.3">
      <c r="A323" s="193" t="s">
        <v>129</v>
      </c>
      <c r="B323" s="402" t="s">
        <v>189</v>
      </c>
      <c r="C323" s="403"/>
      <c r="D323" s="403"/>
      <c r="E323" s="404"/>
    </row>
    <row r="324" spans="1:5" ht="15.75" thickBot="1" x14ac:dyDescent="0.3">
      <c r="A324" s="53" t="s">
        <v>129</v>
      </c>
      <c r="B324" s="402" t="s">
        <v>189</v>
      </c>
      <c r="C324" s="403"/>
      <c r="D324" s="403"/>
      <c r="E324" s="404"/>
    </row>
    <row r="325" spans="1:5" ht="15.75" thickBot="1" x14ac:dyDescent="0.3">
      <c r="A325" s="390" t="s">
        <v>148</v>
      </c>
      <c r="B325" s="391"/>
      <c r="C325" s="391"/>
      <c r="D325" s="391"/>
      <c r="E325" s="392"/>
    </row>
    <row r="326" spans="1:5" ht="15.75" thickBot="1" x14ac:dyDescent="0.3">
      <c r="A326" s="390" t="s">
        <v>149</v>
      </c>
      <c r="B326" s="391"/>
      <c r="C326" s="391"/>
      <c r="D326" s="391"/>
      <c r="E326" s="392"/>
    </row>
    <row r="327" spans="1:5" ht="32.25" customHeight="1" thickBot="1" x14ac:dyDescent="0.3">
      <c r="A327" s="26" t="s">
        <v>134</v>
      </c>
      <c r="B327" s="420" t="s">
        <v>508</v>
      </c>
      <c r="C327" s="421"/>
      <c r="D327" s="421"/>
      <c r="E327" s="422"/>
    </row>
    <row r="328" spans="1:5" ht="15.75" thickBot="1" x14ac:dyDescent="0.3">
      <c r="A328" s="384" t="s">
        <v>441</v>
      </c>
      <c r="B328" s="385"/>
      <c r="C328" s="385"/>
      <c r="D328" s="385"/>
      <c r="E328" s="386"/>
    </row>
    <row r="329" spans="1:5" ht="23.25" thickBot="1" x14ac:dyDescent="0.3">
      <c r="A329" s="193" t="s">
        <v>509</v>
      </c>
      <c r="B329" s="20"/>
      <c r="C329" s="20">
        <v>160</v>
      </c>
      <c r="D329" s="20">
        <v>160</v>
      </c>
      <c r="E329" s="20">
        <v>110</v>
      </c>
    </row>
    <row r="330" spans="1:5" ht="23.25" thickBot="1" x14ac:dyDescent="0.3">
      <c r="A330" s="53" t="s">
        <v>510</v>
      </c>
      <c r="B330" s="29"/>
      <c r="C330" s="20">
        <v>80</v>
      </c>
      <c r="D330" s="20">
        <v>50</v>
      </c>
      <c r="E330" s="20">
        <v>50</v>
      </c>
    </row>
    <row r="331" spans="1:5" ht="23.25" thickBot="1" x14ac:dyDescent="0.3">
      <c r="A331" s="193" t="s">
        <v>511</v>
      </c>
      <c r="B331" s="29"/>
      <c r="C331" s="20">
        <v>80</v>
      </c>
      <c r="D331" s="20">
        <v>50</v>
      </c>
      <c r="E331" s="20">
        <v>40</v>
      </c>
    </row>
    <row r="332" spans="1:5" ht="23.25" thickBot="1" x14ac:dyDescent="0.3">
      <c r="A332" s="53" t="s">
        <v>512</v>
      </c>
      <c r="B332" s="29" t="s">
        <v>269</v>
      </c>
      <c r="C332" s="29" t="s">
        <v>62</v>
      </c>
      <c r="D332" s="29" t="s">
        <v>62</v>
      </c>
      <c r="E332" s="29" t="s">
        <v>62</v>
      </c>
    </row>
    <row r="333" spans="1:5" ht="15.75" thickBot="1" x14ac:dyDescent="0.3">
      <c r="A333" s="32" t="s">
        <v>67</v>
      </c>
      <c r="B333" s="402" t="s">
        <v>513</v>
      </c>
      <c r="C333" s="403"/>
      <c r="D333" s="403"/>
      <c r="E333" s="404"/>
    </row>
    <row r="334" spans="1:5" ht="15.75" thickBot="1" x14ac:dyDescent="0.3">
      <c r="A334" s="19" t="s">
        <v>69</v>
      </c>
      <c r="B334" s="399" t="s">
        <v>514</v>
      </c>
      <c r="C334" s="400"/>
      <c r="D334" s="400"/>
      <c r="E334" s="401"/>
    </row>
    <row r="335" spans="1:5" ht="41.25" customHeight="1" thickBot="1" x14ac:dyDescent="0.3">
      <c r="A335" s="19" t="s">
        <v>71</v>
      </c>
      <c r="B335" s="384" t="s">
        <v>515</v>
      </c>
      <c r="C335" s="385"/>
      <c r="D335" s="385"/>
      <c r="E335" s="386"/>
    </row>
    <row r="336" spans="1:5" ht="15.75" thickBot="1" x14ac:dyDescent="0.3">
      <c r="A336" s="379"/>
      <c r="B336" s="396" t="s">
        <v>450</v>
      </c>
      <c r="C336" s="397"/>
      <c r="D336" s="397"/>
      <c r="E336" s="398"/>
    </row>
    <row r="337" spans="1:12" ht="15.75" thickBot="1" x14ac:dyDescent="0.3">
      <c r="A337" s="380"/>
      <c r="B337" s="34" t="s">
        <v>1</v>
      </c>
      <c r="C337" s="34" t="s">
        <v>47</v>
      </c>
      <c r="D337" s="34" t="s">
        <v>47</v>
      </c>
      <c r="E337" s="34" t="s">
        <v>47</v>
      </c>
    </row>
    <row r="338" spans="1:12" ht="15.75" thickBot="1" x14ac:dyDescent="0.3">
      <c r="A338" s="19" t="s">
        <v>73</v>
      </c>
      <c r="B338" s="35">
        <v>0</v>
      </c>
      <c r="C338" s="35">
        <v>320</v>
      </c>
      <c r="D338" s="35">
        <v>260</v>
      </c>
      <c r="E338" s="35">
        <v>200</v>
      </c>
      <c r="G338" s="142"/>
      <c r="H338" s="142"/>
    </row>
    <row r="339" spans="1:12" ht="15.75" thickBot="1" x14ac:dyDescent="0.3">
      <c r="A339" s="19" t="s">
        <v>74</v>
      </c>
      <c r="B339" s="35">
        <v>325174</v>
      </c>
      <c r="C339" s="81">
        <f>C349</f>
        <v>1745098</v>
      </c>
      <c r="D339" s="81">
        <f>D349</f>
        <v>2664869</v>
      </c>
      <c r="E339" s="81">
        <f>E349</f>
        <v>2642682</v>
      </c>
      <c r="G339" s="142"/>
      <c r="H339" s="142"/>
    </row>
    <row r="340" spans="1:12" ht="15.75" thickBot="1" x14ac:dyDescent="0.3">
      <c r="A340" s="19" t="s">
        <v>75</v>
      </c>
      <c r="B340" s="35" t="e">
        <f>B339/B338</f>
        <v>#DIV/0!</v>
      </c>
      <c r="C340" s="35">
        <f>C339/C338</f>
        <v>5453.4312499999996</v>
      </c>
      <c r="D340" s="35">
        <f>D339/D338</f>
        <v>10249.496153846154</v>
      </c>
      <c r="E340" s="35">
        <f>E339/E338</f>
        <v>13213.41</v>
      </c>
    </row>
    <row r="341" spans="1:12" ht="15.75" thickBot="1" x14ac:dyDescent="0.3">
      <c r="A341" s="19" t="s">
        <v>76</v>
      </c>
      <c r="B341" s="37" t="s">
        <v>77</v>
      </c>
      <c r="C341" s="38" t="e">
        <f>C338/B338-1</f>
        <v>#DIV/0!</v>
      </c>
      <c r="D341" s="38">
        <f t="shared" ref="D341:E343" si="8">D338/C338-1</f>
        <v>-0.1875</v>
      </c>
      <c r="E341" s="38">
        <f t="shared" si="8"/>
        <v>-0.23076923076923073</v>
      </c>
    </row>
    <row r="342" spans="1:12" ht="15.75" thickBot="1" x14ac:dyDescent="0.3">
      <c r="A342" s="19" t="s">
        <v>78</v>
      </c>
      <c r="B342" s="37" t="s">
        <v>77</v>
      </c>
      <c r="C342" s="38">
        <f>C339/B339-1</f>
        <v>4.3666590809843342</v>
      </c>
      <c r="D342" s="38">
        <f t="shared" si="8"/>
        <v>0.52705979836089445</v>
      </c>
      <c r="E342" s="38">
        <f t="shared" si="8"/>
        <v>-8.3257375878513784E-3</v>
      </c>
      <c r="G342" s="11"/>
      <c r="H342" s="11"/>
      <c r="I342" s="11"/>
      <c r="J342" s="11"/>
      <c r="K342" s="11"/>
      <c r="L342" s="11"/>
    </row>
    <row r="343" spans="1:12" ht="15.75" thickBot="1" x14ac:dyDescent="0.3">
      <c r="A343" s="19" t="s">
        <v>79</v>
      </c>
      <c r="B343" s="37" t="s">
        <v>77</v>
      </c>
      <c r="C343" s="38" t="e">
        <f>C340/B340-1</f>
        <v>#DIV/0!</v>
      </c>
      <c r="D343" s="38">
        <f t="shared" si="8"/>
        <v>0.8794582133672546</v>
      </c>
      <c r="E343" s="38">
        <f t="shared" si="8"/>
        <v>0.28917654113579316</v>
      </c>
      <c r="G343" s="11"/>
      <c r="H343" s="11"/>
      <c r="I343" s="194"/>
      <c r="J343" s="11"/>
      <c r="K343" s="11"/>
      <c r="L343" s="11"/>
    </row>
    <row r="344" spans="1:12" ht="15.75" thickBot="1" x14ac:dyDescent="0.3">
      <c r="A344" s="387" t="s">
        <v>324</v>
      </c>
      <c r="B344" s="388"/>
      <c r="C344" s="388"/>
      <c r="D344" s="388"/>
      <c r="E344" s="389"/>
      <c r="G344" s="11"/>
      <c r="H344" s="11"/>
      <c r="I344" s="11"/>
      <c r="J344" s="11"/>
      <c r="K344" s="11"/>
      <c r="L344" s="11"/>
    </row>
    <row r="345" spans="1:12" x14ac:dyDescent="0.25">
      <c r="A345" s="379"/>
      <c r="B345" s="33">
        <v>2018</v>
      </c>
      <c r="C345" s="33">
        <v>2019</v>
      </c>
      <c r="D345" s="33">
        <v>2020</v>
      </c>
      <c r="E345" s="33">
        <v>2021</v>
      </c>
      <c r="G345" s="11"/>
      <c r="H345" s="548"/>
      <c r="I345" s="548"/>
      <c r="J345" s="11"/>
      <c r="K345" s="11"/>
      <c r="L345" s="11"/>
    </row>
    <row r="346" spans="1:12" ht="15.75" thickBot="1" x14ac:dyDescent="0.3">
      <c r="A346" s="380"/>
      <c r="B346" s="34" t="s">
        <v>1</v>
      </c>
      <c r="C346" s="34" t="s">
        <v>47</v>
      </c>
      <c r="D346" s="34" t="s">
        <v>47</v>
      </c>
      <c r="E346" s="34" t="s">
        <v>47</v>
      </c>
      <c r="G346" s="11"/>
      <c r="H346" s="11"/>
      <c r="I346" s="11"/>
      <c r="J346" s="11"/>
      <c r="K346" s="11"/>
      <c r="L346" s="11"/>
    </row>
    <row r="347" spans="1:12" ht="15.75" thickBot="1" x14ac:dyDescent="0.3">
      <c r="A347" s="39" t="s">
        <v>122</v>
      </c>
      <c r="B347" s="40"/>
      <c r="C347" s="40"/>
      <c r="D347" s="40"/>
      <c r="E347" s="40"/>
      <c r="G347" s="11"/>
      <c r="H347" s="11"/>
      <c r="I347" s="11"/>
      <c r="J347" s="11"/>
      <c r="K347" s="11"/>
      <c r="L347" s="11"/>
    </row>
    <row r="348" spans="1:12" ht="15.75" thickBot="1" x14ac:dyDescent="0.3">
      <c r="A348" s="195" t="s">
        <v>123</v>
      </c>
      <c r="B348" s="41">
        <v>325174</v>
      </c>
      <c r="C348" s="192">
        <v>1745098</v>
      </c>
      <c r="D348" s="91">
        <v>2664869</v>
      </c>
      <c r="E348" s="40">
        <v>2642682</v>
      </c>
      <c r="G348" s="194"/>
      <c r="H348" s="194"/>
      <c r="I348" s="11"/>
      <c r="J348" s="11"/>
      <c r="K348" s="11"/>
      <c r="L348" s="11"/>
    </row>
    <row r="349" spans="1:12" ht="15.75" thickBot="1" x14ac:dyDescent="0.3">
      <c r="A349" s="112" t="s">
        <v>88</v>
      </c>
      <c r="B349" s="41">
        <f>B348+B347</f>
        <v>325174</v>
      </c>
      <c r="C349" s="41">
        <f>C348+C347</f>
        <v>1745098</v>
      </c>
      <c r="D349" s="41">
        <f>D348+D347</f>
        <v>2664869</v>
      </c>
      <c r="E349" s="41">
        <f>E348+E347</f>
        <v>2642682</v>
      </c>
      <c r="G349" s="11"/>
      <c r="H349" s="11"/>
      <c r="I349" s="11"/>
      <c r="J349" s="11"/>
      <c r="K349" s="11"/>
      <c r="L349" s="11"/>
    </row>
    <row r="350" spans="1:12" ht="45" customHeight="1" thickBot="1" x14ac:dyDescent="0.3">
      <c r="A350" s="196" t="s">
        <v>248</v>
      </c>
      <c r="B350" s="384" t="s">
        <v>516</v>
      </c>
      <c r="C350" s="385"/>
      <c r="D350" s="385"/>
      <c r="E350" s="386"/>
      <c r="G350" s="11"/>
      <c r="H350" s="547"/>
      <c r="I350" s="547"/>
      <c r="J350" s="547"/>
      <c r="K350" s="11"/>
      <c r="L350" s="11"/>
    </row>
    <row r="351" spans="1:12" ht="15.75" thickBot="1" x14ac:dyDescent="0.3">
      <c r="A351" s="415" t="s">
        <v>517</v>
      </c>
      <c r="B351" s="415"/>
      <c r="C351" s="415"/>
      <c r="D351" s="415"/>
      <c r="E351" s="415"/>
      <c r="G351" s="11"/>
      <c r="H351" s="197"/>
      <c r="I351" s="197"/>
      <c r="J351" s="198"/>
      <c r="K351" s="11"/>
      <c r="L351" s="11"/>
    </row>
    <row r="352" spans="1:12" ht="15.75" thickBot="1" x14ac:dyDescent="0.3">
      <c r="A352" s="51" t="s">
        <v>518</v>
      </c>
      <c r="B352" s="40" t="s">
        <v>77</v>
      </c>
      <c r="C352" s="40">
        <v>100</v>
      </c>
      <c r="D352" s="40">
        <v>200</v>
      </c>
      <c r="E352" s="40">
        <v>300</v>
      </c>
      <c r="G352" s="11"/>
      <c r="H352" s="11"/>
      <c r="I352" s="11"/>
      <c r="J352" s="11"/>
      <c r="K352" s="11"/>
      <c r="L352" s="11"/>
    </row>
    <row r="353" spans="1:12" ht="15.75" thickBot="1" x14ac:dyDescent="0.3">
      <c r="A353" s="51" t="s">
        <v>519</v>
      </c>
      <c r="B353" s="40" t="s">
        <v>77</v>
      </c>
      <c r="C353" s="40">
        <v>30</v>
      </c>
      <c r="D353" s="40">
        <v>50</v>
      </c>
      <c r="E353" s="40">
        <v>100</v>
      </c>
      <c r="G353" s="11"/>
      <c r="H353" s="11"/>
      <c r="I353" s="11"/>
      <c r="J353" s="11"/>
      <c r="K353" s="11"/>
      <c r="L353" s="11"/>
    </row>
    <row r="354" spans="1:12" ht="23.25" thickBot="1" x14ac:dyDescent="0.3">
      <c r="A354" s="51" t="s">
        <v>520</v>
      </c>
      <c r="B354" s="40"/>
      <c r="C354" s="40">
        <v>50</v>
      </c>
      <c r="D354" s="40">
        <v>50</v>
      </c>
      <c r="E354" s="40">
        <v>100</v>
      </c>
      <c r="G354" s="11"/>
      <c r="H354" s="11"/>
      <c r="I354" s="11"/>
      <c r="J354" s="11"/>
      <c r="K354" s="11"/>
      <c r="L354" s="11"/>
    </row>
    <row r="355" spans="1:12" ht="23.25" thickBot="1" x14ac:dyDescent="0.3">
      <c r="A355" s="51" t="s">
        <v>521</v>
      </c>
      <c r="B355" s="40"/>
      <c r="C355" s="40">
        <v>50</v>
      </c>
      <c r="D355" s="40">
        <v>50</v>
      </c>
      <c r="E355" s="40">
        <v>50</v>
      </c>
    </row>
    <row r="356" spans="1:12" ht="23.25" thickBot="1" x14ac:dyDescent="0.3">
      <c r="A356" s="51" t="s">
        <v>522</v>
      </c>
      <c r="B356" s="40"/>
      <c r="C356" s="40">
        <v>5</v>
      </c>
      <c r="D356" s="40">
        <v>10</v>
      </c>
      <c r="E356" s="40">
        <v>20</v>
      </c>
    </row>
    <row r="357" spans="1:12" ht="23.25" thickBot="1" x14ac:dyDescent="0.3">
      <c r="A357" s="51" t="s">
        <v>523</v>
      </c>
      <c r="B357" s="40"/>
      <c r="C357" s="40">
        <v>7</v>
      </c>
      <c r="D357" s="40">
        <v>10</v>
      </c>
      <c r="E357" s="40">
        <v>10</v>
      </c>
    </row>
    <row r="358" spans="1:12" ht="23.25" thickBot="1" x14ac:dyDescent="0.3">
      <c r="A358" s="51" t="s">
        <v>524</v>
      </c>
      <c r="B358" s="40"/>
      <c r="C358" s="40">
        <v>10</v>
      </c>
      <c r="D358" s="40">
        <v>15</v>
      </c>
      <c r="E358" s="40">
        <v>25</v>
      </c>
    </row>
    <row r="359" spans="1:12" ht="23.25" thickBot="1" x14ac:dyDescent="0.3">
      <c r="A359" s="51" t="s">
        <v>525</v>
      </c>
      <c r="B359" s="40"/>
      <c r="C359" s="40">
        <v>30</v>
      </c>
      <c r="D359" s="40">
        <v>70</v>
      </c>
      <c r="E359" s="40">
        <v>100</v>
      </c>
    </row>
    <row r="360" spans="1:12" ht="15.75" thickBot="1" x14ac:dyDescent="0.3">
      <c r="A360" s="53" t="s">
        <v>526</v>
      </c>
      <c r="B360" s="402" t="s">
        <v>527</v>
      </c>
      <c r="C360" s="403"/>
      <c r="D360" s="403"/>
      <c r="E360" s="404"/>
    </row>
    <row r="361" spans="1:12" ht="15.75" thickBot="1" x14ac:dyDescent="0.3">
      <c r="A361" s="32" t="s">
        <v>67</v>
      </c>
      <c r="B361" s="399" t="s">
        <v>528</v>
      </c>
      <c r="C361" s="400"/>
      <c r="D361" s="400"/>
      <c r="E361" s="401"/>
    </row>
    <row r="362" spans="1:12" ht="45" customHeight="1" thickBot="1" x14ac:dyDescent="0.3">
      <c r="A362" s="19" t="s">
        <v>69</v>
      </c>
      <c r="B362" s="384" t="s">
        <v>529</v>
      </c>
      <c r="C362" s="385"/>
      <c r="D362" s="385"/>
      <c r="E362" s="386"/>
    </row>
    <row r="363" spans="1:12" ht="15.75" thickBot="1" x14ac:dyDescent="0.3">
      <c r="A363" s="19" t="s">
        <v>71</v>
      </c>
      <c r="B363" s="396" t="s">
        <v>450</v>
      </c>
      <c r="C363" s="397"/>
      <c r="D363" s="397"/>
      <c r="E363" s="398"/>
    </row>
    <row r="364" spans="1:12" x14ac:dyDescent="0.25">
      <c r="A364" s="379"/>
      <c r="B364" s="33">
        <v>2018</v>
      </c>
      <c r="C364" s="33">
        <v>2019</v>
      </c>
      <c r="D364" s="33">
        <v>2020</v>
      </c>
      <c r="E364" s="33">
        <v>2021</v>
      </c>
    </row>
    <row r="365" spans="1:12" ht="15.75" thickBot="1" x14ac:dyDescent="0.3">
      <c r="A365" s="380"/>
      <c r="B365" s="34" t="s">
        <v>1</v>
      </c>
      <c r="C365" s="34" t="s">
        <v>47</v>
      </c>
      <c r="D365" s="34" t="s">
        <v>47</v>
      </c>
      <c r="E365" s="34" t="s">
        <v>47</v>
      </c>
    </row>
    <row r="366" spans="1:12" ht="15.75" thickBot="1" x14ac:dyDescent="0.3">
      <c r="A366" s="19" t="s">
        <v>73</v>
      </c>
      <c r="B366" s="35">
        <v>0</v>
      </c>
      <c r="C366" s="35">
        <v>102</v>
      </c>
      <c r="D366" s="35">
        <v>155</v>
      </c>
      <c r="E366" s="35">
        <v>205</v>
      </c>
    </row>
    <row r="367" spans="1:12" ht="15.75" thickBot="1" x14ac:dyDescent="0.3">
      <c r="A367" s="19" t="s">
        <v>74</v>
      </c>
      <c r="B367" s="35">
        <v>0</v>
      </c>
      <c r="C367" s="81">
        <v>0</v>
      </c>
      <c r="D367" s="81">
        <v>0</v>
      </c>
      <c r="E367" s="81">
        <v>0</v>
      </c>
    </row>
    <row r="368" spans="1:12" ht="15.75" thickBot="1" x14ac:dyDescent="0.3">
      <c r="A368" s="19" t="s">
        <v>75</v>
      </c>
      <c r="B368" s="35" t="e">
        <f>B367/B366</f>
        <v>#DIV/0!</v>
      </c>
      <c r="C368" s="35">
        <f>C367/C366</f>
        <v>0</v>
      </c>
      <c r="D368" s="35">
        <f>D367/D366</f>
        <v>0</v>
      </c>
      <c r="E368" s="35">
        <f>E367/E366</f>
        <v>0</v>
      </c>
    </row>
    <row r="369" spans="1:8" ht="15.75" thickBot="1" x14ac:dyDescent="0.3">
      <c r="A369" s="19" t="s">
        <v>76</v>
      </c>
      <c r="B369" s="37" t="s">
        <v>77</v>
      </c>
      <c r="C369" s="38" t="e">
        <f t="shared" ref="C369:E371" si="9">C366/B366-1</f>
        <v>#DIV/0!</v>
      </c>
      <c r="D369" s="38">
        <f t="shared" si="9"/>
        <v>0.51960784313725483</v>
      </c>
      <c r="E369" s="38">
        <f t="shared" si="9"/>
        <v>0.32258064516129026</v>
      </c>
    </row>
    <row r="370" spans="1:8" ht="15.75" thickBot="1" x14ac:dyDescent="0.3">
      <c r="A370" s="19" t="s">
        <v>78</v>
      </c>
      <c r="B370" s="37" t="s">
        <v>77</v>
      </c>
      <c r="C370" s="38" t="e">
        <f t="shared" si="9"/>
        <v>#DIV/0!</v>
      </c>
      <c r="D370" s="38" t="e">
        <f t="shared" si="9"/>
        <v>#DIV/0!</v>
      </c>
      <c r="E370" s="38" t="e">
        <f t="shared" si="9"/>
        <v>#DIV/0!</v>
      </c>
    </row>
    <row r="371" spans="1:8" ht="15.75" thickBot="1" x14ac:dyDescent="0.3">
      <c r="A371" s="19" t="s">
        <v>79</v>
      </c>
      <c r="B371" s="37" t="s">
        <v>77</v>
      </c>
      <c r="C371" s="38" t="e">
        <f t="shared" si="9"/>
        <v>#DIV/0!</v>
      </c>
      <c r="D371" s="38" t="e">
        <f t="shared" si="9"/>
        <v>#DIV/0!</v>
      </c>
      <c r="E371" s="38" t="e">
        <f t="shared" si="9"/>
        <v>#DIV/0!</v>
      </c>
    </row>
    <row r="372" spans="1:8" ht="15.75" thickBot="1" x14ac:dyDescent="0.3">
      <c r="A372" s="387" t="s">
        <v>324</v>
      </c>
      <c r="B372" s="388"/>
      <c r="C372" s="388"/>
      <c r="D372" s="388"/>
      <c r="E372" s="389"/>
    </row>
    <row r="373" spans="1:8" x14ac:dyDescent="0.25">
      <c r="A373" s="379"/>
      <c r="B373" s="33">
        <v>2018</v>
      </c>
      <c r="C373" s="33">
        <v>2019</v>
      </c>
      <c r="D373" s="33">
        <v>2020</v>
      </c>
      <c r="E373" s="33">
        <v>2021</v>
      </c>
    </row>
    <row r="374" spans="1:8" ht="15.75" thickBot="1" x14ac:dyDescent="0.3">
      <c r="A374" s="380"/>
      <c r="B374" s="34" t="s">
        <v>1</v>
      </c>
      <c r="C374" s="34" t="s">
        <v>47</v>
      </c>
      <c r="D374" s="34" t="s">
        <v>47</v>
      </c>
      <c r="E374" s="34" t="s">
        <v>47</v>
      </c>
    </row>
    <row r="375" spans="1:8" ht="15.75" thickBot="1" x14ac:dyDescent="0.3">
      <c r="A375" s="39" t="s">
        <v>122</v>
      </c>
      <c r="B375" s="40"/>
      <c r="C375" s="40"/>
      <c r="D375" s="40"/>
      <c r="E375" s="40"/>
    </row>
    <row r="376" spans="1:8" ht="15.75" thickBot="1" x14ac:dyDescent="0.3">
      <c r="A376" s="195" t="s">
        <v>123</v>
      </c>
      <c r="B376" s="41">
        <v>0</v>
      </c>
      <c r="C376" s="40">
        <v>0</v>
      </c>
      <c r="D376" s="40">
        <v>0</v>
      </c>
      <c r="E376" s="40">
        <v>0</v>
      </c>
    </row>
    <row r="377" spans="1:8" ht="15.75" thickBot="1" x14ac:dyDescent="0.3">
      <c r="A377" s="112" t="s">
        <v>88</v>
      </c>
      <c r="B377" s="41">
        <f>B376+B375</f>
        <v>0</v>
      </c>
      <c r="C377" s="41">
        <f>C376+C375</f>
        <v>0</v>
      </c>
      <c r="D377" s="41">
        <f>D376+D375</f>
        <v>0</v>
      </c>
      <c r="E377" s="41">
        <f>E376+E375</f>
        <v>0</v>
      </c>
    </row>
    <row r="378" spans="1:8" ht="15.75" thickBot="1" x14ac:dyDescent="0.3">
      <c r="A378" s="42" t="s">
        <v>530</v>
      </c>
      <c r="B378" s="199">
        <f>B377-B367</f>
        <v>0</v>
      </c>
      <c r="C378" s="199">
        <f>C377-C367</f>
        <v>0</v>
      </c>
      <c r="D378" s="199">
        <f>D377-D367</f>
        <v>0</v>
      </c>
      <c r="E378" s="199">
        <f>E377-E367</f>
        <v>0</v>
      </c>
    </row>
    <row r="379" spans="1:8" x14ac:dyDescent="0.25">
      <c r="A379" s="405" t="s">
        <v>531</v>
      </c>
      <c r="B379" s="492"/>
      <c r="C379" s="539"/>
      <c r="D379" s="539"/>
      <c r="E379" s="540"/>
    </row>
    <row r="380" spans="1:8" x14ac:dyDescent="0.25">
      <c r="A380" s="406"/>
      <c r="B380" s="541"/>
      <c r="C380" s="542"/>
      <c r="D380" s="542"/>
      <c r="E380" s="543"/>
    </row>
    <row r="381" spans="1:8" ht="15.75" thickBot="1" x14ac:dyDescent="0.3">
      <c r="A381" s="407"/>
      <c r="B381" s="544"/>
      <c r="C381" s="545"/>
      <c r="D381" s="545"/>
      <c r="E381" s="546"/>
    </row>
    <row r="382" spans="1:8" ht="15.75" thickBot="1" x14ac:dyDescent="0.3">
      <c r="A382" s="59"/>
      <c r="B382" s="60"/>
      <c r="C382" s="60"/>
      <c r="D382" s="60"/>
      <c r="E382" s="60"/>
    </row>
    <row r="383" spans="1:8" ht="24.75" thickBot="1" x14ac:dyDescent="0.3">
      <c r="A383" s="26" t="s">
        <v>152</v>
      </c>
      <c r="B383" s="61">
        <f>B33+B56+B79+B102+B125+B148+B171+B194+B217+B240+B263+B289+B312+B339</f>
        <v>5261066</v>
      </c>
      <c r="C383" s="61">
        <f>C33+C56+C79+C102+C125+C148+C171+C194+C217+C240+C263+C289+C312+C339</f>
        <v>4777182</v>
      </c>
      <c r="D383" s="61">
        <f>D33+D56+D79+D102+D125+D148+D171+D194+D217+D240+D263+D289+D312+D339</f>
        <v>4865682</v>
      </c>
      <c r="E383" s="61">
        <f>E33+E56+E79+E102+E125+E148+E171+E194+E217+E240+E263+E289+E312+E339</f>
        <v>4824682</v>
      </c>
      <c r="G383" s="36"/>
      <c r="H383" s="36"/>
    </row>
    <row r="384" spans="1:8" ht="24.75" thickBot="1" x14ac:dyDescent="0.3">
      <c r="A384" s="26" t="s">
        <v>153</v>
      </c>
      <c r="B384" s="61">
        <f>B386+B388+B390+B398+B400+B402</f>
        <v>5261066</v>
      </c>
      <c r="C384" s="61">
        <f>C386+C388+C390+C398+C400+C402</f>
        <v>4777182</v>
      </c>
      <c r="D384" s="61">
        <f>D386+D388+D390+D398+D400+D402</f>
        <v>4865682</v>
      </c>
      <c r="E384" s="61">
        <f>E386+E388+E390+E398+E400+E402</f>
        <v>4824682</v>
      </c>
    </row>
    <row r="385" spans="1:5" ht="24.75" thickBot="1" x14ac:dyDescent="0.3">
      <c r="A385" s="62" t="s">
        <v>154</v>
      </c>
      <c r="B385" s="63"/>
      <c r="C385" s="64">
        <f>C384/B384-1</f>
        <v>-9.1974516191205336E-2</v>
      </c>
      <c r="D385" s="64">
        <f>D384/C384-1</f>
        <v>1.8525565908939612E-2</v>
      </c>
      <c r="E385" s="64">
        <f>E384/D384-1</f>
        <v>-8.4263624297683526E-3</v>
      </c>
    </row>
    <row r="386" spans="1:5" ht="15.75" thickBot="1" x14ac:dyDescent="0.3">
      <c r="A386" s="39" t="s">
        <v>81</v>
      </c>
      <c r="B386" s="40">
        <f>B41+B64+B87+B110+B133+B156+B179+B202+B225+B248+B271</f>
        <v>144100</v>
      </c>
      <c r="C386" s="40">
        <f>C41+C64+C87+C110+C133+C156+C179+C202+C225+C248+C271</f>
        <v>144100</v>
      </c>
      <c r="D386" s="40">
        <f>D41+D64+D87+D110+D133+D156+D179+D202+D225+D248+D271</f>
        <v>144100</v>
      </c>
      <c r="E386" s="40">
        <f>E41+E64+E87+E110+E133+E156+E179+E202+E225+E248+E271</f>
        <v>144100</v>
      </c>
    </row>
    <row r="387" spans="1:5" ht="15.75" thickBot="1" x14ac:dyDescent="0.3">
      <c r="A387" s="46" t="s">
        <v>155</v>
      </c>
      <c r="B387" s="41"/>
      <c r="C387" s="47">
        <f>C386/B386-1</f>
        <v>0</v>
      </c>
      <c r="D387" s="47">
        <f>D386/C386-1</f>
        <v>0</v>
      </c>
      <c r="E387" s="47">
        <f>E386/D386-1</f>
        <v>0</v>
      </c>
    </row>
    <row r="388" spans="1:5" ht="15.75" thickBot="1" x14ac:dyDescent="0.3">
      <c r="A388" s="39" t="s">
        <v>82</v>
      </c>
      <c r="B388" s="40">
        <f>B42+B65+B88+B111+B134+B157+B180+B203+B226+B249+B272</f>
        <v>26500</v>
      </c>
      <c r="C388" s="40">
        <f>C42+C65+C88+C111+C134+C157+C180+C203+C226+C249+C272</f>
        <v>26500</v>
      </c>
      <c r="D388" s="40">
        <f>D42+D65+D88+D111+D134+D157+D180+D203+D226+D249+D272</f>
        <v>26500</v>
      </c>
      <c r="E388" s="40">
        <f>E42+E65+E88+E111+E134+E157+E180+E203+E226+E249+E272</f>
        <v>26500</v>
      </c>
    </row>
    <row r="389" spans="1:5" ht="24.75" thickBot="1" x14ac:dyDescent="0.3">
      <c r="A389" s="46" t="s">
        <v>156</v>
      </c>
      <c r="B389" s="41"/>
      <c r="C389" s="47">
        <f>C388/B388-1</f>
        <v>0</v>
      </c>
      <c r="D389" s="47">
        <f>D388/C388-1</f>
        <v>0</v>
      </c>
      <c r="E389" s="47">
        <f>E388/D388-1</f>
        <v>0</v>
      </c>
    </row>
    <row r="390" spans="1:5" ht="15.75" thickBot="1" x14ac:dyDescent="0.3">
      <c r="A390" s="39" t="s">
        <v>83</v>
      </c>
      <c r="B390" s="40">
        <f>B43+B66+B89+B112+B135+B158+B181+B204+B227+B250+B273</f>
        <v>189700</v>
      </c>
      <c r="C390" s="40">
        <f>C43+C66+C89+C112+C135+C158+C181+C204+C227+C250+C273</f>
        <v>187300</v>
      </c>
      <c r="D390" s="40">
        <f>D43+D66+D89+D112+D135+D158+D181+D204+D227+D250+D273</f>
        <v>185864</v>
      </c>
      <c r="E390" s="40">
        <f>E43+E66+E89+E112+E135+E158+E181+E204+E227+E250+E273</f>
        <v>187938</v>
      </c>
    </row>
    <row r="391" spans="1:5" ht="15.75" thickBot="1" x14ac:dyDescent="0.3">
      <c r="A391" s="46" t="s">
        <v>157</v>
      </c>
      <c r="B391" s="41"/>
      <c r="C391" s="47">
        <f>C390/B390-1</f>
        <v>-1.265155508697946E-2</v>
      </c>
      <c r="D391" s="47">
        <f>D390/C390-1</f>
        <v>-7.6668446342765817E-3</v>
      </c>
      <c r="E391" s="47">
        <f>E390/D390-1</f>
        <v>1.1158696681444535E-2</v>
      </c>
    </row>
    <row r="392" spans="1:5" ht="15.75" thickBot="1" x14ac:dyDescent="0.3">
      <c r="A392" s="39" t="s">
        <v>84</v>
      </c>
      <c r="B392" s="40" t="e">
        <f>#REF!+#REF!+B67+B47</f>
        <v>#REF!</v>
      </c>
      <c r="C392" s="40" t="e">
        <f>#REF!+#REF!+C67+C44</f>
        <v>#REF!</v>
      </c>
      <c r="D392" s="40" t="e">
        <f>#REF!+#REF!+D67+D44</f>
        <v>#REF!</v>
      </c>
      <c r="E392" s="40" t="e">
        <f>#REF!+#REF!+E67+E44</f>
        <v>#REF!</v>
      </c>
    </row>
    <row r="393" spans="1:5" ht="15.75" thickBot="1" x14ac:dyDescent="0.3">
      <c r="A393" s="46" t="s">
        <v>158</v>
      </c>
      <c r="B393" s="41"/>
      <c r="C393" s="47" t="e">
        <f>C392/B392-1</f>
        <v>#REF!</v>
      </c>
      <c r="D393" s="47" t="e">
        <f>D392/C392-1</f>
        <v>#REF!</v>
      </c>
      <c r="E393" s="47" t="e">
        <f>E392/D392-1</f>
        <v>#REF!</v>
      </c>
    </row>
    <row r="394" spans="1:5" ht="15.75" thickBot="1" x14ac:dyDescent="0.3">
      <c r="A394" s="39" t="s">
        <v>85</v>
      </c>
      <c r="B394" s="40" t="e">
        <f>#REF!+#REF!+B68+B45</f>
        <v>#REF!</v>
      </c>
      <c r="C394" s="40" t="e">
        <f>#REF!+#REF!+C68+C45</f>
        <v>#REF!</v>
      </c>
      <c r="D394" s="40" t="e">
        <f>#REF!+#REF!+D68+D45</f>
        <v>#REF!</v>
      </c>
      <c r="E394" s="40" t="e">
        <f>#REF!+#REF!+E68+E45</f>
        <v>#REF!</v>
      </c>
    </row>
    <row r="395" spans="1:5" ht="15.75" thickBot="1" x14ac:dyDescent="0.3">
      <c r="A395" s="46" t="s">
        <v>159</v>
      </c>
      <c r="B395" s="41"/>
      <c r="C395" s="47" t="e">
        <f>C394/B394-1</f>
        <v>#REF!</v>
      </c>
      <c r="D395" s="47" t="e">
        <f>D394/C394-1</f>
        <v>#REF!</v>
      </c>
      <c r="E395" s="47" t="e">
        <f>E394/D394-1</f>
        <v>#REF!</v>
      </c>
    </row>
    <row r="396" spans="1:5" ht="15.75" thickBot="1" x14ac:dyDescent="0.3">
      <c r="A396" s="39" t="s">
        <v>86</v>
      </c>
      <c r="B396" s="40" t="e">
        <f>#REF!+#REF!+B69+B46</f>
        <v>#REF!</v>
      </c>
      <c r="C396" s="40" t="e">
        <f>#REF!+#REF!+C69+C46</f>
        <v>#REF!</v>
      </c>
      <c r="D396" s="40" t="e">
        <f>#REF!+#REF!+D69+D46</f>
        <v>#REF!</v>
      </c>
      <c r="E396" s="40" t="e">
        <f>#REF!+#REF!+E69+E46</f>
        <v>#REF!</v>
      </c>
    </row>
    <row r="397" spans="1:5" ht="15.75" thickBot="1" x14ac:dyDescent="0.3">
      <c r="A397" s="46" t="s">
        <v>160</v>
      </c>
      <c r="B397" s="41"/>
      <c r="C397" s="47" t="e">
        <f>C396/B396-1</f>
        <v>#REF!</v>
      </c>
      <c r="D397" s="47" t="e">
        <f>D396/C396-1</f>
        <v>#REF!</v>
      </c>
      <c r="E397" s="47" t="e">
        <f>E396/D396-1</f>
        <v>#REF!</v>
      </c>
    </row>
    <row r="398" spans="1:5" ht="15.75" thickBot="1" x14ac:dyDescent="0.3">
      <c r="A398" s="39" t="s">
        <v>87</v>
      </c>
      <c r="B398" s="40">
        <f>B47+B70+B93+B116+B139</f>
        <v>2565018</v>
      </c>
      <c r="C398" s="40">
        <f>C47+C70+C93+C116+C139</f>
        <v>1822100</v>
      </c>
      <c r="D398" s="40">
        <f>D47+D70+D93+D116+D139</f>
        <v>1823536</v>
      </c>
      <c r="E398" s="40">
        <f>E47+E70+E93+E116+E139</f>
        <v>1821462</v>
      </c>
    </row>
    <row r="399" spans="1:5" ht="24.75" thickBot="1" x14ac:dyDescent="0.3">
      <c r="A399" s="46" t="s">
        <v>161</v>
      </c>
      <c r="B399" s="41"/>
      <c r="C399" s="47">
        <f>C398/B398-1</f>
        <v>-0.28963461464987772</v>
      </c>
      <c r="D399" s="47">
        <f>D398/C398-1</f>
        <v>7.8810164096365654E-4</v>
      </c>
      <c r="E399" s="47">
        <f>E398/D398-1</f>
        <v>-1.1373507295715513E-3</v>
      </c>
    </row>
    <row r="400" spans="1:5" ht="15.75" thickBot="1" x14ac:dyDescent="0.3">
      <c r="A400" s="39" t="s">
        <v>162</v>
      </c>
      <c r="B400" s="40">
        <f>B297</f>
        <v>3103.6129999999998</v>
      </c>
      <c r="C400" s="40">
        <f>C297</f>
        <v>0</v>
      </c>
      <c r="D400" s="40">
        <f>D297</f>
        <v>0</v>
      </c>
      <c r="E400" s="40">
        <f>E297</f>
        <v>0</v>
      </c>
    </row>
    <row r="401" spans="1:5" ht="15.75" thickBot="1" x14ac:dyDescent="0.3">
      <c r="A401" s="46" t="s">
        <v>163</v>
      </c>
      <c r="B401" s="41"/>
      <c r="C401" s="47">
        <f>C400/B400-1</f>
        <v>-1</v>
      </c>
      <c r="D401" s="47" t="e">
        <f>D400/C400-1</f>
        <v>#DIV/0!</v>
      </c>
      <c r="E401" s="47" t="e">
        <f>E400/D400-1</f>
        <v>#DIV/0!</v>
      </c>
    </row>
    <row r="402" spans="1:5" ht="15.75" thickBot="1" x14ac:dyDescent="0.3">
      <c r="A402" s="39" t="s">
        <v>164</v>
      </c>
      <c r="B402" s="40">
        <f>B298+B321+B348</f>
        <v>2332644.3870000001</v>
      </c>
      <c r="C402" s="40">
        <f>C298+C321+C348</f>
        <v>2597182</v>
      </c>
      <c r="D402" s="40">
        <f>D298+D321+D348</f>
        <v>2685682</v>
      </c>
      <c r="E402" s="40">
        <f>E298+E321+E348</f>
        <v>2644682</v>
      </c>
    </row>
    <row r="403" spans="1:5" ht="15.75" thickBot="1" x14ac:dyDescent="0.3">
      <c r="A403" s="46" t="s">
        <v>165</v>
      </c>
      <c r="B403" s="41"/>
      <c r="C403" s="47">
        <f>C402/B402-1</f>
        <v>0.11340674749837043</v>
      </c>
      <c r="D403" s="47">
        <f>D402/C402-1</f>
        <v>3.4075394023214356E-2</v>
      </c>
      <c r="E403" s="47">
        <f>E402/D402-1</f>
        <v>-1.5266140965311648E-2</v>
      </c>
    </row>
    <row r="404" spans="1:5" ht="15.75" thickBot="1" x14ac:dyDescent="0.3">
      <c r="A404" s="43" t="s">
        <v>89</v>
      </c>
      <c r="B404" s="44">
        <f>IF(B384-B383=0,0,"Error")</f>
        <v>0</v>
      </c>
      <c r="C404" s="44">
        <f>IF(C384-C383=0,0,"Error")</f>
        <v>0</v>
      </c>
      <c r="D404" s="44">
        <f>D383-D384</f>
        <v>0</v>
      </c>
      <c r="E404" s="44">
        <f>E383-E384</f>
        <v>0</v>
      </c>
    </row>
    <row r="405" spans="1:5" ht="24.75" thickBot="1" x14ac:dyDescent="0.3">
      <c r="A405" s="65" t="s">
        <v>166</v>
      </c>
      <c r="B405" s="40" t="s">
        <v>77</v>
      </c>
      <c r="C405" s="40" t="s">
        <v>77</v>
      </c>
      <c r="D405" s="40" t="s">
        <v>77</v>
      </c>
      <c r="E405" s="40" t="s">
        <v>77</v>
      </c>
    </row>
    <row r="406" spans="1:5" ht="24.75" thickBot="1" x14ac:dyDescent="0.3">
      <c r="A406" s="65" t="s">
        <v>167</v>
      </c>
      <c r="B406" s="40" t="s">
        <v>77</v>
      </c>
      <c r="C406" s="40" t="s">
        <v>77</v>
      </c>
      <c r="D406" s="40" t="s">
        <v>77</v>
      </c>
      <c r="E406" s="40" t="s">
        <v>77</v>
      </c>
    </row>
  </sheetData>
  <mergeCells count="121">
    <mergeCell ref="A8:E10"/>
    <mergeCell ref="B11:E11"/>
    <mergeCell ref="A12:A13"/>
    <mergeCell ref="B19:E19"/>
    <mergeCell ref="A20:E20"/>
    <mergeCell ref="A25:E25"/>
    <mergeCell ref="A1:E1"/>
    <mergeCell ref="A2:E2"/>
    <mergeCell ref="B4:E4"/>
    <mergeCell ref="B5:E5"/>
    <mergeCell ref="B6:E6"/>
    <mergeCell ref="A7:E7"/>
    <mergeCell ref="B51:E51"/>
    <mergeCell ref="B52:E52"/>
    <mergeCell ref="A54:A55"/>
    <mergeCell ref="A61:E61"/>
    <mergeCell ref="A62:A63"/>
    <mergeCell ref="B74:E74"/>
    <mergeCell ref="A26:E26"/>
    <mergeCell ref="B28:E28"/>
    <mergeCell ref="B29:E29"/>
    <mergeCell ref="A30:A31"/>
    <mergeCell ref="A38:E38"/>
    <mergeCell ref="A39:A40"/>
    <mergeCell ref="A100:A101"/>
    <mergeCell ref="A107:E107"/>
    <mergeCell ref="A108:A109"/>
    <mergeCell ref="B120:E120"/>
    <mergeCell ref="B121:E121"/>
    <mergeCell ref="A123:A124"/>
    <mergeCell ref="B75:E75"/>
    <mergeCell ref="A77:A78"/>
    <mergeCell ref="A84:E84"/>
    <mergeCell ref="A85:A86"/>
    <mergeCell ref="B97:E97"/>
    <mergeCell ref="B98:E98"/>
    <mergeCell ref="A153:E153"/>
    <mergeCell ref="A154:A155"/>
    <mergeCell ref="B165:E165"/>
    <mergeCell ref="B166:E166"/>
    <mergeCell ref="B167:E167"/>
    <mergeCell ref="A169:A170"/>
    <mergeCell ref="A130:E130"/>
    <mergeCell ref="A131:A132"/>
    <mergeCell ref="B142:E142"/>
    <mergeCell ref="B143:E143"/>
    <mergeCell ref="B144:E144"/>
    <mergeCell ref="A146:A147"/>
    <mergeCell ref="A199:E199"/>
    <mergeCell ref="A200:A201"/>
    <mergeCell ref="B211:E211"/>
    <mergeCell ref="B212:E212"/>
    <mergeCell ref="B213:E213"/>
    <mergeCell ref="A215:A216"/>
    <mergeCell ref="A176:E176"/>
    <mergeCell ref="A177:A178"/>
    <mergeCell ref="B188:E188"/>
    <mergeCell ref="B189:E189"/>
    <mergeCell ref="B190:E190"/>
    <mergeCell ref="A192:A193"/>
    <mergeCell ref="A245:E245"/>
    <mergeCell ref="A246:A247"/>
    <mergeCell ref="B257:E257"/>
    <mergeCell ref="B258:E258"/>
    <mergeCell ref="B259:E259"/>
    <mergeCell ref="A261:A262"/>
    <mergeCell ref="A222:E222"/>
    <mergeCell ref="A223:A224"/>
    <mergeCell ref="B234:E234"/>
    <mergeCell ref="B235:E235"/>
    <mergeCell ref="B236:E236"/>
    <mergeCell ref="A238:A239"/>
    <mergeCell ref="B284:E284"/>
    <mergeCell ref="B285:E285"/>
    <mergeCell ref="A286:A287"/>
    <mergeCell ref="A294:E294"/>
    <mergeCell ref="A295:A296"/>
    <mergeCell ref="A300:A302"/>
    <mergeCell ref="B300:E302"/>
    <mergeCell ref="A268:E268"/>
    <mergeCell ref="A269:A270"/>
    <mergeCell ref="A280:E280"/>
    <mergeCell ref="A281:E281"/>
    <mergeCell ref="B282:E282"/>
    <mergeCell ref="B283:E283"/>
    <mergeCell ref="A309:A310"/>
    <mergeCell ref="A317:E317"/>
    <mergeCell ref="A318:A319"/>
    <mergeCell ref="G319:H319"/>
    <mergeCell ref="B323:E323"/>
    <mergeCell ref="B324:E324"/>
    <mergeCell ref="A303:E303"/>
    <mergeCell ref="A304:E304"/>
    <mergeCell ref="B305:E305"/>
    <mergeCell ref="B306:E306"/>
    <mergeCell ref="B307:E307"/>
    <mergeCell ref="B308:E308"/>
    <mergeCell ref="B335:E335"/>
    <mergeCell ref="A336:A337"/>
    <mergeCell ref="B336:E336"/>
    <mergeCell ref="A344:E344"/>
    <mergeCell ref="A345:A346"/>
    <mergeCell ref="H345:I345"/>
    <mergeCell ref="A325:E325"/>
    <mergeCell ref="A326:E326"/>
    <mergeCell ref="B327:E327"/>
    <mergeCell ref="A328:E328"/>
    <mergeCell ref="B333:E333"/>
    <mergeCell ref="B334:E334"/>
    <mergeCell ref="B363:E363"/>
    <mergeCell ref="A364:A365"/>
    <mergeCell ref="A372:E372"/>
    <mergeCell ref="A373:A374"/>
    <mergeCell ref="A379:A381"/>
    <mergeCell ref="B379:E381"/>
    <mergeCell ref="B350:E350"/>
    <mergeCell ref="H350:J350"/>
    <mergeCell ref="A351:E351"/>
    <mergeCell ref="B360:E360"/>
    <mergeCell ref="B361:E361"/>
    <mergeCell ref="B362:E362"/>
  </mergeCells>
  <pageMargins left="0.7" right="0.7" top="0.75" bottom="0.75" header="0.3" footer="0.3"/>
  <pageSetup paperSize="0" orientation="portrait" horizontalDpi="0" verticalDpi="0" copies="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9"/>
  <sheetViews>
    <sheetView view="pageBreakPreview" zoomScale="60" zoomScaleNormal="100" workbookViewId="0">
      <selection activeCell="B12" sqref="B12:E12"/>
    </sheetView>
  </sheetViews>
  <sheetFormatPr defaultRowHeight="15" x14ac:dyDescent="0.25"/>
  <cols>
    <col min="1" max="1" width="36.5703125" customWidth="1"/>
    <col min="2" max="2" width="14.42578125" customWidth="1"/>
    <col min="3" max="3" width="14.85546875" customWidth="1"/>
    <col min="4" max="4" width="14.28515625" customWidth="1"/>
    <col min="5" max="5" width="15.85546875" customWidth="1"/>
    <col min="6" max="6" width="16.85546875" style="200" customWidth="1"/>
    <col min="7" max="7" width="10.5703125" customWidth="1"/>
    <col min="8" max="8" width="8.7109375" customWidth="1"/>
    <col min="9" max="9" width="13" customWidth="1"/>
  </cols>
  <sheetData>
    <row r="1" spans="1:7" x14ac:dyDescent="0.25">
      <c r="A1" s="201"/>
      <c r="B1" s="201"/>
      <c r="C1" s="201"/>
      <c r="D1" s="201"/>
      <c r="E1" s="201"/>
      <c r="F1" s="202"/>
    </row>
    <row r="2" spans="1:7" x14ac:dyDescent="0.25">
      <c r="A2" s="367"/>
      <c r="B2" s="367"/>
      <c r="C2" s="367"/>
      <c r="D2" s="367"/>
      <c r="E2" s="367"/>
      <c r="F2" s="202"/>
    </row>
    <row r="3" spans="1:7" x14ac:dyDescent="0.25">
      <c r="A3" s="368" t="s">
        <v>169</v>
      </c>
      <c r="B3" s="368"/>
      <c r="C3" s="368"/>
      <c r="D3" s="368"/>
      <c r="E3" s="368"/>
      <c r="F3" s="202"/>
    </row>
    <row r="4" spans="1:7" x14ac:dyDescent="0.25">
      <c r="A4" s="201"/>
      <c r="B4" s="201"/>
      <c r="C4" s="201"/>
      <c r="D4" s="201"/>
      <c r="E4" s="201"/>
      <c r="F4" s="202"/>
    </row>
    <row r="5" spans="1:7" ht="15.75" thickBot="1" x14ac:dyDescent="0.3">
      <c r="A5" s="203" t="s">
        <v>40</v>
      </c>
      <c r="B5" s="618" t="s">
        <v>532</v>
      </c>
      <c r="C5" s="618"/>
      <c r="D5" s="618"/>
      <c r="E5" s="619"/>
      <c r="F5" s="202"/>
    </row>
    <row r="6" spans="1:7" ht="15.75" thickBot="1" x14ac:dyDescent="0.3">
      <c r="A6" s="204" t="s">
        <v>0</v>
      </c>
      <c r="B6" s="620" t="s">
        <v>14</v>
      </c>
      <c r="C6" s="621"/>
      <c r="D6" s="621"/>
      <c r="E6" s="622"/>
      <c r="F6" s="202"/>
      <c r="G6" s="205"/>
    </row>
    <row r="7" spans="1:7" ht="15.75" thickBot="1" x14ac:dyDescent="0.3">
      <c r="A7" s="204" t="s">
        <v>41</v>
      </c>
      <c r="B7" s="584" t="s">
        <v>42</v>
      </c>
      <c r="C7" s="585"/>
      <c r="D7" s="585"/>
      <c r="E7" s="586"/>
      <c r="F7" s="202"/>
      <c r="G7" s="206"/>
    </row>
    <row r="8" spans="1:7" ht="15.75" thickBot="1" x14ac:dyDescent="0.3">
      <c r="A8" s="623" t="s">
        <v>2</v>
      </c>
      <c r="B8" s="624"/>
      <c r="C8" s="624"/>
      <c r="D8" s="624"/>
      <c r="E8" s="625"/>
      <c r="F8" s="202"/>
    </row>
    <row r="9" spans="1:7" x14ac:dyDescent="0.25">
      <c r="A9" s="725" t="s">
        <v>29</v>
      </c>
      <c r="B9" s="726"/>
      <c r="C9" s="726"/>
      <c r="D9" s="726"/>
      <c r="E9" s="727"/>
      <c r="F9" s="202"/>
    </row>
    <row r="10" spans="1:7" x14ac:dyDescent="0.25">
      <c r="A10" s="728"/>
      <c r="B10" s="729"/>
      <c r="C10" s="729"/>
      <c r="D10" s="729"/>
      <c r="E10" s="730"/>
      <c r="F10" s="202"/>
    </row>
    <row r="11" spans="1:7" ht="71.25" customHeight="1" thickBot="1" x14ac:dyDescent="0.3">
      <c r="A11" s="731"/>
      <c r="B11" s="732"/>
      <c r="C11" s="732"/>
      <c r="D11" s="732"/>
      <c r="E11" s="733"/>
      <c r="F11" s="202"/>
    </row>
    <row r="12" spans="1:7" ht="71.25" customHeight="1" thickBot="1" x14ac:dyDescent="0.3">
      <c r="A12" s="207" t="s">
        <v>44</v>
      </c>
      <c r="B12" s="722" t="s">
        <v>533</v>
      </c>
      <c r="C12" s="734"/>
      <c r="D12" s="734"/>
      <c r="E12" s="735"/>
      <c r="F12" s="202"/>
    </row>
    <row r="13" spans="1:7" x14ac:dyDescent="0.25">
      <c r="A13" s="561" t="s">
        <v>172</v>
      </c>
      <c r="B13" s="208">
        <v>2018</v>
      </c>
      <c r="C13" s="208">
        <v>2019</v>
      </c>
      <c r="D13" s="208">
        <v>2020</v>
      </c>
      <c r="E13" s="209">
        <v>2021</v>
      </c>
      <c r="F13" s="202"/>
    </row>
    <row r="14" spans="1:7" ht="15.75" thickBot="1" x14ac:dyDescent="0.3">
      <c r="A14" s="562"/>
      <c r="B14" s="210" t="s">
        <v>1</v>
      </c>
      <c r="C14" s="210" t="s">
        <v>47</v>
      </c>
      <c r="D14" s="210" t="s">
        <v>47</v>
      </c>
      <c r="E14" s="211" t="s">
        <v>47</v>
      </c>
      <c r="F14" s="202"/>
    </row>
    <row r="15" spans="1:7" ht="30.75" thickBot="1" x14ac:dyDescent="0.3">
      <c r="A15" s="212" t="s">
        <v>534</v>
      </c>
      <c r="B15" s="213">
        <v>0.22</v>
      </c>
      <c r="C15" s="210" t="s">
        <v>49</v>
      </c>
      <c r="D15" s="210" t="s">
        <v>49</v>
      </c>
      <c r="E15" s="211" t="s">
        <v>49</v>
      </c>
      <c r="F15" s="202"/>
    </row>
    <row r="16" spans="1:7" ht="45.75" thickBot="1" x14ac:dyDescent="0.3">
      <c r="A16" s="214" t="s">
        <v>535</v>
      </c>
      <c r="B16" s="215">
        <v>0.06</v>
      </c>
      <c r="C16" s="216" t="s">
        <v>49</v>
      </c>
      <c r="D16" s="216" t="s">
        <v>49</v>
      </c>
      <c r="E16" s="217" t="s">
        <v>49</v>
      </c>
      <c r="F16" s="202"/>
    </row>
    <row r="17" spans="1:8" ht="45.75" thickBot="1" x14ac:dyDescent="0.3">
      <c r="A17" s="212" t="s">
        <v>536</v>
      </c>
      <c r="B17" s="218">
        <v>0.21</v>
      </c>
      <c r="C17" s="216" t="s">
        <v>49</v>
      </c>
      <c r="D17" s="216" t="s">
        <v>49</v>
      </c>
      <c r="E17" s="217" t="s">
        <v>49</v>
      </c>
      <c r="F17" s="202"/>
    </row>
    <row r="18" spans="1:8" ht="45.75" thickBot="1" x14ac:dyDescent="0.3">
      <c r="A18" s="212" t="s">
        <v>537</v>
      </c>
      <c r="B18" s="218">
        <v>0.9</v>
      </c>
      <c r="C18" s="216" t="s">
        <v>49</v>
      </c>
      <c r="D18" s="216" t="s">
        <v>49</v>
      </c>
      <c r="E18" s="217" t="s">
        <v>49</v>
      </c>
      <c r="F18" s="202"/>
    </row>
    <row r="19" spans="1:8" ht="45.75" thickBot="1" x14ac:dyDescent="0.3">
      <c r="A19" s="212" t="s">
        <v>538</v>
      </c>
      <c r="B19" s="218">
        <v>0.1</v>
      </c>
      <c r="C19" s="216" t="s">
        <v>49</v>
      </c>
      <c r="D19" s="216" t="s">
        <v>49</v>
      </c>
      <c r="E19" s="217" t="s">
        <v>49</v>
      </c>
      <c r="F19" s="202"/>
    </row>
    <row r="20" spans="1:8" ht="30.75" thickBot="1" x14ac:dyDescent="0.3">
      <c r="A20" s="212" t="s">
        <v>539</v>
      </c>
      <c r="B20" s="216">
        <v>0.9</v>
      </c>
      <c r="C20" s="216" t="s">
        <v>49</v>
      </c>
      <c r="D20" s="216" t="s">
        <v>49</v>
      </c>
      <c r="E20" s="217" t="s">
        <v>49</v>
      </c>
      <c r="F20" s="202"/>
    </row>
    <row r="21" spans="1:8" ht="15.75" thickBot="1" x14ac:dyDescent="0.3">
      <c r="A21" s="219" t="s">
        <v>53</v>
      </c>
      <c r="B21" s="590" t="s">
        <v>540</v>
      </c>
      <c r="C21" s="591"/>
      <c r="D21" s="591"/>
      <c r="E21" s="592"/>
      <c r="F21" s="202"/>
    </row>
    <row r="22" spans="1:8" ht="15.75" thickBot="1" x14ac:dyDescent="0.3">
      <c r="A22" s="615" t="s">
        <v>55</v>
      </c>
      <c r="B22" s="616"/>
      <c r="C22" s="616"/>
      <c r="D22" s="616"/>
      <c r="E22" s="617"/>
      <c r="F22" s="202"/>
      <c r="H22" s="27"/>
    </row>
    <row r="23" spans="1:8" ht="30.75" thickBot="1" x14ac:dyDescent="0.3">
      <c r="A23" s="220" t="s">
        <v>541</v>
      </c>
      <c r="B23" s="221">
        <v>15</v>
      </c>
      <c r="C23" s="221" t="s">
        <v>49</v>
      </c>
      <c r="D23" s="221" t="s">
        <v>49</v>
      </c>
      <c r="E23" s="221" t="s">
        <v>49</v>
      </c>
      <c r="F23" s="202"/>
      <c r="H23" s="27"/>
    </row>
    <row r="24" spans="1:8" ht="45.75" thickBot="1" x14ac:dyDescent="0.3">
      <c r="A24" s="214" t="s">
        <v>542</v>
      </c>
      <c r="B24" s="216">
        <v>0.13300000000000001</v>
      </c>
      <c r="C24" s="216" t="s">
        <v>49</v>
      </c>
      <c r="D24" s="216" t="s">
        <v>49</v>
      </c>
      <c r="E24" s="217" t="s">
        <v>49</v>
      </c>
      <c r="F24" s="202"/>
    </row>
    <row r="25" spans="1:8" ht="75.75" thickBot="1" x14ac:dyDescent="0.3">
      <c r="A25" s="222" t="s">
        <v>543</v>
      </c>
      <c r="B25" s="223">
        <v>0.21</v>
      </c>
      <c r="C25" s="224" t="s">
        <v>49</v>
      </c>
      <c r="D25" s="224" t="s">
        <v>49</v>
      </c>
      <c r="E25" s="225" t="s">
        <v>49</v>
      </c>
      <c r="F25" s="202"/>
    </row>
    <row r="26" spans="1:8" ht="60.75" thickBot="1" x14ac:dyDescent="0.3">
      <c r="A26" s="212" t="s">
        <v>544</v>
      </c>
      <c r="B26" s="218">
        <v>0.9</v>
      </c>
      <c r="C26" s="216" t="s">
        <v>49</v>
      </c>
      <c r="D26" s="216" t="s">
        <v>49</v>
      </c>
      <c r="E26" s="217" t="s">
        <v>49</v>
      </c>
      <c r="F26" s="202"/>
    </row>
    <row r="27" spans="1:8" ht="60.75" thickBot="1" x14ac:dyDescent="0.3">
      <c r="A27" s="212" t="s">
        <v>545</v>
      </c>
      <c r="B27" s="216">
        <v>0.1</v>
      </c>
      <c r="C27" s="216" t="s">
        <v>49</v>
      </c>
      <c r="D27" s="216" t="s">
        <v>49</v>
      </c>
      <c r="E27" s="217" t="s">
        <v>49</v>
      </c>
      <c r="F27" s="202"/>
    </row>
    <row r="28" spans="1:8" ht="30.75" thickBot="1" x14ac:dyDescent="0.3">
      <c r="A28" s="212" t="s">
        <v>546</v>
      </c>
      <c r="B28" s="216">
        <v>0.9</v>
      </c>
      <c r="C28" s="216" t="s">
        <v>49</v>
      </c>
      <c r="D28" s="216" t="s">
        <v>49</v>
      </c>
      <c r="E28" s="217" t="s">
        <v>49</v>
      </c>
      <c r="F28" s="202"/>
    </row>
    <row r="29" spans="1:8" ht="15.75" thickBot="1" x14ac:dyDescent="0.3">
      <c r="A29" s="608" t="s">
        <v>65</v>
      </c>
      <c r="B29" s="609"/>
      <c r="C29" s="609"/>
      <c r="D29" s="609"/>
      <c r="E29" s="610"/>
      <c r="F29" s="202"/>
    </row>
    <row r="30" spans="1:8" ht="15.75" thickBot="1" x14ac:dyDescent="0.3">
      <c r="A30" s="608" t="s">
        <v>273</v>
      </c>
      <c r="B30" s="609"/>
      <c r="C30" s="609"/>
      <c r="D30" s="609"/>
      <c r="E30" s="610"/>
      <c r="F30" s="202"/>
    </row>
    <row r="31" spans="1:8" ht="15.75" thickBot="1" x14ac:dyDescent="0.3">
      <c r="A31" s="226" t="s">
        <v>67</v>
      </c>
      <c r="B31" s="590" t="s">
        <v>547</v>
      </c>
      <c r="C31" s="591"/>
      <c r="D31" s="591"/>
      <c r="E31" s="592"/>
      <c r="F31" s="202"/>
    </row>
    <row r="32" spans="1:8" ht="15.75" thickBot="1" x14ac:dyDescent="0.3">
      <c r="A32" s="212" t="s">
        <v>548</v>
      </c>
      <c r="B32" s="584" t="s">
        <v>549</v>
      </c>
      <c r="C32" s="585"/>
      <c r="D32" s="585"/>
      <c r="E32" s="586"/>
      <c r="F32" s="202"/>
    </row>
    <row r="33" spans="1:9" ht="15.75" thickBot="1" x14ac:dyDescent="0.3">
      <c r="A33" s="212" t="s">
        <v>71</v>
      </c>
      <c r="B33" s="558" t="s">
        <v>550</v>
      </c>
      <c r="C33" s="559"/>
      <c r="D33" s="559"/>
      <c r="E33" s="560"/>
      <c r="F33" s="202"/>
    </row>
    <row r="34" spans="1:9" ht="12.75" customHeight="1" x14ac:dyDescent="0.25">
      <c r="A34" s="561"/>
      <c r="B34" s="227">
        <v>2018</v>
      </c>
      <c r="C34" s="227">
        <v>2019</v>
      </c>
      <c r="D34" s="227">
        <v>2020</v>
      </c>
      <c r="E34" s="228">
        <v>2021</v>
      </c>
      <c r="F34" s="202"/>
    </row>
    <row r="35" spans="1:9" ht="16.5" customHeight="1" thickBot="1" x14ac:dyDescent="0.3">
      <c r="A35" s="562"/>
      <c r="B35" s="229" t="s">
        <v>1</v>
      </c>
      <c r="C35" s="229" t="s">
        <v>47</v>
      </c>
      <c r="D35" s="229" t="s">
        <v>47</v>
      </c>
      <c r="E35" s="230" t="s">
        <v>47</v>
      </c>
      <c r="F35" s="202"/>
    </row>
    <row r="36" spans="1:9" ht="15.75" thickBot="1" x14ac:dyDescent="0.3">
      <c r="A36" s="212" t="s">
        <v>73</v>
      </c>
      <c r="B36" s="231">
        <v>18000</v>
      </c>
      <c r="C36" s="231">
        <v>19000</v>
      </c>
      <c r="D36" s="231">
        <v>20000</v>
      </c>
      <c r="E36" s="232">
        <v>21000</v>
      </c>
    </row>
    <row r="37" spans="1:9" ht="15.75" thickBot="1" x14ac:dyDescent="0.3">
      <c r="A37" s="212" t="s">
        <v>74</v>
      </c>
      <c r="B37" s="231">
        <v>128275</v>
      </c>
      <c r="C37" s="231">
        <v>130025</v>
      </c>
      <c r="D37" s="231">
        <v>130025</v>
      </c>
      <c r="E37" s="231">
        <v>130025</v>
      </c>
      <c r="F37" s="202"/>
    </row>
    <row r="38" spans="1:9" ht="15.75" thickBot="1" x14ac:dyDescent="0.3">
      <c r="A38" s="212" t="s">
        <v>75</v>
      </c>
      <c r="B38" s="233">
        <f>B37/B36</f>
        <v>7.1263888888888891</v>
      </c>
      <c r="C38" s="233">
        <f t="shared" ref="C38:E38" si="0">C37/C36</f>
        <v>6.8434210526315793</v>
      </c>
      <c r="D38" s="233">
        <f t="shared" si="0"/>
        <v>6.5012499999999998</v>
      </c>
      <c r="E38" s="234">
        <f t="shared" si="0"/>
        <v>6.1916666666666664</v>
      </c>
      <c r="F38" s="202"/>
    </row>
    <row r="39" spans="1:9" ht="15.75" thickBot="1" x14ac:dyDescent="0.3">
      <c r="A39" s="212" t="s">
        <v>76</v>
      </c>
      <c r="B39" s="235" t="s">
        <v>77</v>
      </c>
      <c r="C39" s="236">
        <f>C36/B36-1</f>
        <v>5.555555555555558E-2</v>
      </c>
      <c r="D39" s="236">
        <f t="shared" ref="D39:E41" si="1">D36/C36-1</f>
        <v>5.2631578947368363E-2</v>
      </c>
      <c r="E39" s="237">
        <f t="shared" si="1"/>
        <v>5.0000000000000044E-2</v>
      </c>
      <c r="F39" s="238"/>
      <c r="G39" s="36"/>
      <c r="H39" s="36"/>
      <c r="I39" s="36"/>
    </row>
    <row r="40" spans="1:9" ht="18" customHeight="1" thickBot="1" x14ac:dyDescent="0.3">
      <c r="A40" s="212" t="s">
        <v>78</v>
      </c>
      <c r="B40" s="235" t="s">
        <v>77</v>
      </c>
      <c r="C40" s="236">
        <f>C37/B37-1</f>
        <v>1.3642564802182733E-2</v>
      </c>
      <c r="D40" s="236">
        <f t="shared" si="1"/>
        <v>0</v>
      </c>
      <c r="E40" s="237">
        <f t="shared" si="1"/>
        <v>0</v>
      </c>
      <c r="F40" s="202"/>
    </row>
    <row r="41" spans="1:9" ht="18" customHeight="1" thickBot="1" x14ac:dyDescent="0.3">
      <c r="A41" s="212" t="s">
        <v>79</v>
      </c>
      <c r="B41" s="235" t="s">
        <v>77</v>
      </c>
      <c r="C41" s="236">
        <f>C38/B38-1</f>
        <v>-3.9707043871616277E-2</v>
      </c>
      <c r="D41" s="236">
        <f t="shared" si="1"/>
        <v>-5.0000000000000044E-2</v>
      </c>
      <c r="E41" s="237">
        <f t="shared" si="1"/>
        <v>-4.7619047619047672E-2</v>
      </c>
      <c r="F41" s="202"/>
    </row>
    <row r="42" spans="1:9" ht="15.75" thickBot="1" x14ac:dyDescent="0.3">
      <c r="A42" s="563" t="s">
        <v>551</v>
      </c>
      <c r="B42" s="564"/>
      <c r="C42" s="564"/>
      <c r="D42" s="564"/>
      <c r="E42" s="565"/>
      <c r="F42" s="202"/>
    </row>
    <row r="43" spans="1:9" ht="12.75" customHeight="1" x14ac:dyDescent="0.25">
      <c r="A43" s="561"/>
      <c r="B43" s="227">
        <v>2018</v>
      </c>
      <c r="C43" s="227">
        <v>2019</v>
      </c>
      <c r="D43" s="227">
        <v>2020</v>
      </c>
      <c r="E43" s="228">
        <v>2021</v>
      </c>
      <c r="F43" s="202"/>
    </row>
    <row r="44" spans="1:9" ht="18.75" customHeight="1" thickBot="1" x14ac:dyDescent="0.3">
      <c r="A44" s="562"/>
      <c r="B44" s="229" t="s">
        <v>1</v>
      </c>
      <c r="C44" s="229" t="s">
        <v>47</v>
      </c>
      <c r="D44" s="229" t="s">
        <v>47</v>
      </c>
      <c r="E44" s="230" t="s">
        <v>47</v>
      </c>
      <c r="F44" s="202"/>
    </row>
    <row r="45" spans="1:9" ht="21.75" customHeight="1" thickBot="1" x14ac:dyDescent="0.3">
      <c r="A45" s="239" t="s">
        <v>81</v>
      </c>
      <c r="B45" s="240">
        <v>83265</v>
      </c>
      <c r="C45" s="240">
        <v>83265</v>
      </c>
      <c r="D45" s="240">
        <v>83265</v>
      </c>
      <c r="E45" s="241">
        <v>83265</v>
      </c>
      <c r="F45" s="202"/>
    </row>
    <row r="46" spans="1:9" ht="47.25" customHeight="1" thickBot="1" x14ac:dyDescent="0.3">
      <c r="A46" s="242" t="s">
        <v>100</v>
      </c>
      <c r="B46" s="243"/>
      <c r="C46" s="244"/>
      <c r="D46" s="244"/>
      <c r="E46" s="245"/>
      <c r="F46" s="202"/>
    </row>
    <row r="47" spans="1:9" ht="48" customHeight="1" thickBot="1" x14ac:dyDescent="0.3">
      <c r="A47" s="242" t="s">
        <v>552</v>
      </c>
      <c r="B47" s="243"/>
      <c r="C47" s="246"/>
      <c r="D47" s="246"/>
      <c r="E47" s="247"/>
      <c r="F47" s="202"/>
    </row>
    <row r="48" spans="1:9" ht="29.25" customHeight="1" thickBot="1" x14ac:dyDescent="0.3">
      <c r="A48" s="239" t="s">
        <v>82</v>
      </c>
      <c r="B48" s="240">
        <v>15540</v>
      </c>
      <c r="C48" s="240">
        <v>15540</v>
      </c>
      <c r="D48" s="240">
        <v>15540</v>
      </c>
      <c r="E48" s="241">
        <v>15540</v>
      </c>
      <c r="F48" s="202"/>
    </row>
    <row r="49" spans="1:6" ht="45.75" thickBot="1" x14ac:dyDescent="0.3">
      <c r="A49" s="242" t="s">
        <v>102</v>
      </c>
      <c r="B49" s="243"/>
      <c r="C49" s="240"/>
      <c r="D49" s="240"/>
      <c r="E49" s="241"/>
      <c r="F49" s="202"/>
    </row>
    <row r="50" spans="1:6" ht="45.75" thickBot="1" x14ac:dyDescent="0.3">
      <c r="A50" s="242" t="s">
        <v>553</v>
      </c>
      <c r="B50" s="243"/>
      <c r="C50" s="240"/>
      <c r="D50" s="240"/>
      <c r="E50" s="241"/>
      <c r="F50" s="202"/>
    </row>
    <row r="51" spans="1:6" ht="15.75" thickBot="1" x14ac:dyDescent="0.3">
      <c r="A51" s="239" t="s">
        <v>83</v>
      </c>
      <c r="B51" s="240">
        <v>29470</v>
      </c>
      <c r="C51" s="240">
        <v>31220</v>
      </c>
      <c r="D51" s="240">
        <v>31220</v>
      </c>
      <c r="E51" s="240">
        <v>31220</v>
      </c>
      <c r="F51" s="202"/>
    </row>
    <row r="52" spans="1:6" ht="30.75" thickBot="1" x14ac:dyDescent="0.3">
      <c r="A52" s="242" t="s">
        <v>104</v>
      </c>
      <c r="B52" s="243"/>
      <c r="C52" s="240"/>
      <c r="D52" s="240"/>
      <c r="E52" s="241"/>
      <c r="F52" s="202"/>
    </row>
    <row r="53" spans="1:6" ht="30.75" thickBot="1" x14ac:dyDescent="0.3">
      <c r="A53" s="242" t="s">
        <v>554</v>
      </c>
      <c r="B53" s="243"/>
      <c r="C53" s="240"/>
      <c r="D53" s="240"/>
      <c r="E53" s="241"/>
      <c r="F53" s="202"/>
    </row>
    <row r="54" spans="1:6" ht="15.75" thickBot="1" x14ac:dyDescent="0.3">
      <c r="A54" s="239" t="s">
        <v>84</v>
      </c>
      <c r="B54" s="243"/>
      <c r="C54" s="240"/>
      <c r="D54" s="240"/>
      <c r="E54" s="241"/>
      <c r="F54" s="202"/>
    </row>
    <row r="55" spans="1:6" ht="30.75" thickBot="1" x14ac:dyDescent="0.3">
      <c r="A55" s="242" t="s">
        <v>106</v>
      </c>
      <c r="B55" s="243"/>
      <c r="C55" s="240"/>
      <c r="D55" s="240"/>
      <c r="E55" s="241"/>
      <c r="F55" s="202"/>
    </row>
    <row r="56" spans="1:6" ht="30.75" thickBot="1" x14ac:dyDescent="0.3">
      <c r="A56" s="242" t="s">
        <v>555</v>
      </c>
      <c r="B56" s="243"/>
      <c r="C56" s="240"/>
      <c r="D56" s="240"/>
      <c r="E56" s="241"/>
      <c r="F56" s="202"/>
    </row>
    <row r="57" spans="1:6" ht="15.75" thickBot="1" x14ac:dyDescent="0.3">
      <c r="A57" s="239" t="s">
        <v>85</v>
      </c>
      <c r="B57" s="243"/>
      <c r="C57" s="240"/>
      <c r="D57" s="240"/>
      <c r="E57" s="241"/>
      <c r="F57" s="202"/>
    </row>
    <row r="58" spans="1:6" ht="30.75" thickBot="1" x14ac:dyDescent="0.3">
      <c r="A58" s="242" t="s">
        <v>108</v>
      </c>
      <c r="B58" s="243"/>
      <c r="C58" s="240"/>
      <c r="D58" s="240"/>
      <c r="E58" s="241"/>
      <c r="F58" s="202"/>
    </row>
    <row r="59" spans="1:6" ht="30.75" thickBot="1" x14ac:dyDescent="0.3">
      <c r="A59" s="242" t="s">
        <v>556</v>
      </c>
      <c r="B59" s="243"/>
      <c r="C59" s="240"/>
      <c r="D59" s="240"/>
      <c r="E59" s="241"/>
      <c r="F59" s="202"/>
    </row>
    <row r="60" spans="1:6" ht="15.75" thickBot="1" x14ac:dyDescent="0.3">
      <c r="A60" s="248" t="s">
        <v>86</v>
      </c>
      <c r="B60" s="243"/>
      <c r="C60" s="240"/>
      <c r="D60" s="240"/>
      <c r="E60" s="241"/>
      <c r="F60" s="202"/>
    </row>
    <row r="61" spans="1:6" ht="30.75" thickBot="1" x14ac:dyDescent="0.3">
      <c r="A61" s="242" t="s">
        <v>110</v>
      </c>
      <c r="B61" s="243"/>
      <c r="C61" s="240"/>
      <c r="D61" s="240"/>
      <c r="E61" s="241"/>
      <c r="F61" s="202"/>
    </row>
    <row r="62" spans="1:6" ht="30.75" thickBot="1" x14ac:dyDescent="0.3">
      <c r="A62" s="242" t="s">
        <v>557</v>
      </c>
      <c r="B62" s="243"/>
      <c r="C62" s="240"/>
      <c r="D62" s="240"/>
      <c r="E62" s="241"/>
      <c r="F62" s="202"/>
    </row>
    <row r="63" spans="1:6" ht="15.75" thickBot="1" x14ac:dyDescent="0.3">
      <c r="A63" s="239" t="s">
        <v>87</v>
      </c>
      <c r="B63" s="243"/>
      <c r="C63" s="240"/>
      <c r="D63" s="240"/>
      <c r="E63" s="241"/>
      <c r="F63" s="202"/>
    </row>
    <row r="64" spans="1:6" ht="45.75" thickBot="1" x14ac:dyDescent="0.3">
      <c r="A64" s="249" t="s">
        <v>112</v>
      </c>
      <c r="B64" s="243"/>
      <c r="C64" s="240"/>
      <c r="D64" s="240"/>
      <c r="E64" s="241"/>
      <c r="F64" s="202"/>
    </row>
    <row r="65" spans="1:6" ht="45.75" thickBot="1" x14ac:dyDescent="0.3">
      <c r="A65" s="242" t="s">
        <v>558</v>
      </c>
      <c r="B65" s="243"/>
      <c r="C65" s="240"/>
      <c r="D65" s="240"/>
      <c r="E65" s="241"/>
      <c r="F65" s="202"/>
    </row>
    <row r="66" spans="1:6" ht="15.75" thickBot="1" x14ac:dyDescent="0.3">
      <c r="A66" s="250" t="s">
        <v>88</v>
      </c>
      <c r="B66" s="243">
        <f>B63+B60+B57+B54+B51+B48+B45</f>
        <v>128275</v>
      </c>
      <c r="C66" s="243">
        <f t="shared" ref="C66:E66" si="2">C63+C60+C57+C54+C51+C48+C45</f>
        <v>130025</v>
      </c>
      <c r="D66" s="243">
        <f t="shared" si="2"/>
        <v>130025</v>
      </c>
      <c r="E66" s="251">
        <f t="shared" si="2"/>
        <v>130025</v>
      </c>
      <c r="F66" s="202"/>
    </row>
    <row r="67" spans="1:6" x14ac:dyDescent="0.25">
      <c r="A67" s="605" t="s">
        <v>559</v>
      </c>
      <c r="B67" s="596"/>
      <c r="C67" s="597"/>
      <c r="D67" s="597"/>
      <c r="E67" s="598"/>
      <c r="F67" s="202"/>
    </row>
    <row r="68" spans="1:6" x14ac:dyDescent="0.25">
      <c r="A68" s="613"/>
      <c r="B68" s="599"/>
      <c r="C68" s="600"/>
      <c r="D68" s="600"/>
      <c r="E68" s="601"/>
      <c r="F68" s="202"/>
    </row>
    <row r="69" spans="1:6" ht="15.75" thickBot="1" x14ac:dyDescent="0.3">
      <c r="A69" s="614"/>
      <c r="B69" s="602"/>
      <c r="C69" s="603"/>
      <c r="D69" s="603"/>
      <c r="E69" s="604"/>
      <c r="F69" s="202"/>
    </row>
    <row r="70" spans="1:6" ht="15.75" thickBot="1" x14ac:dyDescent="0.3">
      <c r="A70" s="252" t="s">
        <v>89</v>
      </c>
      <c r="B70" s="253">
        <f>IF(B66-B37=0,0,"Error")</f>
        <v>0</v>
      </c>
      <c r="C70" s="253">
        <f>IF(C66-C37=0,0,"Error")</f>
        <v>0</v>
      </c>
      <c r="D70" s="253">
        <f>IF(D66-D37=0,0,"Error")</f>
        <v>0</v>
      </c>
      <c r="E70" s="254">
        <f>IF(E66-E37=0,0,"Error")</f>
        <v>0</v>
      </c>
      <c r="F70" s="202"/>
    </row>
    <row r="71" spans="1:6" ht="42.75" customHeight="1" thickBot="1" x14ac:dyDescent="0.3">
      <c r="A71" s="255" t="s">
        <v>90</v>
      </c>
      <c r="B71" s="590" t="s">
        <v>560</v>
      </c>
      <c r="C71" s="591"/>
      <c r="D71" s="591"/>
      <c r="E71" s="592"/>
      <c r="F71" s="202"/>
    </row>
    <row r="72" spans="1:6" ht="58.5" customHeight="1" thickBot="1" x14ac:dyDescent="0.3">
      <c r="A72" s="212" t="s">
        <v>69</v>
      </c>
      <c r="B72" s="584" t="s">
        <v>561</v>
      </c>
      <c r="C72" s="585"/>
      <c r="D72" s="585"/>
      <c r="E72" s="586"/>
      <c r="F72" s="202"/>
    </row>
    <row r="73" spans="1:6" ht="15.75" thickBot="1" x14ac:dyDescent="0.3">
      <c r="A73" s="212" t="s">
        <v>71</v>
      </c>
      <c r="B73" s="558" t="s">
        <v>550</v>
      </c>
      <c r="C73" s="559"/>
      <c r="D73" s="559"/>
      <c r="E73" s="560"/>
      <c r="F73" s="202"/>
    </row>
    <row r="74" spans="1:6" ht="15.75" thickBot="1" x14ac:dyDescent="0.3">
      <c r="A74" s="212" t="s">
        <v>73</v>
      </c>
      <c r="B74" s="231">
        <v>70000</v>
      </c>
      <c r="C74" s="231">
        <v>71000</v>
      </c>
      <c r="D74" s="231">
        <v>72000</v>
      </c>
      <c r="E74" s="232">
        <v>73000</v>
      </c>
      <c r="F74" s="202"/>
    </row>
    <row r="75" spans="1:6" x14ac:dyDescent="0.25">
      <c r="A75" s="561"/>
      <c r="B75" s="227">
        <v>2018</v>
      </c>
      <c r="C75" s="227">
        <v>2019</v>
      </c>
      <c r="D75" s="227">
        <v>2020</v>
      </c>
      <c r="E75" s="228">
        <v>2021</v>
      </c>
      <c r="F75" s="202"/>
    </row>
    <row r="76" spans="1:6" ht="15.75" thickBot="1" x14ac:dyDescent="0.3">
      <c r="A76" s="562"/>
      <c r="B76" s="229" t="s">
        <v>1</v>
      </c>
      <c r="C76" s="229" t="s">
        <v>47</v>
      </c>
      <c r="D76" s="229" t="s">
        <v>47</v>
      </c>
      <c r="E76" s="230" t="s">
        <v>47</v>
      </c>
      <c r="F76" s="202"/>
    </row>
    <row r="77" spans="1:6" ht="15.75" thickBot="1" x14ac:dyDescent="0.3">
      <c r="A77" s="212" t="s">
        <v>74</v>
      </c>
      <c r="B77" s="256">
        <v>54975</v>
      </c>
      <c r="C77" s="231">
        <v>270775</v>
      </c>
      <c r="D77" s="231">
        <v>270775</v>
      </c>
      <c r="E77" s="231">
        <v>270775</v>
      </c>
    </row>
    <row r="78" spans="1:6" ht="15.75" thickBot="1" x14ac:dyDescent="0.3">
      <c r="A78" s="212" t="s">
        <v>75</v>
      </c>
      <c r="B78" s="231">
        <f>B77/B74</f>
        <v>0.78535714285714286</v>
      </c>
      <c r="C78" s="257">
        <f>C77/C74</f>
        <v>3.8137323943661974</v>
      </c>
      <c r="D78" s="257">
        <f>D77/D74</f>
        <v>3.760763888888889</v>
      </c>
      <c r="E78" s="258">
        <f>E77/E74</f>
        <v>3.7092465753424659</v>
      </c>
      <c r="F78" s="202"/>
    </row>
    <row r="79" spans="1:6" ht="15.75" thickBot="1" x14ac:dyDescent="0.3">
      <c r="A79" s="212" t="s">
        <v>76</v>
      </c>
      <c r="B79" s="235"/>
      <c r="C79" s="236">
        <f>C74/B74-1</f>
        <v>1.4285714285714235E-2</v>
      </c>
      <c r="D79" s="236">
        <f>D74/C74-1</f>
        <v>1.4084507042253502E-2</v>
      </c>
      <c r="E79" s="237">
        <f>E74/D74-1</f>
        <v>1.388888888888884E-2</v>
      </c>
      <c r="F79" s="202"/>
    </row>
    <row r="80" spans="1:6" ht="15.75" thickBot="1" x14ac:dyDescent="0.3">
      <c r="A80" s="212" t="s">
        <v>78</v>
      </c>
      <c r="B80" s="235"/>
      <c r="C80" s="236">
        <f>C77/B77-1</f>
        <v>3.9254206457480674</v>
      </c>
      <c r="D80" s="236">
        <f t="shared" ref="D80:E81" si="3">D77/C77-1</f>
        <v>0</v>
      </c>
      <c r="E80" s="237">
        <f t="shared" si="3"/>
        <v>0</v>
      </c>
      <c r="F80" s="202"/>
    </row>
    <row r="81" spans="1:6" ht="15.75" thickBot="1" x14ac:dyDescent="0.3">
      <c r="A81" s="212" t="s">
        <v>79</v>
      </c>
      <c r="B81" s="235"/>
      <c r="C81" s="236">
        <f>C78/B78-1</f>
        <v>3.856048523976968</v>
      </c>
      <c r="D81" s="236">
        <f t="shared" si="3"/>
        <v>-1.3888888888888951E-2</v>
      </c>
      <c r="E81" s="237">
        <f t="shared" si="3"/>
        <v>-1.3698630136986245E-2</v>
      </c>
      <c r="F81" s="202"/>
    </row>
    <row r="82" spans="1:6" ht="15.75" thickBot="1" x14ac:dyDescent="0.3">
      <c r="A82" s="563" t="s">
        <v>562</v>
      </c>
      <c r="B82" s="564"/>
      <c r="C82" s="564"/>
      <c r="D82" s="564"/>
      <c r="E82" s="565"/>
      <c r="F82" s="202"/>
    </row>
    <row r="83" spans="1:6" x14ac:dyDescent="0.25">
      <c r="A83" s="561"/>
      <c r="B83" s="227">
        <v>2018</v>
      </c>
      <c r="C83" s="227">
        <v>2019</v>
      </c>
      <c r="D83" s="227">
        <v>2020</v>
      </c>
      <c r="E83" s="228">
        <v>2021</v>
      </c>
      <c r="F83" s="202"/>
    </row>
    <row r="84" spans="1:6" ht="15.75" thickBot="1" x14ac:dyDescent="0.3">
      <c r="A84" s="562"/>
      <c r="B84" s="229" t="s">
        <v>1</v>
      </c>
      <c r="C84" s="229" t="s">
        <v>47</v>
      </c>
      <c r="D84" s="229" t="s">
        <v>47</v>
      </c>
      <c r="E84" s="230" t="s">
        <v>47</v>
      </c>
      <c r="F84" s="202"/>
    </row>
    <row r="85" spans="1:6" ht="15.75" thickBot="1" x14ac:dyDescent="0.3">
      <c r="A85" s="239" t="s">
        <v>81</v>
      </c>
      <c r="B85" s="259">
        <v>35685</v>
      </c>
      <c r="C85" s="260">
        <v>185685</v>
      </c>
      <c r="D85" s="260">
        <v>185685</v>
      </c>
      <c r="E85" s="261">
        <v>185685</v>
      </c>
      <c r="F85" s="202"/>
    </row>
    <row r="86" spans="1:6" ht="30.75" thickBot="1" x14ac:dyDescent="0.3">
      <c r="A86" s="242" t="s">
        <v>100</v>
      </c>
      <c r="B86" s="262"/>
      <c r="C86" s="263"/>
      <c r="D86" s="263"/>
      <c r="E86" s="264"/>
      <c r="F86" s="202"/>
    </row>
    <row r="87" spans="1:6" ht="30.75" thickBot="1" x14ac:dyDescent="0.3">
      <c r="A87" s="242" t="s">
        <v>101</v>
      </c>
      <c r="B87" s="262"/>
      <c r="C87" s="263"/>
      <c r="D87" s="263"/>
      <c r="E87" s="264"/>
      <c r="F87" s="202"/>
    </row>
    <row r="88" spans="1:6" ht="30.75" thickBot="1" x14ac:dyDescent="0.3">
      <c r="A88" s="248" t="s">
        <v>82</v>
      </c>
      <c r="B88" s="259">
        <v>6660</v>
      </c>
      <c r="C88" s="260">
        <v>31710</v>
      </c>
      <c r="D88" s="260">
        <v>31710</v>
      </c>
      <c r="E88" s="261">
        <v>31710</v>
      </c>
      <c r="F88" s="202"/>
    </row>
    <row r="89" spans="1:6" ht="45.75" thickBot="1" x14ac:dyDescent="0.3">
      <c r="A89" s="242" t="s">
        <v>102</v>
      </c>
      <c r="B89" s="243"/>
      <c r="C89" s="240"/>
      <c r="D89" s="240"/>
      <c r="E89" s="241"/>
      <c r="F89" s="202"/>
    </row>
    <row r="90" spans="1:6" ht="45.75" thickBot="1" x14ac:dyDescent="0.3">
      <c r="A90" s="242" t="s">
        <v>103</v>
      </c>
      <c r="B90" s="243"/>
      <c r="C90" s="240"/>
      <c r="D90" s="240"/>
      <c r="E90" s="241"/>
      <c r="F90" s="202"/>
    </row>
    <row r="91" spans="1:6" ht="15.75" thickBot="1" x14ac:dyDescent="0.3">
      <c r="A91" s="239" t="s">
        <v>83</v>
      </c>
      <c r="B91" s="243">
        <v>12630</v>
      </c>
      <c r="C91" s="240">
        <v>53380</v>
      </c>
      <c r="D91" s="240">
        <v>53380</v>
      </c>
      <c r="E91" s="240">
        <v>53380</v>
      </c>
      <c r="F91" s="202"/>
    </row>
    <row r="92" spans="1:6" ht="30.75" thickBot="1" x14ac:dyDescent="0.3">
      <c r="A92" s="242" t="s">
        <v>104</v>
      </c>
      <c r="B92" s="243"/>
      <c r="C92" s="240"/>
      <c r="D92" s="240"/>
      <c r="E92" s="241"/>
      <c r="F92" s="202"/>
    </row>
    <row r="93" spans="1:6" ht="30.75" thickBot="1" x14ac:dyDescent="0.3">
      <c r="A93" s="242" t="s">
        <v>105</v>
      </c>
      <c r="B93" s="243"/>
      <c r="C93" s="240"/>
      <c r="D93" s="240"/>
      <c r="E93" s="241"/>
      <c r="F93" s="202"/>
    </row>
    <row r="94" spans="1:6" ht="15.75" thickBot="1" x14ac:dyDescent="0.3">
      <c r="A94" s="239" t="s">
        <v>84</v>
      </c>
      <c r="B94" s="243"/>
      <c r="C94" s="240"/>
      <c r="D94" s="240"/>
      <c r="E94" s="241"/>
      <c r="F94" s="202"/>
    </row>
    <row r="95" spans="1:6" ht="30.75" thickBot="1" x14ac:dyDescent="0.3">
      <c r="A95" s="249" t="s">
        <v>106</v>
      </c>
      <c r="B95" s="243"/>
      <c r="C95" s="240"/>
      <c r="D95" s="240"/>
      <c r="E95" s="241"/>
      <c r="F95" s="202"/>
    </row>
    <row r="96" spans="1:6" ht="30.75" thickBot="1" x14ac:dyDescent="0.3">
      <c r="A96" s="242" t="s">
        <v>107</v>
      </c>
      <c r="B96" s="243"/>
      <c r="C96" s="240"/>
      <c r="D96" s="240"/>
      <c r="E96" s="241"/>
      <c r="F96" s="202"/>
    </row>
    <row r="97" spans="1:6" ht="15.75" thickBot="1" x14ac:dyDescent="0.3">
      <c r="A97" s="239" t="s">
        <v>85</v>
      </c>
      <c r="B97" s="243"/>
      <c r="C97" s="240"/>
      <c r="D97" s="240"/>
      <c r="E97" s="241"/>
      <c r="F97" s="202"/>
    </row>
    <row r="98" spans="1:6" ht="30.75" thickBot="1" x14ac:dyDescent="0.3">
      <c r="A98" s="242" t="s">
        <v>108</v>
      </c>
      <c r="B98" s="243"/>
      <c r="C98" s="240"/>
      <c r="D98" s="240"/>
      <c r="E98" s="241"/>
      <c r="F98" s="202"/>
    </row>
    <row r="99" spans="1:6" ht="30.75" thickBot="1" x14ac:dyDescent="0.3">
      <c r="A99" s="249" t="s">
        <v>109</v>
      </c>
      <c r="B99" s="243"/>
      <c r="C99" s="240"/>
      <c r="D99" s="240"/>
      <c r="E99" s="241"/>
      <c r="F99" s="202"/>
    </row>
    <row r="100" spans="1:6" ht="15.75" thickBot="1" x14ac:dyDescent="0.3">
      <c r="A100" s="239" t="s">
        <v>86</v>
      </c>
      <c r="B100" s="243"/>
      <c r="C100" s="240"/>
      <c r="D100" s="240"/>
      <c r="E100" s="241"/>
      <c r="F100" s="202"/>
    </row>
    <row r="101" spans="1:6" ht="30.75" thickBot="1" x14ac:dyDescent="0.3">
      <c r="A101" s="242" t="s">
        <v>110</v>
      </c>
      <c r="B101" s="243"/>
      <c r="C101" s="240"/>
      <c r="D101" s="240"/>
      <c r="E101" s="241"/>
      <c r="F101" s="202"/>
    </row>
    <row r="102" spans="1:6" ht="30.75" thickBot="1" x14ac:dyDescent="0.3">
      <c r="A102" s="242" t="s">
        <v>111</v>
      </c>
      <c r="B102" s="243"/>
      <c r="C102" s="240"/>
      <c r="D102" s="240"/>
      <c r="E102" s="241"/>
      <c r="F102" s="202"/>
    </row>
    <row r="103" spans="1:6" ht="15.75" thickBot="1" x14ac:dyDescent="0.3">
      <c r="A103" s="239" t="s">
        <v>87</v>
      </c>
      <c r="B103" s="243"/>
      <c r="C103" s="240"/>
      <c r="D103" s="240"/>
      <c r="E103" s="241"/>
      <c r="F103" s="202"/>
    </row>
    <row r="104" spans="1:6" ht="45.75" thickBot="1" x14ac:dyDescent="0.3">
      <c r="A104" s="242" t="s">
        <v>112</v>
      </c>
      <c r="B104" s="243"/>
      <c r="C104" s="240"/>
      <c r="D104" s="240"/>
      <c r="E104" s="241"/>
      <c r="F104" s="202"/>
    </row>
    <row r="105" spans="1:6" ht="45.75" thickBot="1" x14ac:dyDescent="0.3">
      <c r="A105" s="242" t="s">
        <v>113</v>
      </c>
      <c r="B105" s="243"/>
      <c r="C105" s="240"/>
      <c r="D105" s="240"/>
      <c r="E105" s="241"/>
      <c r="F105" s="202"/>
    </row>
    <row r="106" spans="1:6" ht="15.75" thickBot="1" x14ac:dyDescent="0.3">
      <c r="A106" s="265" t="s">
        <v>94</v>
      </c>
      <c r="B106" s="243">
        <f>B103+B100+B97+B94+B91+B88+B85</f>
        <v>54975</v>
      </c>
      <c r="C106" s="243">
        <f t="shared" ref="C106:E106" si="4">C103+C100+C97+C94+C91+C88+C85</f>
        <v>270775</v>
      </c>
      <c r="D106" s="243">
        <f t="shared" si="4"/>
        <v>270775</v>
      </c>
      <c r="E106" s="251">
        <f t="shared" si="4"/>
        <v>270775</v>
      </c>
      <c r="F106" s="202"/>
    </row>
    <row r="107" spans="1:6" x14ac:dyDescent="0.25">
      <c r="A107" s="605" t="s">
        <v>214</v>
      </c>
      <c r="B107" s="597"/>
      <c r="C107" s="597"/>
      <c r="D107" s="597"/>
      <c r="E107" s="598"/>
      <c r="F107" s="202"/>
    </row>
    <row r="108" spans="1:6" x14ac:dyDescent="0.25">
      <c r="A108" s="606"/>
      <c r="B108" s="600"/>
      <c r="C108" s="600"/>
      <c r="D108" s="600"/>
      <c r="E108" s="601"/>
      <c r="F108" s="202"/>
    </row>
    <row r="109" spans="1:6" ht="15.75" thickBot="1" x14ac:dyDescent="0.3">
      <c r="A109" s="607"/>
      <c r="B109" s="603"/>
      <c r="C109" s="603"/>
      <c r="D109" s="603"/>
      <c r="E109" s="604"/>
      <c r="F109" s="202"/>
    </row>
    <row r="110" spans="1:6" ht="15.75" thickBot="1" x14ac:dyDescent="0.3">
      <c r="A110" s="252" t="s">
        <v>89</v>
      </c>
      <c r="B110" s="253">
        <f>IF(B106-B77=0,0,"Error")</f>
        <v>0</v>
      </c>
      <c r="C110" s="253">
        <f>IF(C106-C77=0,0,"Error")</f>
        <v>0</v>
      </c>
      <c r="D110" s="253">
        <f>IF(D106-D77=0,0,"Error")</f>
        <v>0</v>
      </c>
      <c r="E110" s="254">
        <f>IF(E106-E77=0,0,"Error")</f>
        <v>0</v>
      </c>
      <c r="F110" s="202"/>
    </row>
    <row r="111" spans="1:6" ht="15.75" thickBot="1" x14ac:dyDescent="0.3">
      <c r="A111" s="255" t="s">
        <v>95</v>
      </c>
      <c r="B111" s="587" t="s">
        <v>563</v>
      </c>
      <c r="C111" s="588"/>
      <c r="D111" s="588"/>
      <c r="E111" s="589"/>
      <c r="F111" s="202"/>
    </row>
    <row r="112" spans="1:6" ht="15.75" thickBot="1" x14ac:dyDescent="0.3">
      <c r="A112" s="266" t="s">
        <v>69</v>
      </c>
      <c r="B112" s="584" t="s">
        <v>564</v>
      </c>
      <c r="C112" s="585"/>
      <c r="D112" s="585"/>
      <c r="E112" s="586"/>
      <c r="F112" s="202"/>
    </row>
    <row r="113" spans="1:9" ht="15.75" thickBot="1" x14ac:dyDescent="0.3">
      <c r="A113" s="212" t="s">
        <v>71</v>
      </c>
      <c r="B113" s="558" t="s">
        <v>565</v>
      </c>
      <c r="C113" s="559"/>
      <c r="D113" s="559"/>
      <c r="E113" s="560"/>
      <c r="F113" s="202"/>
    </row>
    <row r="114" spans="1:9" ht="17.25" customHeight="1" thickBot="1" x14ac:dyDescent="0.3">
      <c r="A114" s="212" t="s">
        <v>73</v>
      </c>
      <c r="B114" s="231">
        <v>229</v>
      </c>
      <c r="C114" s="231">
        <v>229</v>
      </c>
      <c r="D114" s="231">
        <v>229</v>
      </c>
      <c r="E114" s="232">
        <v>229</v>
      </c>
    </row>
    <row r="115" spans="1:9" x14ac:dyDescent="0.25">
      <c r="A115" s="561"/>
      <c r="B115" s="227">
        <v>2018</v>
      </c>
      <c r="C115" s="227">
        <v>2019</v>
      </c>
      <c r="D115" s="227">
        <v>2020</v>
      </c>
      <c r="E115" s="228">
        <v>2021</v>
      </c>
      <c r="F115" s="202"/>
    </row>
    <row r="116" spans="1:9" ht="16.5" customHeight="1" thickBot="1" x14ac:dyDescent="0.3">
      <c r="A116" s="562"/>
      <c r="B116" s="229" t="s">
        <v>1</v>
      </c>
      <c r="C116" s="229" t="s">
        <v>47</v>
      </c>
      <c r="D116" s="229" t="s">
        <v>47</v>
      </c>
      <c r="E116" s="230" t="s">
        <v>47</v>
      </c>
      <c r="F116" s="202"/>
    </row>
    <row r="117" spans="1:9" ht="16.5" customHeight="1" thickBot="1" x14ac:dyDescent="0.3">
      <c r="A117" s="212" t="s">
        <v>74</v>
      </c>
      <c r="B117" s="231">
        <v>1500</v>
      </c>
      <c r="C117" s="231">
        <v>1550</v>
      </c>
      <c r="D117" s="231">
        <v>1550</v>
      </c>
      <c r="E117" s="231">
        <v>1550</v>
      </c>
      <c r="F117" s="202"/>
    </row>
    <row r="118" spans="1:9" ht="22.5" customHeight="1" thickBot="1" x14ac:dyDescent="0.3">
      <c r="A118" s="212" t="s">
        <v>75</v>
      </c>
      <c r="B118" s="233">
        <f>B117/B114</f>
        <v>6.5502183406113534</v>
      </c>
      <c r="C118" s="233">
        <f t="shared" ref="C118:E118" si="5">C117/C114</f>
        <v>6.7685589519650655</v>
      </c>
      <c r="D118" s="233">
        <f t="shared" si="5"/>
        <v>6.7685589519650655</v>
      </c>
      <c r="E118" s="234">
        <f t="shared" si="5"/>
        <v>6.7685589519650655</v>
      </c>
      <c r="F118" s="202"/>
    </row>
    <row r="119" spans="1:9" ht="15.75" thickBot="1" x14ac:dyDescent="0.3">
      <c r="A119" s="212" t="s">
        <v>76</v>
      </c>
      <c r="B119" s="235"/>
      <c r="C119" s="236">
        <f>C114/B114-1</f>
        <v>0</v>
      </c>
      <c r="D119" s="236">
        <f>D114/C114-1</f>
        <v>0</v>
      </c>
      <c r="E119" s="237">
        <f>E114/D114-1</f>
        <v>0</v>
      </c>
      <c r="F119" s="202"/>
    </row>
    <row r="120" spans="1:9" ht="20.25" customHeight="1" thickBot="1" x14ac:dyDescent="0.3">
      <c r="A120" s="212" t="s">
        <v>78</v>
      </c>
      <c r="B120" s="235"/>
      <c r="C120" s="236">
        <f>C117/B117-1</f>
        <v>3.3333333333333437E-2</v>
      </c>
      <c r="D120" s="236">
        <f t="shared" ref="D120:E121" si="6">D117/C117-1</f>
        <v>0</v>
      </c>
      <c r="E120" s="237">
        <f t="shared" si="6"/>
        <v>0</v>
      </c>
      <c r="F120" s="202"/>
    </row>
    <row r="121" spans="1:9" ht="15.75" customHeight="1" thickBot="1" x14ac:dyDescent="0.3">
      <c r="A121" s="212" t="s">
        <v>79</v>
      </c>
      <c r="B121" s="235"/>
      <c r="C121" s="236">
        <f>C118/B118-1</f>
        <v>3.3333333333333437E-2</v>
      </c>
      <c r="D121" s="236">
        <f t="shared" si="6"/>
        <v>0</v>
      </c>
      <c r="E121" s="237">
        <f t="shared" si="6"/>
        <v>0</v>
      </c>
      <c r="F121" s="238"/>
      <c r="G121" s="36"/>
      <c r="H121" s="36"/>
      <c r="I121" s="36"/>
    </row>
    <row r="122" spans="1:9" ht="15.75" thickBot="1" x14ac:dyDescent="0.3">
      <c r="A122" s="563" t="s">
        <v>566</v>
      </c>
      <c r="B122" s="564"/>
      <c r="C122" s="564"/>
      <c r="D122" s="564"/>
      <c r="E122" s="565"/>
      <c r="F122" s="202"/>
    </row>
    <row r="123" spans="1:9" x14ac:dyDescent="0.25">
      <c r="A123" s="561"/>
      <c r="B123" s="227">
        <v>2018</v>
      </c>
      <c r="C123" s="227">
        <v>2019</v>
      </c>
      <c r="D123" s="227">
        <v>2020</v>
      </c>
      <c r="E123" s="228">
        <v>2021</v>
      </c>
      <c r="F123" s="202"/>
    </row>
    <row r="124" spans="1:9" ht="15.75" customHeight="1" thickBot="1" x14ac:dyDescent="0.3">
      <c r="A124" s="562"/>
      <c r="B124" s="229" t="s">
        <v>1</v>
      </c>
      <c r="C124" s="229" t="s">
        <v>47</v>
      </c>
      <c r="D124" s="229" t="s">
        <v>47</v>
      </c>
      <c r="E124" s="230" t="s">
        <v>47</v>
      </c>
      <c r="F124" s="202"/>
    </row>
    <row r="125" spans="1:9" ht="17.25" customHeight="1" thickBot="1" x14ac:dyDescent="0.3">
      <c r="A125" s="239" t="s">
        <v>81</v>
      </c>
      <c r="B125" s="240"/>
      <c r="C125" s="240"/>
      <c r="D125" s="240"/>
      <c r="E125" s="241"/>
      <c r="F125" s="202"/>
    </row>
    <row r="126" spans="1:9" ht="52.5" customHeight="1" thickBot="1" x14ac:dyDescent="0.3">
      <c r="A126" s="242" t="s">
        <v>100</v>
      </c>
      <c r="B126" s="243"/>
      <c r="C126" s="246"/>
      <c r="D126" s="246"/>
      <c r="E126" s="247"/>
      <c r="F126" s="202"/>
    </row>
    <row r="127" spans="1:9" ht="42" customHeight="1" thickBot="1" x14ac:dyDescent="0.3">
      <c r="A127" s="249" t="s">
        <v>101</v>
      </c>
      <c r="B127" s="243"/>
      <c r="C127" s="246"/>
      <c r="D127" s="246"/>
      <c r="E127" s="247"/>
      <c r="F127" s="202"/>
    </row>
    <row r="128" spans="1:9" ht="30.75" thickBot="1" x14ac:dyDescent="0.3">
      <c r="A128" s="239" t="s">
        <v>82</v>
      </c>
      <c r="B128" s="240"/>
      <c r="C128" s="240"/>
      <c r="D128" s="240"/>
      <c r="E128" s="241"/>
      <c r="F128" s="202"/>
    </row>
    <row r="129" spans="1:9" ht="60.75" customHeight="1" thickBot="1" x14ac:dyDescent="0.3">
      <c r="A129" s="249" t="s">
        <v>102</v>
      </c>
      <c r="B129" s="243"/>
      <c r="C129" s="240"/>
      <c r="D129" s="240"/>
      <c r="E129" s="241"/>
      <c r="F129" s="202"/>
    </row>
    <row r="130" spans="1:9" ht="65.25" customHeight="1" thickBot="1" x14ac:dyDescent="0.3">
      <c r="A130" s="242" t="s">
        <v>103</v>
      </c>
      <c r="B130" s="243"/>
      <c r="C130" s="240"/>
      <c r="D130" s="240"/>
      <c r="E130" s="241"/>
      <c r="F130" s="202"/>
    </row>
    <row r="131" spans="1:9" ht="15.75" thickBot="1" x14ac:dyDescent="0.3">
      <c r="A131" s="239" t="s">
        <v>83</v>
      </c>
      <c r="B131" s="243">
        <v>1500</v>
      </c>
      <c r="C131" s="240">
        <v>1550</v>
      </c>
      <c r="D131" s="240">
        <v>1550</v>
      </c>
      <c r="E131" s="240">
        <v>1550</v>
      </c>
      <c r="F131" s="202"/>
    </row>
    <row r="132" spans="1:9" ht="44.25" customHeight="1" thickBot="1" x14ac:dyDescent="0.3">
      <c r="A132" s="249" t="s">
        <v>104</v>
      </c>
      <c r="B132" s="243"/>
      <c r="C132" s="240" t="s">
        <v>567</v>
      </c>
      <c r="D132" s="240"/>
      <c r="E132" s="241"/>
      <c r="F132" s="202"/>
    </row>
    <row r="133" spans="1:9" ht="45.75" customHeight="1" thickBot="1" x14ac:dyDescent="0.3">
      <c r="A133" s="242" t="s">
        <v>105</v>
      </c>
      <c r="B133" s="243"/>
      <c r="C133" s="240"/>
      <c r="D133" s="240"/>
      <c r="E133" s="241"/>
      <c r="F133" s="202"/>
    </row>
    <row r="134" spans="1:9" ht="15.75" thickBot="1" x14ac:dyDescent="0.3">
      <c r="A134" s="239" t="s">
        <v>84</v>
      </c>
      <c r="B134" s="243"/>
      <c r="C134" s="240"/>
      <c r="D134" s="240"/>
      <c r="E134" s="241"/>
      <c r="F134" s="202"/>
    </row>
    <row r="135" spans="1:9" ht="50.25" customHeight="1" thickBot="1" x14ac:dyDescent="0.3">
      <c r="A135" s="242" t="s">
        <v>106</v>
      </c>
      <c r="B135" s="243"/>
      <c r="C135" s="240"/>
      <c r="D135" s="240"/>
      <c r="E135" s="241"/>
      <c r="F135" s="202"/>
    </row>
    <row r="136" spans="1:9" ht="47.25" customHeight="1" thickBot="1" x14ac:dyDescent="0.3">
      <c r="A136" s="249" t="s">
        <v>107</v>
      </c>
      <c r="B136" s="243"/>
      <c r="C136" s="240"/>
      <c r="D136" s="240"/>
      <c r="E136" s="241"/>
      <c r="F136" s="202"/>
    </row>
    <row r="137" spans="1:9" ht="18" customHeight="1" thickBot="1" x14ac:dyDescent="0.3">
      <c r="A137" s="239" t="s">
        <v>85</v>
      </c>
      <c r="B137" s="243"/>
      <c r="C137" s="240"/>
      <c r="D137" s="240"/>
      <c r="E137" s="241"/>
      <c r="F137" s="202"/>
    </row>
    <row r="138" spans="1:9" ht="53.25" customHeight="1" thickBot="1" x14ac:dyDescent="0.3">
      <c r="A138" s="242" t="s">
        <v>108</v>
      </c>
      <c r="B138" s="243"/>
      <c r="C138" s="240"/>
      <c r="D138" s="240"/>
      <c r="E138" s="241"/>
      <c r="F138" s="202"/>
    </row>
    <row r="139" spans="1:9" ht="47.25" customHeight="1" thickBot="1" x14ac:dyDescent="0.3">
      <c r="A139" s="249" t="s">
        <v>109</v>
      </c>
      <c r="B139" s="243"/>
      <c r="C139" s="240"/>
      <c r="D139" s="240"/>
      <c r="E139" s="241"/>
      <c r="F139" s="202"/>
    </row>
    <row r="140" spans="1:9" ht="15.75" thickBot="1" x14ac:dyDescent="0.3">
      <c r="A140" s="239" t="s">
        <v>86</v>
      </c>
      <c r="B140" s="243"/>
      <c r="C140" s="240"/>
      <c r="D140" s="240"/>
      <c r="E140" s="241"/>
      <c r="F140" s="202"/>
    </row>
    <row r="141" spans="1:9" ht="54.75" customHeight="1" thickBot="1" x14ac:dyDescent="0.3">
      <c r="A141" s="249" t="s">
        <v>110</v>
      </c>
      <c r="B141" s="243"/>
      <c r="C141" s="240"/>
      <c r="D141" s="240"/>
      <c r="E141" s="241"/>
      <c r="F141" s="202"/>
    </row>
    <row r="142" spans="1:9" ht="55.5" customHeight="1" thickBot="1" x14ac:dyDescent="0.3">
      <c r="A142" s="249" t="s">
        <v>111</v>
      </c>
      <c r="B142" s="243"/>
      <c r="C142" s="240"/>
      <c r="D142" s="240"/>
      <c r="E142" s="241"/>
      <c r="F142" s="238"/>
      <c r="G142" s="36"/>
      <c r="H142" s="36"/>
      <c r="I142" s="36"/>
    </row>
    <row r="143" spans="1:9" ht="15.75" thickBot="1" x14ac:dyDescent="0.3">
      <c r="A143" s="239" t="s">
        <v>87</v>
      </c>
      <c r="B143" s="243"/>
      <c r="C143" s="240"/>
      <c r="D143" s="240"/>
      <c r="E143" s="241"/>
      <c r="F143" s="202"/>
    </row>
    <row r="144" spans="1:9" ht="45.75" thickBot="1" x14ac:dyDescent="0.3">
      <c r="A144" s="249" t="s">
        <v>112</v>
      </c>
      <c r="B144" s="243"/>
      <c r="C144" s="240"/>
      <c r="D144" s="240"/>
      <c r="E144" s="241"/>
      <c r="F144" s="202"/>
    </row>
    <row r="145" spans="1:6" ht="45.75" thickBot="1" x14ac:dyDescent="0.3">
      <c r="A145" s="242" t="s">
        <v>113</v>
      </c>
      <c r="B145" s="243"/>
      <c r="C145" s="240"/>
      <c r="D145" s="240"/>
      <c r="E145" s="241"/>
      <c r="F145" s="202"/>
    </row>
    <row r="146" spans="1:6" ht="15.75" thickBot="1" x14ac:dyDescent="0.3">
      <c r="A146" s="265" t="s">
        <v>114</v>
      </c>
      <c r="B146" s="243">
        <f>B143+B140+B137+B134+B131+B128+B125</f>
        <v>1500</v>
      </c>
      <c r="C146" s="243">
        <f t="shared" ref="C146:E146" si="7">C143+C140+C137+C134+C131+C128+C125</f>
        <v>1550</v>
      </c>
      <c r="D146" s="243">
        <f t="shared" si="7"/>
        <v>1550</v>
      </c>
      <c r="E146" s="251">
        <f t="shared" si="7"/>
        <v>1550</v>
      </c>
      <c r="F146" s="202"/>
    </row>
    <row r="147" spans="1:6" x14ac:dyDescent="0.25">
      <c r="A147" s="605" t="s">
        <v>214</v>
      </c>
      <c r="B147" s="597"/>
      <c r="C147" s="597"/>
      <c r="D147" s="597"/>
      <c r="E147" s="598"/>
      <c r="F147" s="202"/>
    </row>
    <row r="148" spans="1:6" x14ac:dyDescent="0.25">
      <c r="A148" s="606"/>
      <c r="B148" s="600"/>
      <c r="C148" s="600"/>
      <c r="D148" s="600"/>
      <c r="E148" s="601"/>
      <c r="F148" s="202"/>
    </row>
    <row r="149" spans="1:6" ht="15.75" thickBot="1" x14ac:dyDescent="0.3">
      <c r="A149" s="607"/>
      <c r="B149" s="603"/>
      <c r="C149" s="603"/>
      <c r="D149" s="603"/>
      <c r="E149" s="604"/>
      <c r="F149" s="202"/>
    </row>
    <row r="150" spans="1:6" ht="15.75" thickBot="1" x14ac:dyDescent="0.3">
      <c r="A150" s="252" t="s">
        <v>89</v>
      </c>
      <c r="B150" s="253">
        <f>IF(B146-B117=0,0,"Error")</f>
        <v>0</v>
      </c>
      <c r="C150" s="253">
        <f>IF(C146-C117=0,0,"Error")</f>
        <v>0</v>
      </c>
      <c r="D150" s="253">
        <f>IF(D146-D117=0,0,"Error")</f>
        <v>0</v>
      </c>
      <c r="E150" s="254">
        <f>IF(E146-E117=0,0,"Error")</f>
        <v>0</v>
      </c>
      <c r="F150" s="202"/>
    </row>
    <row r="151" spans="1:6" ht="15.75" thickBot="1" x14ac:dyDescent="0.3">
      <c r="A151" s="255" t="s">
        <v>298</v>
      </c>
      <c r="B151" s="590" t="s">
        <v>568</v>
      </c>
      <c r="C151" s="591"/>
      <c r="D151" s="591"/>
      <c r="E151" s="592"/>
      <c r="F151" s="202"/>
    </row>
    <row r="152" spans="1:6" ht="15.75" thickBot="1" x14ac:dyDescent="0.3">
      <c r="A152" s="212" t="s">
        <v>69</v>
      </c>
      <c r="B152" s="584" t="s">
        <v>569</v>
      </c>
      <c r="C152" s="585"/>
      <c r="D152" s="585"/>
      <c r="E152" s="586"/>
      <c r="F152" s="202"/>
    </row>
    <row r="153" spans="1:6" ht="15.75" thickBot="1" x14ac:dyDescent="0.3">
      <c r="A153" s="212" t="s">
        <v>71</v>
      </c>
      <c r="B153" s="584" t="s">
        <v>550</v>
      </c>
      <c r="C153" s="585"/>
      <c r="D153" s="585"/>
      <c r="E153" s="586"/>
      <c r="F153" s="202"/>
    </row>
    <row r="154" spans="1:6" ht="15.75" thickBot="1" x14ac:dyDescent="0.3">
      <c r="A154" s="212" t="s">
        <v>73</v>
      </c>
      <c r="B154" s="231"/>
      <c r="C154" s="231">
        <v>4210</v>
      </c>
      <c r="D154" s="231">
        <v>4230</v>
      </c>
      <c r="E154" s="232">
        <v>4250</v>
      </c>
      <c r="F154" s="202"/>
    </row>
    <row r="155" spans="1:6" x14ac:dyDescent="0.25">
      <c r="A155" s="561"/>
      <c r="B155" s="227">
        <v>2018</v>
      </c>
      <c r="C155" s="227">
        <v>2019</v>
      </c>
      <c r="D155" s="227">
        <v>2020</v>
      </c>
      <c r="E155" s="228">
        <v>2021</v>
      </c>
      <c r="F155" s="202"/>
    </row>
    <row r="156" spans="1:6" ht="15.75" thickBot="1" x14ac:dyDescent="0.3">
      <c r="A156" s="562"/>
      <c r="B156" s="229" t="s">
        <v>1</v>
      </c>
      <c r="C156" s="229" t="s">
        <v>47</v>
      </c>
      <c r="D156" s="229" t="s">
        <v>47</v>
      </c>
      <c r="E156" s="230" t="s">
        <v>47</v>
      </c>
      <c r="F156" s="202"/>
    </row>
    <row r="157" spans="1:6" ht="15.75" thickBot="1" x14ac:dyDescent="0.3">
      <c r="A157" s="212" t="s">
        <v>74</v>
      </c>
      <c r="B157" s="231"/>
      <c r="C157" s="231">
        <v>53763</v>
      </c>
      <c r="D157" s="231">
        <v>53763</v>
      </c>
      <c r="E157" s="232">
        <v>53763</v>
      </c>
    </row>
    <row r="158" spans="1:6" ht="15.75" thickBot="1" x14ac:dyDescent="0.3">
      <c r="A158" s="212" t="s">
        <v>75</v>
      </c>
      <c r="B158" s="257" t="e">
        <f>B157/B154</f>
        <v>#DIV/0!</v>
      </c>
      <c r="C158" s="231">
        <f>C157/C154</f>
        <v>12.770308788598575</v>
      </c>
      <c r="D158" s="231">
        <f>D157/D154</f>
        <v>12.709929078014184</v>
      </c>
      <c r="E158" s="232">
        <f>E157/E154</f>
        <v>12.650117647058824</v>
      </c>
      <c r="F158" s="202"/>
    </row>
    <row r="159" spans="1:6" ht="15.75" thickBot="1" x14ac:dyDescent="0.3">
      <c r="A159" s="212" t="s">
        <v>76</v>
      </c>
      <c r="B159" s="235"/>
      <c r="C159" s="236" t="e">
        <f>C154/B154-1</f>
        <v>#DIV/0!</v>
      </c>
      <c r="D159" s="236">
        <f>D154/C154-1</f>
        <v>4.7505938242280443E-3</v>
      </c>
      <c r="E159" s="237">
        <f>E154/D154-1</f>
        <v>4.7281323877068626E-3</v>
      </c>
      <c r="F159" s="202"/>
    </row>
    <row r="160" spans="1:6" ht="15.75" thickBot="1" x14ac:dyDescent="0.3">
      <c r="A160" s="212" t="s">
        <v>78</v>
      </c>
      <c r="B160" s="235"/>
      <c r="C160" s="236" t="e">
        <f>C157/B157-1</f>
        <v>#DIV/0!</v>
      </c>
      <c r="D160" s="236">
        <f t="shared" ref="D160:E161" si="8">D157/C157-1</f>
        <v>0</v>
      </c>
      <c r="E160" s="237">
        <f t="shared" si="8"/>
        <v>0</v>
      </c>
      <c r="F160" s="202"/>
    </row>
    <row r="161" spans="1:9" ht="17.25" customHeight="1" thickBot="1" x14ac:dyDescent="0.3">
      <c r="A161" s="212" t="s">
        <v>79</v>
      </c>
      <c r="B161" s="235"/>
      <c r="C161" s="236" t="e">
        <f>C158/B158-1</f>
        <v>#DIV/0!</v>
      </c>
      <c r="D161" s="236">
        <f t="shared" si="8"/>
        <v>-4.7281323877068626E-3</v>
      </c>
      <c r="E161" s="237">
        <f t="shared" si="8"/>
        <v>-4.7058823529411153E-3</v>
      </c>
      <c r="F161" s="202"/>
    </row>
    <row r="162" spans="1:9" ht="15.75" thickBot="1" x14ac:dyDescent="0.3">
      <c r="A162" s="563" t="s">
        <v>570</v>
      </c>
      <c r="B162" s="564"/>
      <c r="C162" s="564"/>
      <c r="D162" s="564"/>
      <c r="E162" s="565"/>
      <c r="F162" s="202"/>
    </row>
    <row r="163" spans="1:9" x14ac:dyDescent="0.25">
      <c r="A163" s="561"/>
      <c r="B163" s="227">
        <v>2018</v>
      </c>
      <c r="C163" s="227">
        <v>2019</v>
      </c>
      <c r="D163" s="227">
        <v>2020</v>
      </c>
      <c r="E163" s="228">
        <v>2021</v>
      </c>
      <c r="F163" s="202"/>
    </row>
    <row r="164" spans="1:9" ht="15.75" customHeight="1" thickBot="1" x14ac:dyDescent="0.3">
      <c r="A164" s="562"/>
      <c r="B164" s="229" t="s">
        <v>1</v>
      </c>
      <c r="C164" s="229" t="s">
        <v>47</v>
      </c>
      <c r="D164" s="229" t="s">
        <v>47</v>
      </c>
      <c r="E164" s="230" t="s">
        <v>47</v>
      </c>
      <c r="F164" s="202"/>
    </row>
    <row r="165" spans="1:9" ht="15.75" thickBot="1" x14ac:dyDescent="0.3">
      <c r="A165" s="239" t="s">
        <v>81</v>
      </c>
      <c r="B165" s="240"/>
      <c r="C165" s="240">
        <v>37500</v>
      </c>
      <c r="D165" s="240">
        <v>37500</v>
      </c>
      <c r="E165" s="241">
        <v>37500</v>
      </c>
      <c r="F165" s="238"/>
      <c r="G165" s="36"/>
      <c r="H165" s="36"/>
      <c r="I165" s="36"/>
    </row>
    <row r="166" spans="1:9" ht="47.25" customHeight="1" thickBot="1" x14ac:dyDescent="0.3">
      <c r="A166" s="249" t="s">
        <v>100</v>
      </c>
      <c r="B166" s="243"/>
      <c r="C166" s="246"/>
      <c r="D166" s="246"/>
      <c r="E166" s="247"/>
      <c r="F166" s="202"/>
    </row>
    <row r="167" spans="1:9" ht="45.75" customHeight="1" thickBot="1" x14ac:dyDescent="0.3">
      <c r="A167" s="242" t="s">
        <v>101</v>
      </c>
      <c r="B167" s="243"/>
      <c r="C167" s="246"/>
      <c r="D167" s="246"/>
      <c r="E167" s="247"/>
      <c r="F167" s="202"/>
    </row>
    <row r="168" spans="1:9" ht="32.25" customHeight="1" thickBot="1" x14ac:dyDescent="0.3">
      <c r="A168" s="239" t="s">
        <v>82</v>
      </c>
      <c r="B168" s="240"/>
      <c r="C168" s="267">
        <v>6263</v>
      </c>
      <c r="D168" s="267">
        <v>6263</v>
      </c>
      <c r="E168" s="268">
        <v>6263</v>
      </c>
      <c r="F168" s="202"/>
    </row>
    <row r="169" spans="1:9" ht="60" customHeight="1" thickBot="1" x14ac:dyDescent="0.3">
      <c r="A169" s="242" t="s">
        <v>102</v>
      </c>
      <c r="B169" s="243"/>
      <c r="C169" s="240"/>
      <c r="D169" s="240"/>
      <c r="E169" s="241"/>
      <c r="F169" s="202"/>
    </row>
    <row r="170" spans="1:9" ht="62.25" customHeight="1" thickBot="1" x14ac:dyDescent="0.3">
      <c r="A170" s="242" t="s">
        <v>103</v>
      </c>
      <c r="B170" s="243"/>
      <c r="C170" s="240"/>
      <c r="D170" s="240"/>
      <c r="E170" s="241"/>
      <c r="F170" s="202"/>
    </row>
    <row r="171" spans="1:9" ht="23.25" customHeight="1" thickBot="1" x14ac:dyDescent="0.3">
      <c r="A171" s="239" t="s">
        <v>83</v>
      </c>
      <c r="B171" s="243"/>
      <c r="C171" s="240">
        <v>10000</v>
      </c>
      <c r="D171" s="240">
        <v>10000</v>
      </c>
      <c r="E171" s="241">
        <v>10000</v>
      </c>
      <c r="F171" s="202"/>
    </row>
    <row r="172" spans="1:9" ht="52.5" customHeight="1" thickBot="1" x14ac:dyDescent="0.3">
      <c r="A172" s="242" t="s">
        <v>104</v>
      </c>
      <c r="B172" s="243"/>
      <c r="C172" s="240"/>
      <c r="D172" s="240"/>
      <c r="E172" s="241"/>
      <c r="F172" s="202"/>
    </row>
    <row r="173" spans="1:9" ht="49.5" customHeight="1" thickBot="1" x14ac:dyDescent="0.3">
      <c r="A173" s="249" t="s">
        <v>105</v>
      </c>
      <c r="B173" s="243"/>
      <c r="C173" s="240"/>
      <c r="D173" s="240"/>
      <c r="E173" s="241"/>
      <c r="F173" s="202"/>
    </row>
    <row r="174" spans="1:9" ht="15.75" thickBot="1" x14ac:dyDescent="0.3">
      <c r="A174" s="239" t="s">
        <v>84</v>
      </c>
      <c r="B174" s="243"/>
      <c r="C174" s="240"/>
      <c r="D174" s="240"/>
      <c r="E174" s="241"/>
      <c r="F174" s="202"/>
    </row>
    <row r="175" spans="1:9" ht="49.5" customHeight="1" thickBot="1" x14ac:dyDescent="0.3">
      <c r="A175" s="249" t="s">
        <v>106</v>
      </c>
      <c r="B175" s="243"/>
      <c r="C175" s="240"/>
      <c r="D175" s="240"/>
      <c r="E175" s="241"/>
      <c r="F175" s="202"/>
    </row>
    <row r="176" spans="1:9" ht="53.25" customHeight="1" thickBot="1" x14ac:dyDescent="0.3">
      <c r="A176" s="249" t="s">
        <v>107</v>
      </c>
      <c r="B176" s="243"/>
      <c r="C176" s="240"/>
      <c r="D176" s="240"/>
      <c r="E176" s="241"/>
      <c r="F176" s="202"/>
    </row>
    <row r="177" spans="1:9" ht="23.25" customHeight="1" thickBot="1" x14ac:dyDescent="0.3">
      <c r="A177" s="239" t="s">
        <v>85</v>
      </c>
      <c r="B177" s="243"/>
      <c r="C177" s="240"/>
      <c r="D177" s="240"/>
      <c r="E177" s="241"/>
      <c r="F177" s="202"/>
    </row>
    <row r="178" spans="1:9" ht="39" customHeight="1" thickBot="1" x14ac:dyDescent="0.3">
      <c r="A178" s="249" t="s">
        <v>108</v>
      </c>
      <c r="B178" s="243"/>
      <c r="C178" s="240"/>
      <c r="D178" s="240"/>
      <c r="E178" s="241"/>
      <c r="F178" s="202"/>
    </row>
    <row r="179" spans="1:9" ht="45.75" customHeight="1" thickBot="1" x14ac:dyDescent="0.3">
      <c r="A179" s="249" t="s">
        <v>109</v>
      </c>
      <c r="B179" s="243"/>
      <c r="C179" s="240"/>
      <c r="D179" s="240"/>
      <c r="E179" s="241"/>
      <c r="F179" s="202"/>
    </row>
    <row r="180" spans="1:9" ht="15.75" thickBot="1" x14ac:dyDescent="0.3">
      <c r="A180" s="239" t="s">
        <v>86</v>
      </c>
      <c r="B180" s="243"/>
      <c r="C180" s="240"/>
      <c r="D180" s="240"/>
      <c r="E180" s="241"/>
      <c r="F180" s="202"/>
    </row>
    <row r="181" spans="1:9" ht="45.75" customHeight="1" thickBot="1" x14ac:dyDescent="0.3">
      <c r="A181" s="242" t="s">
        <v>110</v>
      </c>
      <c r="B181" s="243"/>
      <c r="C181" s="240"/>
      <c r="D181" s="240"/>
      <c r="E181" s="241"/>
      <c r="F181" s="202"/>
    </row>
    <row r="182" spans="1:9" ht="44.25" customHeight="1" thickBot="1" x14ac:dyDescent="0.3">
      <c r="A182" s="242" t="s">
        <v>111</v>
      </c>
      <c r="B182" s="243"/>
      <c r="C182" s="240"/>
      <c r="D182" s="240"/>
      <c r="E182" s="241"/>
      <c r="F182" s="202"/>
    </row>
    <row r="183" spans="1:9" ht="15.75" thickBot="1" x14ac:dyDescent="0.3">
      <c r="A183" s="239" t="s">
        <v>87</v>
      </c>
      <c r="B183" s="243"/>
      <c r="C183" s="240"/>
      <c r="D183" s="240"/>
      <c r="E183" s="241"/>
      <c r="F183" s="202"/>
    </row>
    <row r="184" spans="1:9" ht="45.75" thickBot="1" x14ac:dyDescent="0.3">
      <c r="A184" s="249" t="s">
        <v>112</v>
      </c>
      <c r="B184" s="243"/>
      <c r="C184" s="240"/>
      <c r="D184" s="240"/>
      <c r="E184" s="241"/>
      <c r="F184" s="202"/>
    </row>
    <row r="185" spans="1:9" ht="49.5" customHeight="1" thickBot="1" x14ac:dyDescent="0.3">
      <c r="A185" s="242" t="s">
        <v>113</v>
      </c>
      <c r="B185" s="243"/>
      <c r="C185" s="240"/>
      <c r="D185" s="240"/>
      <c r="E185" s="241"/>
      <c r="F185" s="202"/>
    </row>
    <row r="186" spans="1:9" ht="15.75" thickBot="1" x14ac:dyDescent="0.3">
      <c r="A186" s="265" t="s">
        <v>303</v>
      </c>
      <c r="B186" s="243">
        <f>B183+B180+B177+B174+B171+B168+B165</f>
        <v>0</v>
      </c>
      <c r="C186" s="243">
        <f>C165+C168+C171+C174+C177+C180+C183</f>
        <v>53763</v>
      </c>
      <c r="D186" s="243">
        <f t="shared" ref="D186:E186" si="9">D183+D180+D177+D174+D171+D168+D165</f>
        <v>53763</v>
      </c>
      <c r="E186" s="251">
        <f t="shared" si="9"/>
        <v>53763</v>
      </c>
      <c r="F186" s="238"/>
      <c r="G186" s="36"/>
      <c r="H186" s="36"/>
      <c r="I186" s="36"/>
    </row>
    <row r="187" spans="1:9" ht="9.75" customHeight="1" x14ac:dyDescent="0.25">
      <c r="A187" s="605" t="s">
        <v>214</v>
      </c>
      <c r="B187" s="597"/>
      <c r="C187" s="597"/>
      <c r="D187" s="597"/>
      <c r="E187" s="598"/>
      <c r="F187" s="202"/>
    </row>
    <row r="188" spans="1:9" x14ac:dyDescent="0.25">
      <c r="A188" s="606"/>
      <c r="B188" s="600"/>
      <c r="C188" s="600"/>
      <c r="D188" s="600"/>
      <c r="E188" s="601"/>
      <c r="F188" s="202"/>
    </row>
    <row r="189" spans="1:9" ht="14.25" customHeight="1" thickBot="1" x14ac:dyDescent="0.3">
      <c r="A189" s="607"/>
      <c r="B189" s="603"/>
      <c r="C189" s="603"/>
      <c r="D189" s="603"/>
      <c r="E189" s="604"/>
      <c r="F189" s="202"/>
    </row>
    <row r="190" spans="1:9" ht="20.25" customHeight="1" thickBot="1" x14ac:dyDescent="0.3">
      <c r="A190" s="252" t="s">
        <v>89</v>
      </c>
      <c r="B190" s="253">
        <f>IF(B186-B157=0,0,"Error")</f>
        <v>0</v>
      </c>
      <c r="C190" s="253">
        <f>IF(C186-C157=0,0,"Error")</f>
        <v>0</v>
      </c>
      <c r="D190" s="253">
        <f>IF(D186-D157=0,0,"Error")</f>
        <v>0</v>
      </c>
      <c r="E190" s="254">
        <f>IF(E186-E157=0,0,"Error")</f>
        <v>0</v>
      </c>
      <c r="F190" s="202"/>
    </row>
    <row r="191" spans="1:9" ht="16.5" customHeight="1" thickBot="1" x14ac:dyDescent="0.3">
      <c r="A191" s="250" t="s">
        <v>303</v>
      </c>
      <c r="B191" s="243">
        <f>B190+B189</f>
        <v>0</v>
      </c>
      <c r="C191" s="243">
        <f t="shared" ref="C191:E191" si="10">C190+C189</f>
        <v>0</v>
      </c>
      <c r="D191" s="243">
        <f t="shared" si="10"/>
        <v>0</v>
      </c>
      <c r="E191" s="251">
        <f t="shared" si="10"/>
        <v>0</v>
      </c>
      <c r="F191" s="202"/>
    </row>
    <row r="192" spans="1:9" ht="15.75" customHeight="1" x14ac:dyDescent="0.25">
      <c r="A192" s="605" t="s">
        <v>315</v>
      </c>
      <c r="B192" s="596"/>
      <c r="C192" s="597"/>
      <c r="D192" s="597"/>
      <c r="E192" s="598"/>
      <c r="F192" s="202"/>
    </row>
    <row r="193" spans="1:6" x14ac:dyDescent="0.25">
      <c r="A193" s="606"/>
      <c r="B193" s="599"/>
      <c r="C193" s="600"/>
      <c r="D193" s="600"/>
      <c r="E193" s="601"/>
      <c r="F193" s="202"/>
    </row>
    <row r="194" spans="1:6" ht="15.75" thickBot="1" x14ac:dyDescent="0.3">
      <c r="A194" s="607"/>
      <c r="B194" s="602"/>
      <c r="C194" s="603"/>
      <c r="D194" s="603"/>
      <c r="E194" s="604"/>
      <c r="F194" s="202"/>
    </row>
    <row r="195" spans="1:6" ht="15.75" thickBot="1" x14ac:dyDescent="0.3">
      <c r="A195" s="255" t="s">
        <v>458</v>
      </c>
      <c r="B195" s="587" t="s">
        <v>571</v>
      </c>
      <c r="C195" s="588"/>
      <c r="D195" s="588"/>
      <c r="E195" s="589"/>
      <c r="F195" s="202"/>
    </row>
    <row r="196" spans="1:6" ht="15.75" thickBot="1" x14ac:dyDescent="0.3">
      <c r="A196" s="212" t="s">
        <v>69</v>
      </c>
      <c r="B196" s="584" t="s">
        <v>572</v>
      </c>
      <c r="C196" s="585"/>
      <c r="D196" s="585"/>
      <c r="E196" s="586"/>
      <c r="F196" s="202"/>
    </row>
    <row r="197" spans="1:6" ht="15.75" thickBot="1" x14ac:dyDescent="0.3">
      <c r="A197" s="212" t="s">
        <v>71</v>
      </c>
      <c r="B197" s="584" t="s">
        <v>565</v>
      </c>
      <c r="C197" s="585"/>
      <c r="D197" s="585"/>
      <c r="E197" s="586"/>
      <c r="F197" s="202"/>
    </row>
    <row r="198" spans="1:6" ht="15.75" thickBot="1" x14ac:dyDescent="0.3">
      <c r="A198" s="212" t="s">
        <v>73</v>
      </c>
      <c r="B198" s="231">
        <v>250</v>
      </c>
      <c r="C198" s="231">
        <v>270</v>
      </c>
      <c r="D198" s="231">
        <v>290</v>
      </c>
      <c r="E198" s="232">
        <v>320</v>
      </c>
      <c r="F198" s="202"/>
    </row>
    <row r="199" spans="1:6" x14ac:dyDescent="0.25">
      <c r="A199" s="561"/>
      <c r="B199" s="227">
        <v>2018</v>
      </c>
      <c r="C199" s="227">
        <v>2019</v>
      </c>
      <c r="D199" s="227">
        <v>2020</v>
      </c>
      <c r="E199" s="228">
        <v>2021</v>
      </c>
      <c r="F199" s="202"/>
    </row>
    <row r="200" spans="1:6" ht="15.75" thickBot="1" x14ac:dyDescent="0.3">
      <c r="A200" s="562"/>
      <c r="B200" s="229" t="s">
        <v>1</v>
      </c>
      <c r="C200" s="229" t="s">
        <v>47</v>
      </c>
      <c r="D200" s="229" t="s">
        <v>47</v>
      </c>
      <c r="E200" s="230" t="s">
        <v>47</v>
      </c>
      <c r="F200" s="202"/>
    </row>
    <row r="201" spans="1:6" ht="15.75" thickBot="1" x14ac:dyDescent="0.3">
      <c r="A201" s="212" t="s">
        <v>74</v>
      </c>
      <c r="B201" s="231">
        <v>1400</v>
      </c>
      <c r="C201" s="231">
        <v>1550</v>
      </c>
      <c r="D201" s="231">
        <v>1550</v>
      </c>
      <c r="E201" s="231">
        <v>1550</v>
      </c>
      <c r="F201" s="202"/>
    </row>
    <row r="202" spans="1:6" ht="15.75" thickBot="1" x14ac:dyDescent="0.3">
      <c r="A202" s="212" t="s">
        <v>75</v>
      </c>
      <c r="B202" s="233">
        <f>B201/B198</f>
        <v>5.6</v>
      </c>
      <c r="C202" s="233">
        <f>C201/C198</f>
        <v>5.7407407407407405</v>
      </c>
      <c r="D202" s="233">
        <f>D201/D198</f>
        <v>5.3448275862068968</v>
      </c>
      <c r="E202" s="234">
        <f>E201/E198</f>
        <v>4.84375</v>
      </c>
      <c r="F202" s="202"/>
    </row>
    <row r="203" spans="1:6" ht="15.75" thickBot="1" x14ac:dyDescent="0.3">
      <c r="A203" s="212" t="s">
        <v>76</v>
      </c>
      <c r="B203" s="235"/>
      <c r="C203" s="236">
        <f>C198/B198-1</f>
        <v>8.0000000000000071E-2</v>
      </c>
      <c r="D203" s="236">
        <f>D198/C198-1</f>
        <v>7.4074074074074181E-2</v>
      </c>
      <c r="E203" s="237">
        <f>E198/D198-1</f>
        <v>0.10344827586206895</v>
      </c>
      <c r="F203" s="202"/>
    </row>
    <row r="204" spans="1:6" ht="15.75" thickBot="1" x14ac:dyDescent="0.3">
      <c r="A204" s="212" t="s">
        <v>78</v>
      </c>
      <c r="B204" s="235"/>
      <c r="C204" s="236">
        <f>C201/B201-1</f>
        <v>0.10714285714285721</v>
      </c>
      <c r="D204" s="236">
        <f t="shared" ref="D204:E205" si="11">D201/C201-1</f>
        <v>0</v>
      </c>
      <c r="E204" s="237">
        <f t="shared" si="11"/>
        <v>0</v>
      </c>
      <c r="F204" s="202"/>
    </row>
    <row r="205" spans="1:6" ht="15.75" thickBot="1" x14ac:dyDescent="0.3">
      <c r="A205" s="212" t="s">
        <v>79</v>
      </c>
      <c r="B205" s="235"/>
      <c r="C205" s="236">
        <f>C202/B202-1</f>
        <v>2.5132275132275117E-2</v>
      </c>
      <c r="D205" s="236">
        <f t="shared" si="11"/>
        <v>-6.8965517241379226E-2</v>
      </c>
      <c r="E205" s="237">
        <f t="shared" si="11"/>
        <v>-9.375E-2</v>
      </c>
      <c r="F205" s="202"/>
    </row>
    <row r="206" spans="1:6" ht="15.75" thickBot="1" x14ac:dyDescent="0.3">
      <c r="A206" s="563" t="s">
        <v>573</v>
      </c>
      <c r="B206" s="564"/>
      <c r="C206" s="564"/>
      <c r="D206" s="564"/>
      <c r="E206" s="565"/>
      <c r="F206" s="202"/>
    </row>
    <row r="207" spans="1:6" x14ac:dyDescent="0.25">
      <c r="A207" s="561"/>
      <c r="B207" s="227">
        <v>2018</v>
      </c>
      <c r="C207" s="227">
        <v>2019</v>
      </c>
      <c r="D207" s="227">
        <v>2020</v>
      </c>
      <c r="E207" s="228">
        <v>2021</v>
      </c>
      <c r="F207" s="202"/>
    </row>
    <row r="208" spans="1:6" ht="15.75" thickBot="1" x14ac:dyDescent="0.3">
      <c r="A208" s="562"/>
      <c r="B208" s="229" t="s">
        <v>1</v>
      </c>
      <c r="C208" s="229" t="s">
        <v>47</v>
      </c>
      <c r="D208" s="229" t="s">
        <v>47</v>
      </c>
      <c r="E208" s="230" t="s">
        <v>47</v>
      </c>
      <c r="F208" s="202"/>
    </row>
    <row r="209" spans="1:6" ht="15.75" thickBot="1" x14ac:dyDescent="0.3">
      <c r="A209" s="239" t="s">
        <v>81</v>
      </c>
      <c r="B209" s="240"/>
      <c r="C209" s="240"/>
      <c r="D209" s="240"/>
      <c r="E209" s="241"/>
      <c r="F209" s="202"/>
    </row>
    <row r="210" spans="1:6" ht="30.75" thickBot="1" x14ac:dyDescent="0.3">
      <c r="A210" s="242" t="s">
        <v>100</v>
      </c>
      <c r="B210" s="243"/>
      <c r="C210" s="246"/>
      <c r="D210" s="246"/>
      <c r="E210" s="247"/>
      <c r="F210" s="202"/>
    </row>
    <row r="211" spans="1:6" ht="30.75" thickBot="1" x14ac:dyDescent="0.3">
      <c r="A211" s="242" t="s">
        <v>101</v>
      </c>
      <c r="B211" s="243"/>
      <c r="C211" s="246"/>
      <c r="D211" s="246"/>
      <c r="E211" s="247"/>
      <c r="F211" s="202"/>
    </row>
    <row r="212" spans="1:6" ht="30.75" thickBot="1" x14ac:dyDescent="0.3">
      <c r="A212" s="239" t="s">
        <v>82</v>
      </c>
      <c r="B212" s="240"/>
      <c r="C212" s="240"/>
      <c r="D212" s="240"/>
      <c r="E212" s="241"/>
      <c r="F212" s="202"/>
    </row>
    <row r="213" spans="1:6" ht="45.75" thickBot="1" x14ac:dyDescent="0.3">
      <c r="A213" s="249" t="s">
        <v>102</v>
      </c>
      <c r="B213" s="243"/>
      <c r="C213" s="240"/>
      <c r="D213" s="240"/>
      <c r="E213" s="241"/>
      <c r="F213" s="202"/>
    </row>
    <row r="214" spans="1:6" ht="45.75" thickBot="1" x14ac:dyDescent="0.3">
      <c r="A214" s="249" t="s">
        <v>103</v>
      </c>
      <c r="B214" s="243"/>
      <c r="C214" s="240"/>
      <c r="D214" s="240"/>
      <c r="E214" s="241"/>
      <c r="F214" s="202"/>
    </row>
    <row r="215" spans="1:6" ht="15.75" thickBot="1" x14ac:dyDescent="0.3">
      <c r="A215" s="239" t="s">
        <v>83</v>
      </c>
      <c r="B215" s="231">
        <v>1400</v>
      </c>
      <c r="C215" s="231">
        <v>1550</v>
      </c>
      <c r="D215" s="231">
        <v>1550</v>
      </c>
      <c r="E215" s="231">
        <v>1550</v>
      </c>
      <c r="F215" s="202"/>
    </row>
    <row r="216" spans="1:6" ht="30.75" thickBot="1" x14ac:dyDescent="0.3">
      <c r="A216" s="249" t="s">
        <v>104</v>
      </c>
      <c r="B216" s="243"/>
      <c r="C216" s="240"/>
      <c r="D216" s="240"/>
      <c r="E216" s="241"/>
      <c r="F216" s="202"/>
    </row>
    <row r="217" spans="1:6" ht="30.75" thickBot="1" x14ac:dyDescent="0.3">
      <c r="A217" s="249" t="s">
        <v>105</v>
      </c>
      <c r="B217" s="243"/>
      <c r="C217" s="240"/>
      <c r="D217" s="240"/>
      <c r="E217" s="241"/>
      <c r="F217" s="202"/>
    </row>
    <row r="218" spans="1:6" ht="15.75" thickBot="1" x14ac:dyDescent="0.3">
      <c r="A218" s="239" t="s">
        <v>84</v>
      </c>
      <c r="B218" s="243"/>
      <c r="C218" s="240"/>
      <c r="D218" s="240"/>
      <c r="E218" s="241"/>
      <c r="F218" s="202"/>
    </row>
    <row r="219" spans="1:6" ht="30.75" thickBot="1" x14ac:dyDescent="0.3">
      <c r="A219" s="249" t="s">
        <v>106</v>
      </c>
      <c r="B219" s="243"/>
      <c r="C219" s="240"/>
      <c r="D219" s="240"/>
      <c r="E219" s="241"/>
      <c r="F219" s="202"/>
    </row>
    <row r="220" spans="1:6" ht="30.75" thickBot="1" x14ac:dyDescent="0.3">
      <c r="A220" s="242" t="s">
        <v>107</v>
      </c>
      <c r="B220" s="243"/>
      <c r="C220" s="240"/>
      <c r="D220" s="240"/>
      <c r="E220" s="241"/>
      <c r="F220" s="202"/>
    </row>
    <row r="221" spans="1:6" ht="15.75" thickBot="1" x14ac:dyDescent="0.3">
      <c r="A221" s="239" t="s">
        <v>85</v>
      </c>
      <c r="B221" s="243"/>
      <c r="C221" s="240"/>
      <c r="D221" s="240"/>
      <c r="E221" s="241"/>
      <c r="F221" s="202"/>
    </row>
    <row r="222" spans="1:6" ht="30.75" thickBot="1" x14ac:dyDescent="0.3">
      <c r="A222" s="242" t="s">
        <v>108</v>
      </c>
      <c r="B222" s="243"/>
      <c r="C222" s="240"/>
      <c r="D222" s="240"/>
      <c r="E222" s="241"/>
      <c r="F222" s="202"/>
    </row>
    <row r="223" spans="1:6" ht="30.75" thickBot="1" x14ac:dyDescent="0.3">
      <c r="A223" s="249" t="s">
        <v>109</v>
      </c>
      <c r="B223" s="243"/>
      <c r="C223" s="240"/>
      <c r="D223" s="240"/>
      <c r="E223" s="241"/>
      <c r="F223" s="202"/>
    </row>
    <row r="224" spans="1:6" ht="15.75" thickBot="1" x14ac:dyDescent="0.3">
      <c r="A224" s="239" t="s">
        <v>86</v>
      </c>
      <c r="B224" s="243"/>
      <c r="C224" s="240"/>
      <c r="D224" s="240"/>
      <c r="E224" s="241"/>
      <c r="F224" s="202"/>
    </row>
    <row r="225" spans="1:6" ht="30.75" thickBot="1" x14ac:dyDescent="0.3">
      <c r="A225" s="249" t="s">
        <v>110</v>
      </c>
      <c r="B225" s="243"/>
      <c r="C225" s="240"/>
      <c r="D225" s="240"/>
      <c r="E225" s="241"/>
      <c r="F225" s="202"/>
    </row>
    <row r="226" spans="1:6" ht="30.75" thickBot="1" x14ac:dyDescent="0.3">
      <c r="A226" s="249" t="s">
        <v>111</v>
      </c>
      <c r="B226" s="243"/>
      <c r="C226" s="240"/>
      <c r="D226" s="240"/>
      <c r="E226" s="241"/>
      <c r="F226" s="202"/>
    </row>
    <row r="227" spans="1:6" ht="15.75" thickBot="1" x14ac:dyDescent="0.3">
      <c r="A227" s="248" t="s">
        <v>87</v>
      </c>
      <c r="B227" s="243"/>
      <c r="C227" s="240"/>
      <c r="D227" s="240"/>
      <c r="E227" s="241"/>
      <c r="F227" s="202"/>
    </row>
    <row r="228" spans="1:6" ht="45.75" thickBot="1" x14ac:dyDescent="0.3">
      <c r="A228" s="249" t="s">
        <v>112</v>
      </c>
      <c r="B228" s="243"/>
      <c r="C228" s="240"/>
      <c r="D228" s="240"/>
      <c r="E228" s="241"/>
      <c r="F228" s="202"/>
    </row>
    <row r="229" spans="1:6" ht="45.75" thickBot="1" x14ac:dyDescent="0.3">
      <c r="A229" s="249" t="s">
        <v>113</v>
      </c>
      <c r="B229" s="243"/>
      <c r="C229" s="240"/>
      <c r="D229" s="240"/>
      <c r="E229" s="241"/>
      <c r="F229" s="202"/>
    </row>
    <row r="230" spans="1:6" ht="15.75" thickBot="1" x14ac:dyDescent="0.3">
      <c r="A230" s="265" t="s">
        <v>462</v>
      </c>
      <c r="B230" s="243">
        <f>B227+B224+B221+B218+B215+B212+B209</f>
        <v>1400</v>
      </c>
      <c r="C230" s="243">
        <f t="shared" ref="C230:E230" si="12">C227+C224+C221+C218+C215+C212+C209</f>
        <v>1550</v>
      </c>
      <c r="D230" s="243">
        <f t="shared" si="12"/>
        <v>1550</v>
      </c>
      <c r="E230" s="251">
        <f t="shared" si="12"/>
        <v>1550</v>
      </c>
      <c r="F230" s="202"/>
    </row>
    <row r="231" spans="1:6" x14ac:dyDescent="0.25">
      <c r="A231" s="605" t="s">
        <v>214</v>
      </c>
      <c r="B231" s="597"/>
      <c r="C231" s="597"/>
      <c r="D231" s="597"/>
      <c r="E231" s="598"/>
      <c r="F231" s="202"/>
    </row>
    <row r="232" spans="1:6" x14ac:dyDescent="0.25">
      <c r="A232" s="606"/>
      <c r="B232" s="600"/>
      <c r="C232" s="600"/>
      <c r="D232" s="600"/>
      <c r="E232" s="601"/>
      <c r="F232" s="202"/>
    </row>
    <row r="233" spans="1:6" ht="15.75" thickBot="1" x14ac:dyDescent="0.3">
      <c r="A233" s="607"/>
      <c r="B233" s="603"/>
      <c r="C233" s="603"/>
      <c r="D233" s="603"/>
      <c r="E233" s="604"/>
      <c r="F233" s="202"/>
    </row>
    <row r="234" spans="1:6" ht="15.75" thickBot="1" x14ac:dyDescent="0.3">
      <c r="A234" s="252" t="s">
        <v>89</v>
      </c>
      <c r="B234" s="253">
        <f>IF(B230-B201=0,0,"Error")</f>
        <v>0</v>
      </c>
      <c r="C234" s="253">
        <f>IF(C230-C201=0,0,"Error")</f>
        <v>0</v>
      </c>
      <c r="D234" s="253">
        <f>IF(D230-D201=0,0,"Error")</f>
        <v>0</v>
      </c>
      <c r="E234" s="254">
        <f>IF(E230-E201=0,0,"Error")</f>
        <v>0</v>
      </c>
      <c r="F234" s="202"/>
    </row>
    <row r="235" spans="1:6" ht="30.75" customHeight="1" thickBot="1" x14ac:dyDescent="0.3">
      <c r="A235" s="226" t="s">
        <v>463</v>
      </c>
      <c r="B235" s="590" t="s">
        <v>574</v>
      </c>
      <c r="C235" s="591"/>
      <c r="D235" s="591"/>
      <c r="E235" s="592"/>
      <c r="F235" s="202"/>
    </row>
    <row r="236" spans="1:6" ht="69" customHeight="1" thickBot="1" x14ac:dyDescent="0.3">
      <c r="A236" s="212" t="s">
        <v>548</v>
      </c>
      <c r="B236" s="584" t="s">
        <v>575</v>
      </c>
      <c r="C236" s="585"/>
      <c r="D236" s="585"/>
      <c r="E236" s="586"/>
      <c r="F236" s="202"/>
    </row>
    <row r="237" spans="1:6" ht="15.75" thickBot="1" x14ac:dyDescent="0.3">
      <c r="A237" s="212" t="s">
        <v>71</v>
      </c>
      <c r="B237" s="558" t="s">
        <v>576</v>
      </c>
      <c r="C237" s="559"/>
      <c r="D237" s="559"/>
      <c r="E237" s="560"/>
      <c r="F237" s="202"/>
    </row>
    <row r="238" spans="1:6" x14ac:dyDescent="0.25">
      <c r="A238" s="561"/>
      <c r="B238" s="227">
        <v>2018</v>
      </c>
      <c r="C238" s="227">
        <v>2019</v>
      </c>
      <c r="D238" s="227">
        <v>2020</v>
      </c>
      <c r="E238" s="228">
        <v>2021</v>
      </c>
      <c r="F238" s="202"/>
    </row>
    <row r="239" spans="1:6" ht="15.75" thickBot="1" x14ac:dyDescent="0.3">
      <c r="A239" s="562"/>
      <c r="B239" s="229" t="s">
        <v>1</v>
      </c>
      <c r="C239" s="229" t="s">
        <v>47</v>
      </c>
      <c r="D239" s="229" t="s">
        <v>47</v>
      </c>
      <c r="E239" s="230" t="s">
        <v>47</v>
      </c>
      <c r="F239" s="202"/>
    </row>
    <row r="240" spans="1:6" ht="15.75" thickBot="1" x14ac:dyDescent="0.3">
      <c r="A240" s="212" t="s">
        <v>73</v>
      </c>
      <c r="B240" s="231">
        <v>7000</v>
      </c>
      <c r="C240" s="231">
        <v>7000</v>
      </c>
      <c r="D240" s="231">
        <v>7000</v>
      </c>
      <c r="E240" s="232">
        <v>7000</v>
      </c>
      <c r="F240" s="202"/>
    </row>
    <row r="241" spans="1:6" ht="15.75" thickBot="1" x14ac:dyDescent="0.3">
      <c r="A241" s="212" t="s">
        <v>74</v>
      </c>
      <c r="B241" s="231">
        <v>31150</v>
      </c>
      <c r="C241" s="231">
        <v>31150</v>
      </c>
      <c r="D241" s="231">
        <v>31150</v>
      </c>
      <c r="E241" s="232">
        <v>31150</v>
      </c>
      <c r="F241" s="202"/>
    </row>
    <row r="242" spans="1:6" ht="15.75" thickBot="1" x14ac:dyDescent="0.3">
      <c r="A242" s="212" t="s">
        <v>75</v>
      </c>
      <c r="B242" s="233">
        <f>B241/B240</f>
        <v>4.45</v>
      </c>
      <c r="C242" s="233">
        <f t="shared" ref="C242:E242" si="13">C241/C240</f>
        <v>4.45</v>
      </c>
      <c r="D242" s="233">
        <f t="shared" si="13"/>
        <v>4.45</v>
      </c>
      <c r="E242" s="234">
        <f t="shared" si="13"/>
        <v>4.45</v>
      </c>
      <c r="F242" s="202"/>
    </row>
    <row r="243" spans="1:6" ht="15.75" thickBot="1" x14ac:dyDescent="0.3">
      <c r="A243" s="212" t="s">
        <v>76</v>
      </c>
      <c r="B243" s="235" t="s">
        <v>77</v>
      </c>
      <c r="C243" s="236">
        <f>C240/B240-1</f>
        <v>0</v>
      </c>
      <c r="D243" s="236">
        <f t="shared" ref="D243:E245" si="14">D240/C240-1</f>
        <v>0</v>
      </c>
      <c r="E243" s="237">
        <f t="shared" si="14"/>
        <v>0</v>
      </c>
      <c r="F243" s="202"/>
    </row>
    <row r="244" spans="1:6" ht="15.75" thickBot="1" x14ac:dyDescent="0.3">
      <c r="A244" s="212" t="s">
        <v>78</v>
      </c>
      <c r="B244" s="235" t="s">
        <v>77</v>
      </c>
      <c r="C244" s="236">
        <f>C241/B241-1</f>
        <v>0</v>
      </c>
      <c r="D244" s="236">
        <f t="shared" si="14"/>
        <v>0</v>
      </c>
      <c r="E244" s="237">
        <f t="shared" si="14"/>
        <v>0</v>
      </c>
      <c r="F244" s="202"/>
    </row>
    <row r="245" spans="1:6" ht="15.75" thickBot="1" x14ac:dyDescent="0.3">
      <c r="A245" s="212" t="s">
        <v>79</v>
      </c>
      <c r="B245" s="235" t="s">
        <v>77</v>
      </c>
      <c r="C245" s="236">
        <f>C242/B242-1</f>
        <v>0</v>
      </c>
      <c r="D245" s="236">
        <f t="shared" si="14"/>
        <v>0</v>
      </c>
      <c r="E245" s="237">
        <f t="shared" si="14"/>
        <v>0</v>
      </c>
      <c r="F245" s="202"/>
    </row>
    <row r="246" spans="1:6" ht="15.75" thickBot="1" x14ac:dyDescent="0.3">
      <c r="A246" s="563" t="s">
        <v>551</v>
      </c>
      <c r="B246" s="564"/>
      <c r="C246" s="564"/>
      <c r="D246" s="564"/>
      <c r="E246" s="565"/>
      <c r="F246" s="202"/>
    </row>
    <row r="247" spans="1:6" x14ac:dyDescent="0.25">
      <c r="A247" s="561"/>
      <c r="B247" s="227">
        <v>2018</v>
      </c>
      <c r="C247" s="227">
        <v>2019</v>
      </c>
      <c r="D247" s="227">
        <v>2020</v>
      </c>
      <c r="E247" s="228">
        <v>2021</v>
      </c>
      <c r="F247" s="202"/>
    </row>
    <row r="248" spans="1:6" ht="15.75" thickBot="1" x14ac:dyDescent="0.3">
      <c r="A248" s="562"/>
      <c r="B248" s="229" t="s">
        <v>1</v>
      </c>
      <c r="C248" s="229" t="s">
        <v>47</v>
      </c>
      <c r="D248" s="229" t="s">
        <v>47</v>
      </c>
      <c r="E248" s="230" t="s">
        <v>47</v>
      </c>
      <c r="F248" s="202"/>
    </row>
    <row r="249" spans="1:6" ht="15.75" thickBot="1" x14ac:dyDescent="0.3">
      <c r="A249" s="239" t="s">
        <v>81</v>
      </c>
      <c r="B249" s="240">
        <v>20700</v>
      </c>
      <c r="C249" s="240">
        <v>20700</v>
      </c>
      <c r="D249" s="240">
        <v>20700</v>
      </c>
      <c r="E249" s="241">
        <v>20700</v>
      </c>
      <c r="F249" s="202"/>
    </row>
    <row r="250" spans="1:6" ht="30.75" thickBot="1" x14ac:dyDescent="0.3">
      <c r="A250" s="249" t="s">
        <v>100</v>
      </c>
      <c r="B250" s="243"/>
      <c r="C250" s="244"/>
      <c r="D250" s="244"/>
      <c r="E250" s="245"/>
      <c r="F250" s="202"/>
    </row>
    <row r="251" spans="1:6" ht="30.75" thickBot="1" x14ac:dyDescent="0.3">
      <c r="A251" s="249" t="s">
        <v>552</v>
      </c>
      <c r="B251" s="243"/>
      <c r="C251" s="246"/>
      <c r="D251" s="246"/>
      <c r="E251" s="247"/>
      <c r="F251" s="202"/>
    </row>
    <row r="252" spans="1:6" ht="30.75" thickBot="1" x14ac:dyDescent="0.3">
      <c r="A252" s="239" t="s">
        <v>82</v>
      </c>
      <c r="B252" s="240">
        <v>3450</v>
      </c>
      <c r="C252" s="240">
        <v>3450</v>
      </c>
      <c r="D252" s="240">
        <v>3450</v>
      </c>
      <c r="E252" s="241">
        <v>3450</v>
      </c>
      <c r="F252" s="202"/>
    </row>
    <row r="253" spans="1:6" ht="45.75" thickBot="1" x14ac:dyDescent="0.3">
      <c r="A253" s="242" t="s">
        <v>102</v>
      </c>
      <c r="B253" s="243"/>
      <c r="C253" s="240"/>
      <c r="D253" s="240"/>
      <c r="E253" s="241"/>
      <c r="F253" s="202"/>
    </row>
    <row r="254" spans="1:6" ht="45.75" thickBot="1" x14ac:dyDescent="0.3">
      <c r="A254" s="242" t="s">
        <v>553</v>
      </c>
      <c r="B254" s="243"/>
      <c r="C254" s="240"/>
      <c r="D254" s="240"/>
      <c r="E254" s="241"/>
      <c r="F254" s="202"/>
    </row>
    <row r="255" spans="1:6" ht="15.75" thickBot="1" x14ac:dyDescent="0.3">
      <c r="A255" s="239" t="s">
        <v>83</v>
      </c>
      <c r="B255" s="240">
        <v>7000</v>
      </c>
      <c r="C255" s="240">
        <v>7000</v>
      </c>
      <c r="D255" s="240">
        <v>7000</v>
      </c>
      <c r="E255" s="241">
        <v>7000</v>
      </c>
      <c r="F255" s="202"/>
    </row>
    <row r="256" spans="1:6" ht="30.75" thickBot="1" x14ac:dyDescent="0.3">
      <c r="A256" s="242" t="s">
        <v>104</v>
      </c>
      <c r="B256" s="243"/>
      <c r="C256" s="240"/>
      <c r="D256" s="240"/>
      <c r="E256" s="241"/>
      <c r="F256" s="202"/>
    </row>
    <row r="257" spans="1:6" ht="30.75" thickBot="1" x14ac:dyDescent="0.3">
      <c r="A257" s="249" t="s">
        <v>554</v>
      </c>
      <c r="B257" s="243"/>
      <c r="C257" s="240"/>
      <c r="D257" s="240"/>
      <c r="E257" s="241"/>
      <c r="F257" s="202"/>
    </row>
    <row r="258" spans="1:6" ht="15.75" thickBot="1" x14ac:dyDescent="0.3">
      <c r="A258" s="239" t="s">
        <v>84</v>
      </c>
      <c r="B258" s="243"/>
      <c r="C258" s="240"/>
      <c r="D258" s="240"/>
      <c r="E258" s="241"/>
      <c r="F258" s="202"/>
    </row>
    <row r="259" spans="1:6" ht="30.75" thickBot="1" x14ac:dyDescent="0.3">
      <c r="A259" s="242" t="s">
        <v>106</v>
      </c>
      <c r="B259" s="243"/>
      <c r="C259" s="240"/>
      <c r="D259" s="240"/>
      <c r="E259" s="241"/>
      <c r="F259" s="202"/>
    </row>
    <row r="260" spans="1:6" ht="30.75" thickBot="1" x14ac:dyDescent="0.3">
      <c r="A260" s="242" t="s">
        <v>555</v>
      </c>
      <c r="B260" s="243"/>
      <c r="C260" s="240"/>
      <c r="D260" s="240"/>
      <c r="E260" s="241"/>
      <c r="F260" s="202"/>
    </row>
    <row r="261" spans="1:6" ht="15.75" thickBot="1" x14ac:dyDescent="0.3">
      <c r="A261" s="239" t="s">
        <v>85</v>
      </c>
      <c r="B261" s="243"/>
      <c r="C261" s="240"/>
      <c r="D261" s="240"/>
      <c r="E261" s="241"/>
      <c r="F261" s="202"/>
    </row>
    <row r="262" spans="1:6" ht="30.75" thickBot="1" x14ac:dyDescent="0.3">
      <c r="A262" s="242" t="s">
        <v>108</v>
      </c>
      <c r="B262" s="243"/>
      <c r="C262" s="240"/>
      <c r="D262" s="240"/>
      <c r="E262" s="241"/>
      <c r="F262" s="202"/>
    </row>
    <row r="263" spans="1:6" ht="30.75" thickBot="1" x14ac:dyDescent="0.3">
      <c r="A263" s="249" t="s">
        <v>556</v>
      </c>
      <c r="B263" s="243"/>
      <c r="C263" s="240"/>
      <c r="D263" s="240"/>
      <c r="E263" s="241"/>
      <c r="F263" s="202"/>
    </row>
    <row r="264" spans="1:6" ht="15.75" thickBot="1" x14ac:dyDescent="0.3">
      <c r="A264" s="239" t="s">
        <v>86</v>
      </c>
      <c r="B264" s="243"/>
      <c r="C264" s="240"/>
      <c r="D264" s="240"/>
      <c r="E264" s="241"/>
      <c r="F264" s="202"/>
    </row>
    <row r="265" spans="1:6" ht="30.75" thickBot="1" x14ac:dyDescent="0.3">
      <c r="A265" s="249" t="s">
        <v>110</v>
      </c>
      <c r="B265" s="243"/>
      <c r="C265" s="240"/>
      <c r="D265" s="240"/>
      <c r="E265" s="241"/>
      <c r="F265" s="202"/>
    </row>
    <row r="266" spans="1:6" ht="30.75" thickBot="1" x14ac:dyDescent="0.3">
      <c r="A266" s="249" t="s">
        <v>557</v>
      </c>
      <c r="B266" s="243"/>
      <c r="C266" s="240"/>
      <c r="D266" s="240"/>
      <c r="E266" s="241"/>
      <c r="F266" s="202"/>
    </row>
    <row r="267" spans="1:6" ht="15.75" thickBot="1" x14ac:dyDescent="0.3">
      <c r="A267" s="239" t="s">
        <v>87</v>
      </c>
      <c r="B267" s="243"/>
      <c r="C267" s="240"/>
      <c r="D267" s="240"/>
      <c r="E267" s="241"/>
      <c r="F267" s="202"/>
    </row>
    <row r="268" spans="1:6" ht="45.75" thickBot="1" x14ac:dyDescent="0.3">
      <c r="A268" s="249" t="s">
        <v>112</v>
      </c>
      <c r="B268" s="243"/>
      <c r="C268" s="240"/>
      <c r="D268" s="240"/>
      <c r="E268" s="241"/>
      <c r="F268" s="202"/>
    </row>
    <row r="269" spans="1:6" ht="45.75" thickBot="1" x14ac:dyDescent="0.3">
      <c r="A269" s="242" t="s">
        <v>558</v>
      </c>
      <c r="B269" s="243"/>
      <c r="C269" s="240"/>
      <c r="D269" s="240"/>
      <c r="E269" s="241"/>
      <c r="F269" s="202"/>
    </row>
    <row r="270" spans="1:6" ht="15.75" thickBot="1" x14ac:dyDescent="0.3">
      <c r="A270" s="250" t="s">
        <v>88</v>
      </c>
      <c r="B270" s="243">
        <f>B267+B264+B261+B258+B255+B252+B249</f>
        <v>31150</v>
      </c>
      <c r="C270" s="243">
        <f t="shared" ref="C270:E270" si="15">C267+C264+C261+C258+C255+C252+C249</f>
        <v>31150</v>
      </c>
      <c r="D270" s="243">
        <f t="shared" si="15"/>
        <v>31150</v>
      </c>
      <c r="E270" s="251">
        <f t="shared" si="15"/>
        <v>31150</v>
      </c>
      <c r="F270" s="202"/>
    </row>
    <row r="271" spans="1:6" x14ac:dyDescent="0.25">
      <c r="A271" s="593" t="s">
        <v>559</v>
      </c>
      <c r="B271" s="596"/>
      <c r="C271" s="597"/>
      <c r="D271" s="597"/>
      <c r="E271" s="598"/>
      <c r="F271" s="202"/>
    </row>
    <row r="272" spans="1:6" x14ac:dyDescent="0.25">
      <c r="A272" s="611"/>
      <c r="B272" s="599"/>
      <c r="C272" s="600"/>
      <c r="D272" s="600"/>
      <c r="E272" s="601"/>
      <c r="F272" s="202"/>
    </row>
    <row r="273" spans="1:6" ht="15.75" thickBot="1" x14ac:dyDescent="0.3">
      <c r="A273" s="612"/>
      <c r="B273" s="602"/>
      <c r="C273" s="603"/>
      <c r="D273" s="603"/>
      <c r="E273" s="604"/>
      <c r="F273" s="202"/>
    </row>
    <row r="274" spans="1:6" ht="15.75" thickBot="1" x14ac:dyDescent="0.3">
      <c r="A274" s="252" t="s">
        <v>89</v>
      </c>
      <c r="B274" s="253">
        <f>IF(B270-B241=0,0,"Error")</f>
        <v>0</v>
      </c>
      <c r="C274" s="253">
        <f>IF(C270-C241=0,0,"Error")</f>
        <v>0</v>
      </c>
      <c r="D274" s="253">
        <f>IF(D270-D241=0,0,"Error")</f>
        <v>0</v>
      </c>
      <c r="E274" s="254">
        <f>IF(E270-E241=0,0,"Error")</f>
        <v>0</v>
      </c>
      <c r="F274" s="202"/>
    </row>
    <row r="275" spans="1:6" ht="15.75" thickBot="1" x14ac:dyDescent="0.3">
      <c r="A275" s="250" t="s">
        <v>577</v>
      </c>
      <c r="B275" s="243">
        <f>B274+B273</f>
        <v>0</v>
      </c>
      <c r="C275" s="243">
        <f t="shared" ref="C275:E275" si="16">C274+C273</f>
        <v>0</v>
      </c>
      <c r="D275" s="243">
        <f t="shared" si="16"/>
        <v>0</v>
      </c>
      <c r="E275" s="251">
        <f t="shared" si="16"/>
        <v>0</v>
      </c>
      <c r="F275" s="202"/>
    </row>
    <row r="276" spans="1:6" x14ac:dyDescent="0.25">
      <c r="A276" s="605" t="s">
        <v>315</v>
      </c>
      <c r="B276" s="596"/>
      <c r="C276" s="597"/>
      <c r="D276" s="597"/>
      <c r="E276" s="598"/>
      <c r="F276" s="202"/>
    </row>
    <row r="277" spans="1:6" x14ac:dyDescent="0.25">
      <c r="A277" s="606"/>
      <c r="B277" s="599"/>
      <c r="C277" s="600"/>
      <c r="D277" s="600"/>
      <c r="E277" s="601"/>
      <c r="F277" s="202"/>
    </row>
    <row r="278" spans="1:6" ht="15.75" thickBot="1" x14ac:dyDescent="0.3">
      <c r="A278" s="607"/>
      <c r="B278" s="602"/>
      <c r="C278" s="603"/>
      <c r="D278" s="603"/>
      <c r="E278" s="604"/>
      <c r="F278" s="202"/>
    </row>
    <row r="279" spans="1:6" ht="15.75" thickBot="1" x14ac:dyDescent="0.3">
      <c r="A279" s="608" t="s">
        <v>148</v>
      </c>
      <c r="B279" s="609"/>
      <c r="C279" s="609"/>
      <c r="D279" s="609"/>
      <c r="E279" s="610"/>
      <c r="F279" s="202"/>
    </row>
    <row r="280" spans="1:6" ht="15.75" thickBot="1" x14ac:dyDescent="0.3">
      <c r="A280" s="608" t="s">
        <v>118</v>
      </c>
      <c r="B280" s="609"/>
      <c r="C280" s="609"/>
      <c r="D280" s="609"/>
      <c r="E280" s="610"/>
      <c r="F280" s="202"/>
    </row>
    <row r="281" spans="1:6" ht="15.75" thickBot="1" x14ac:dyDescent="0.3">
      <c r="A281" s="269" t="s">
        <v>129</v>
      </c>
      <c r="B281" s="566" t="s">
        <v>189</v>
      </c>
      <c r="C281" s="567"/>
      <c r="D281" s="567"/>
      <c r="E281" s="568"/>
      <c r="F281" s="202"/>
    </row>
    <row r="282" spans="1:6" ht="15.75" thickBot="1" x14ac:dyDescent="0.3">
      <c r="A282" s="226" t="s">
        <v>67</v>
      </c>
      <c r="B282" s="587" t="s">
        <v>578</v>
      </c>
      <c r="C282" s="588"/>
      <c r="D282" s="588"/>
      <c r="E282" s="589"/>
      <c r="F282" s="202"/>
    </row>
    <row r="283" spans="1:6" ht="15.75" thickBot="1" x14ac:dyDescent="0.3">
      <c r="A283" s="212" t="s">
        <v>69</v>
      </c>
      <c r="B283" s="584" t="s">
        <v>579</v>
      </c>
      <c r="C283" s="585"/>
      <c r="D283" s="585"/>
      <c r="E283" s="586"/>
      <c r="F283" s="202"/>
    </row>
    <row r="284" spans="1:6" ht="15.75" thickBot="1" x14ac:dyDescent="0.3">
      <c r="A284" s="212" t="s">
        <v>71</v>
      </c>
      <c r="B284" s="558" t="s">
        <v>580</v>
      </c>
      <c r="C284" s="559"/>
      <c r="D284" s="559"/>
      <c r="E284" s="560"/>
      <c r="F284" s="202"/>
    </row>
    <row r="285" spans="1:6" x14ac:dyDescent="0.25">
      <c r="A285" s="561"/>
      <c r="B285" s="227">
        <v>2018</v>
      </c>
      <c r="C285" s="227">
        <v>2019</v>
      </c>
      <c r="D285" s="227">
        <v>2020</v>
      </c>
      <c r="E285" s="228">
        <v>2021</v>
      </c>
      <c r="F285" s="202"/>
    </row>
    <row r="286" spans="1:6" ht="15.75" thickBot="1" x14ac:dyDescent="0.3">
      <c r="A286" s="562"/>
      <c r="B286" s="229" t="s">
        <v>1</v>
      </c>
      <c r="C286" s="229" t="s">
        <v>47</v>
      </c>
      <c r="D286" s="229" t="s">
        <v>47</v>
      </c>
      <c r="E286" s="230" t="s">
        <v>47</v>
      </c>
      <c r="F286" s="202"/>
    </row>
    <row r="287" spans="1:6" ht="15.75" thickBot="1" x14ac:dyDescent="0.3">
      <c r="A287" s="212" t="s">
        <v>73</v>
      </c>
      <c r="B287" s="231"/>
      <c r="C287" s="231">
        <v>4</v>
      </c>
      <c r="D287" s="231"/>
      <c r="E287" s="232"/>
      <c r="F287" s="202"/>
    </row>
    <row r="288" spans="1:6" ht="15.75" thickBot="1" x14ac:dyDescent="0.3">
      <c r="A288" s="212" t="s">
        <v>74</v>
      </c>
      <c r="B288" s="231"/>
      <c r="C288" s="231">
        <v>1000</v>
      </c>
      <c r="D288" s="231"/>
      <c r="E288" s="232"/>
      <c r="F288" s="202"/>
    </row>
    <row r="289" spans="1:6" ht="15.75" thickBot="1" x14ac:dyDescent="0.3">
      <c r="A289" s="212" t="s">
        <v>75</v>
      </c>
      <c r="B289" s="231" t="e">
        <f>B288/B287</f>
        <v>#DIV/0!</v>
      </c>
      <c r="C289" s="231">
        <f t="shared" ref="C289:E289" si="17">C288/C287</f>
        <v>250</v>
      </c>
      <c r="D289" s="231" t="e">
        <f t="shared" si="17"/>
        <v>#DIV/0!</v>
      </c>
      <c r="E289" s="232" t="e">
        <f t="shared" si="17"/>
        <v>#DIV/0!</v>
      </c>
      <c r="F289" s="202"/>
    </row>
    <row r="290" spans="1:6" ht="15.75" thickBot="1" x14ac:dyDescent="0.3">
      <c r="A290" s="212" t="s">
        <v>76</v>
      </c>
      <c r="B290" s="235" t="s">
        <v>77</v>
      </c>
      <c r="C290" s="236" t="e">
        <f>C287/B287-1</f>
        <v>#DIV/0!</v>
      </c>
      <c r="D290" s="236">
        <f t="shared" ref="D290:D292" si="18">D287/C287-1</f>
        <v>-1</v>
      </c>
      <c r="E290" s="237" t="e">
        <f>E287/D287-1</f>
        <v>#DIV/0!</v>
      </c>
      <c r="F290" s="202"/>
    </row>
    <row r="291" spans="1:6" ht="15.75" thickBot="1" x14ac:dyDescent="0.3">
      <c r="A291" s="212" t="s">
        <v>78</v>
      </c>
      <c r="B291" s="235" t="s">
        <v>77</v>
      </c>
      <c r="C291" s="236" t="e">
        <f>C288/B288-1</f>
        <v>#DIV/0!</v>
      </c>
      <c r="D291" s="236">
        <f t="shared" si="18"/>
        <v>-1</v>
      </c>
      <c r="E291" s="237" t="e">
        <f>E288/D288-1</f>
        <v>#DIV/0!</v>
      </c>
      <c r="F291" s="202"/>
    </row>
    <row r="292" spans="1:6" ht="15.75" thickBot="1" x14ac:dyDescent="0.3">
      <c r="A292" s="212" t="s">
        <v>79</v>
      </c>
      <c r="B292" s="235" t="s">
        <v>77</v>
      </c>
      <c r="C292" s="236" t="e">
        <f>C289/B289-1</f>
        <v>#DIV/0!</v>
      </c>
      <c r="D292" s="236" t="e">
        <f t="shared" si="18"/>
        <v>#DIV/0!</v>
      </c>
      <c r="E292" s="237" t="e">
        <f>E289/D289-1</f>
        <v>#DIV/0!</v>
      </c>
      <c r="F292" s="202"/>
    </row>
    <row r="293" spans="1:6" ht="15.75" thickBot="1" x14ac:dyDescent="0.3">
      <c r="A293" s="563" t="s">
        <v>551</v>
      </c>
      <c r="B293" s="564"/>
      <c r="C293" s="564"/>
      <c r="D293" s="564"/>
      <c r="E293" s="565"/>
      <c r="F293" s="202"/>
    </row>
    <row r="294" spans="1:6" x14ac:dyDescent="0.25">
      <c r="A294" s="561"/>
      <c r="B294" s="227">
        <v>2018</v>
      </c>
      <c r="C294" s="227">
        <v>2019</v>
      </c>
      <c r="D294" s="227">
        <v>2020</v>
      </c>
      <c r="E294" s="228">
        <v>2021</v>
      </c>
      <c r="F294" s="202"/>
    </row>
    <row r="295" spans="1:6" ht="15.75" thickBot="1" x14ac:dyDescent="0.3">
      <c r="A295" s="562"/>
      <c r="B295" s="229" t="s">
        <v>1</v>
      </c>
      <c r="C295" s="229" t="s">
        <v>47</v>
      </c>
      <c r="D295" s="229" t="s">
        <v>47</v>
      </c>
      <c r="E295" s="230" t="s">
        <v>47</v>
      </c>
      <c r="F295" s="202"/>
    </row>
    <row r="296" spans="1:6" ht="15.75" thickBot="1" x14ac:dyDescent="0.3">
      <c r="A296" s="239" t="s">
        <v>122</v>
      </c>
      <c r="B296" s="240"/>
      <c r="C296" s="240"/>
      <c r="D296" s="240"/>
      <c r="E296" s="241"/>
      <c r="F296" s="202"/>
    </row>
    <row r="297" spans="1:6" ht="15.75" thickBot="1" x14ac:dyDescent="0.3">
      <c r="A297" s="239" t="s">
        <v>123</v>
      </c>
      <c r="B297" s="243"/>
      <c r="C297" s="240">
        <v>1000</v>
      </c>
      <c r="D297" s="240"/>
      <c r="E297" s="241"/>
      <c r="F297" s="202"/>
    </row>
    <row r="298" spans="1:6" ht="15.75" thickBot="1" x14ac:dyDescent="0.3">
      <c r="A298" s="250" t="s">
        <v>88</v>
      </c>
      <c r="B298" s="243">
        <f>B297+B296</f>
        <v>0</v>
      </c>
      <c r="C298" s="243">
        <f t="shared" ref="C298:E298" si="19">C297+C296</f>
        <v>1000</v>
      </c>
      <c r="D298" s="243">
        <f t="shared" si="19"/>
        <v>0</v>
      </c>
      <c r="E298" s="251">
        <f t="shared" si="19"/>
        <v>0</v>
      </c>
      <c r="F298" s="202"/>
    </row>
    <row r="299" spans="1:6" x14ac:dyDescent="0.25">
      <c r="A299" s="605" t="s">
        <v>124</v>
      </c>
      <c r="B299" s="596"/>
      <c r="C299" s="597"/>
      <c r="D299" s="597"/>
      <c r="E299" s="598"/>
      <c r="F299" s="202"/>
    </row>
    <row r="300" spans="1:6" x14ac:dyDescent="0.25">
      <c r="A300" s="606"/>
      <c r="B300" s="599"/>
      <c r="C300" s="600"/>
      <c r="D300" s="600"/>
      <c r="E300" s="601"/>
      <c r="F300" s="202"/>
    </row>
    <row r="301" spans="1:6" ht="15.75" thickBot="1" x14ac:dyDescent="0.3">
      <c r="A301" s="607"/>
      <c r="B301" s="602"/>
      <c r="C301" s="603"/>
      <c r="D301" s="603"/>
      <c r="E301" s="604"/>
      <c r="F301" s="202"/>
    </row>
    <row r="302" spans="1:6" ht="15.75" thickBot="1" x14ac:dyDescent="0.3">
      <c r="A302" s="608" t="s">
        <v>148</v>
      </c>
      <c r="B302" s="609"/>
      <c r="C302" s="609"/>
      <c r="D302" s="609"/>
      <c r="E302" s="610"/>
      <c r="F302" s="202"/>
    </row>
    <row r="303" spans="1:6" ht="15.75" thickBot="1" x14ac:dyDescent="0.3">
      <c r="A303" s="608" t="s">
        <v>149</v>
      </c>
      <c r="B303" s="609"/>
      <c r="C303" s="609"/>
      <c r="D303" s="609"/>
      <c r="E303" s="610"/>
      <c r="F303" s="202"/>
    </row>
    <row r="304" spans="1:6" ht="15.75" thickBot="1" x14ac:dyDescent="0.3">
      <c r="A304" s="269" t="s">
        <v>129</v>
      </c>
      <c r="B304" s="566"/>
      <c r="C304" s="567"/>
      <c r="D304" s="567"/>
      <c r="E304" s="568"/>
      <c r="F304" s="202"/>
    </row>
    <row r="305" spans="1:6" ht="37.5" customHeight="1" thickBot="1" x14ac:dyDescent="0.3">
      <c r="A305" s="226" t="s">
        <v>90</v>
      </c>
      <c r="B305" s="581" t="s">
        <v>581</v>
      </c>
      <c r="C305" s="582"/>
      <c r="D305" s="582"/>
      <c r="E305" s="583"/>
      <c r="F305" s="202"/>
    </row>
    <row r="306" spans="1:6" ht="47.25" customHeight="1" thickBot="1" x14ac:dyDescent="0.3">
      <c r="A306" s="212" t="s">
        <v>69</v>
      </c>
      <c r="B306" s="584" t="s">
        <v>582</v>
      </c>
      <c r="C306" s="585"/>
      <c r="D306" s="585"/>
      <c r="E306" s="586"/>
      <c r="F306" s="202"/>
    </row>
    <row r="307" spans="1:6" ht="15.75" thickBot="1" x14ac:dyDescent="0.3">
      <c r="A307" s="212" t="s">
        <v>71</v>
      </c>
      <c r="B307" s="558" t="s">
        <v>580</v>
      </c>
      <c r="C307" s="559"/>
      <c r="D307" s="559"/>
      <c r="E307" s="560"/>
      <c r="F307" s="202"/>
    </row>
    <row r="308" spans="1:6" x14ac:dyDescent="0.25">
      <c r="A308" s="561"/>
      <c r="B308" s="227">
        <v>2018</v>
      </c>
      <c r="C308" s="227">
        <v>2019</v>
      </c>
      <c r="D308" s="227">
        <v>2020</v>
      </c>
      <c r="E308" s="228">
        <v>2021</v>
      </c>
      <c r="F308" s="202"/>
    </row>
    <row r="309" spans="1:6" ht="15.75" thickBot="1" x14ac:dyDescent="0.3">
      <c r="A309" s="562"/>
      <c r="B309" s="229" t="s">
        <v>1</v>
      </c>
      <c r="C309" s="229" t="s">
        <v>47</v>
      </c>
      <c r="D309" s="229" t="s">
        <v>47</v>
      </c>
      <c r="E309" s="230" t="s">
        <v>47</v>
      </c>
      <c r="F309" s="202"/>
    </row>
    <row r="310" spans="1:6" ht="15.75" thickBot="1" x14ac:dyDescent="0.3">
      <c r="A310" s="212" t="s">
        <v>73</v>
      </c>
      <c r="B310" s="231">
        <v>11</v>
      </c>
      <c r="C310" s="231"/>
      <c r="D310" s="231"/>
      <c r="E310" s="232"/>
      <c r="F310" s="202"/>
    </row>
    <row r="311" spans="1:6" ht="15.75" thickBot="1" x14ac:dyDescent="0.3">
      <c r="A311" s="212" t="s">
        <v>74</v>
      </c>
      <c r="B311" s="231">
        <v>9000</v>
      </c>
      <c r="C311" s="243"/>
      <c r="D311" s="231"/>
      <c r="E311" s="232"/>
      <c r="F311" s="202"/>
    </row>
    <row r="312" spans="1:6" ht="15.75" thickBot="1" x14ac:dyDescent="0.3">
      <c r="A312" s="222" t="s">
        <v>75</v>
      </c>
      <c r="B312" s="231">
        <f>B311/B310</f>
        <v>818.18181818181813</v>
      </c>
      <c r="C312" s="231" t="e">
        <f t="shared" ref="C312:E312" si="20">C311/C310</f>
        <v>#DIV/0!</v>
      </c>
      <c r="D312" s="231" t="e">
        <f t="shared" si="20"/>
        <v>#DIV/0!</v>
      </c>
      <c r="E312" s="232" t="e">
        <f t="shared" si="20"/>
        <v>#DIV/0!</v>
      </c>
      <c r="F312" s="202"/>
    </row>
    <row r="313" spans="1:6" ht="15.75" thickBot="1" x14ac:dyDescent="0.3">
      <c r="A313" s="212" t="s">
        <v>76</v>
      </c>
      <c r="B313" s="235" t="s">
        <v>77</v>
      </c>
      <c r="C313" s="236">
        <f>C310/B310-1</f>
        <v>-1</v>
      </c>
      <c r="D313" s="236" t="e">
        <f t="shared" ref="D313:D315" si="21">D310/C310-1</f>
        <v>#DIV/0!</v>
      </c>
      <c r="E313" s="237" t="e">
        <f>E310/D310-1</f>
        <v>#DIV/0!</v>
      </c>
      <c r="F313" s="202"/>
    </row>
    <row r="314" spans="1:6" ht="15.75" thickBot="1" x14ac:dyDescent="0.3">
      <c r="A314" s="222" t="s">
        <v>78</v>
      </c>
      <c r="B314" s="235" t="s">
        <v>77</v>
      </c>
      <c r="C314" s="236">
        <f>C311/B311-1</f>
        <v>-1</v>
      </c>
      <c r="D314" s="236" t="e">
        <f t="shared" si="21"/>
        <v>#DIV/0!</v>
      </c>
      <c r="E314" s="237" t="e">
        <f>E311/D311-1</f>
        <v>#DIV/0!</v>
      </c>
      <c r="F314" s="202"/>
    </row>
    <row r="315" spans="1:6" ht="15.75" thickBot="1" x14ac:dyDescent="0.3">
      <c r="A315" s="212" t="s">
        <v>79</v>
      </c>
      <c r="B315" s="235" t="s">
        <v>77</v>
      </c>
      <c r="C315" s="236" t="e">
        <f>C312/B312-1</f>
        <v>#DIV/0!</v>
      </c>
      <c r="D315" s="236" t="e">
        <f t="shared" si="21"/>
        <v>#DIV/0!</v>
      </c>
      <c r="E315" s="237" t="e">
        <f>E312/D312-1</f>
        <v>#DIV/0!</v>
      </c>
      <c r="F315" s="202"/>
    </row>
    <row r="316" spans="1:6" ht="15.75" thickBot="1" x14ac:dyDescent="0.3">
      <c r="A316" s="563" t="s">
        <v>583</v>
      </c>
      <c r="B316" s="564"/>
      <c r="C316" s="564"/>
      <c r="D316" s="564"/>
      <c r="E316" s="565"/>
      <c r="F316" s="202"/>
    </row>
    <row r="317" spans="1:6" x14ac:dyDescent="0.25">
      <c r="A317" s="561"/>
      <c r="B317" s="227">
        <v>2018</v>
      </c>
      <c r="C317" s="227">
        <v>2019</v>
      </c>
      <c r="D317" s="227">
        <v>2020</v>
      </c>
      <c r="E317" s="228">
        <v>2021</v>
      </c>
      <c r="F317" s="202"/>
    </row>
    <row r="318" spans="1:6" ht="15.75" thickBot="1" x14ac:dyDescent="0.3">
      <c r="A318" s="562"/>
      <c r="B318" s="229" t="s">
        <v>1</v>
      </c>
      <c r="C318" s="229" t="s">
        <v>47</v>
      </c>
      <c r="D318" s="229" t="s">
        <v>47</v>
      </c>
      <c r="E318" s="230" t="s">
        <v>47</v>
      </c>
      <c r="F318" s="202"/>
    </row>
    <row r="319" spans="1:6" ht="15.75" thickBot="1" x14ac:dyDescent="0.3">
      <c r="A319" s="248" t="s">
        <v>122</v>
      </c>
      <c r="B319" s="240"/>
      <c r="C319" s="240"/>
      <c r="D319" s="240"/>
      <c r="E319" s="241"/>
      <c r="F319" s="202"/>
    </row>
    <row r="320" spans="1:6" ht="15.75" thickBot="1" x14ac:dyDescent="0.3">
      <c r="A320" s="248" t="s">
        <v>123</v>
      </c>
      <c r="B320" s="243">
        <v>9000</v>
      </c>
      <c r="C320" s="240"/>
      <c r="D320" s="240"/>
      <c r="E320" s="241"/>
      <c r="F320" s="202"/>
    </row>
    <row r="321" spans="1:6" ht="15.75" thickBot="1" x14ac:dyDescent="0.3">
      <c r="A321" s="250" t="s">
        <v>94</v>
      </c>
      <c r="B321" s="243">
        <f>B320+B319</f>
        <v>9000</v>
      </c>
      <c r="C321" s="243">
        <v>0</v>
      </c>
      <c r="D321" s="243">
        <f t="shared" ref="D321:E321" si="22">D320+D319</f>
        <v>0</v>
      </c>
      <c r="E321" s="251">
        <f t="shared" si="22"/>
        <v>0</v>
      </c>
      <c r="F321" s="202"/>
    </row>
    <row r="322" spans="1:6" x14ac:dyDescent="0.25">
      <c r="A322" s="605" t="s">
        <v>124</v>
      </c>
      <c r="B322" s="596"/>
      <c r="C322" s="597"/>
      <c r="D322" s="597"/>
      <c r="E322" s="598"/>
      <c r="F322" s="202"/>
    </row>
    <row r="323" spans="1:6" x14ac:dyDescent="0.25">
      <c r="A323" s="606"/>
      <c r="B323" s="599"/>
      <c r="C323" s="600"/>
      <c r="D323" s="600"/>
      <c r="E323" s="601"/>
      <c r="F323" s="202"/>
    </row>
    <row r="324" spans="1:6" ht="15.75" thickBot="1" x14ac:dyDescent="0.3">
      <c r="A324" s="607"/>
      <c r="B324" s="602"/>
      <c r="C324" s="603"/>
      <c r="D324" s="603"/>
      <c r="E324" s="604"/>
      <c r="F324" s="202"/>
    </row>
    <row r="325" spans="1:6" ht="15.75" thickBot="1" x14ac:dyDescent="0.3">
      <c r="A325" s="269" t="s">
        <v>129</v>
      </c>
      <c r="B325" s="566"/>
      <c r="C325" s="567"/>
      <c r="D325" s="567"/>
      <c r="E325" s="568"/>
      <c r="F325" s="202"/>
    </row>
    <row r="326" spans="1:6" ht="15.75" thickBot="1" x14ac:dyDescent="0.3">
      <c r="A326" s="269" t="s">
        <v>129</v>
      </c>
      <c r="B326" s="566"/>
      <c r="C326" s="567"/>
      <c r="D326" s="567"/>
      <c r="E326" s="568"/>
      <c r="F326" s="202"/>
    </row>
    <row r="327" spans="1:6" ht="25.5" customHeight="1" thickBot="1" x14ac:dyDescent="0.3">
      <c r="A327" s="226" t="s">
        <v>95</v>
      </c>
      <c r="B327" s="581" t="s">
        <v>584</v>
      </c>
      <c r="C327" s="582"/>
      <c r="D327" s="582"/>
      <c r="E327" s="583"/>
      <c r="F327" s="202"/>
    </row>
    <row r="328" spans="1:6" ht="76.5" customHeight="1" thickBot="1" x14ac:dyDescent="0.3">
      <c r="A328" s="212" t="s">
        <v>69</v>
      </c>
      <c r="B328" s="584" t="s">
        <v>585</v>
      </c>
      <c r="C328" s="585"/>
      <c r="D328" s="585"/>
      <c r="E328" s="586"/>
      <c r="F328" s="202"/>
    </row>
    <row r="329" spans="1:6" ht="15.75" thickBot="1" x14ac:dyDescent="0.3">
      <c r="A329" s="212" t="s">
        <v>71</v>
      </c>
      <c r="B329" s="558" t="s">
        <v>580</v>
      </c>
      <c r="C329" s="559"/>
      <c r="D329" s="559"/>
      <c r="E329" s="560"/>
      <c r="F329" s="202"/>
    </row>
    <row r="330" spans="1:6" x14ac:dyDescent="0.25">
      <c r="A330" s="561"/>
      <c r="B330" s="227">
        <v>2018</v>
      </c>
      <c r="C330" s="227">
        <v>2019</v>
      </c>
      <c r="D330" s="227">
        <v>2020</v>
      </c>
      <c r="E330" s="228">
        <v>2021</v>
      </c>
      <c r="F330" s="202"/>
    </row>
    <row r="331" spans="1:6" ht="15.75" thickBot="1" x14ac:dyDescent="0.3">
      <c r="A331" s="562"/>
      <c r="B331" s="229" t="s">
        <v>1</v>
      </c>
      <c r="C331" s="229" t="s">
        <v>47</v>
      </c>
      <c r="D331" s="229" t="s">
        <v>47</v>
      </c>
      <c r="E331" s="230" t="s">
        <v>47</v>
      </c>
      <c r="F331" s="202"/>
    </row>
    <row r="332" spans="1:6" ht="15.75" thickBot="1" x14ac:dyDescent="0.3">
      <c r="A332" s="212" t="s">
        <v>73</v>
      </c>
      <c r="B332" s="231">
        <v>1</v>
      </c>
      <c r="C332" s="231"/>
      <c r="D332" s="231"/>
      <c r="E332" s="232"/>
      <c r="F332" s="202"/>
    </row>
    <row r="333" spans="1:6" ht="15.75" thickBot="1" x14ac:dyDescent="0.3">
      <c r="A333" s="212" t="s">
        <v>74</v>
      </c>
      <c r="B333" s="231">
        <v>1000</v>
      </c>
      <c r="C333" s="243"/>
      <c r="D333" s="231"/>
      <c r="E333" s="232"/>
      <c r="F333" s="202"/>
    </row>
    <row r="334" spans="1:6" ht="15.75" thickBot="1" x14ac:dyDescent="0.3">
      <c r="A334" s="222" t="s">
        <v>75</v>
      </c>
      <c r="B334" s="231">
        <f>B333/B332</f>
        <v>1000</v>
      </c>
      <c r="C334" s="231" t="e">
        <f t="shared" ref="C334:E334" si="23">C333/C332</f>
        <v>#DIV/0!</v>
      </c>
      <c r="D334" s="231" t="e">
        <f t="shared" si="23"/>
        <v>#DIV/0!</v>
      </c>
      <c r="E334" s="232" t="e">
        <f t="shared" si="23"/>
        <v>#DIV/0!</v>
      </c>
      <c r="F334" s="202"/>
    </row>
    <row r="335" spans="1:6" ht="15.75" thickBot="1" x14ac:dyDescent="0.3">
      <c r="A335" s="212" t="s">
        <v>76</v>
      </c>
      <c r="B335" s="235" t="s">
        <v>77</v>
      </c>
      <c r="C335" s="236">
        <f>C332/B332-1</f>
        <v>-1</v>
      </c>
      <c r="D335" s="236" t="e">
        <f t="shared" ref="D335:D337" si="24">D332/C332-1</f>
        <v>#DIV/0!</v>
      </c>
      <c r="E335" s="237" t="e">
        <f>E332/D332-1</f>
        <v>#DIV/0!</v>
      </c>
      <c r="F335" s="202"/>
    </row>
    <row r="336" spans="1:6" ht="15.75" thickBot="1" x14ac:dyDescent="0.3">
      <c r="A336" s="222" t="s">
        <v>78</v>
      </c>
      <c r="B336" s="235" t="s">
        <v>77</v>
      </c>
      <c r="C336" s="236">
        <f>C333/B333-1</f>
        <v>-1</v>
      </c>
      <c r="D336" s="236" t="e">
        <f t="shared" si="24"/>
        <v>#DIV/0!</v>
      </c>
      <c r="E336" s="237" t="e">
        <f>E333/D333-1</f>
        <v>#DIV/0!</v>
      </c>
      <c r="F336" s="202"/>
    </row>
    <row r="337" spans="1:6" ht="15.75" thickBot="1" x14ac:dyDescent="0.3">
      <c r="A337" s="212" t="s">
        <v>79</v>
      </c>
      <c r="B337" s="235" t="s">
        <v>77</v>
      </c>
      <c r="C337" s="236" t="e">
        <f>C334/B334-1</f>
        <v>#DIV/0!</v>
      </c>
      <c r="D337" s="236" t="e">
        <f t="shared" si="24"/>
        <v>#DIV/0!</v>
      </c>
      <c r="E337" s="237" t="e">
        <f>E334/D334-1</f>
        <v>#DIV/0!</v>
      </c>
      <c r="F337" s="202"/>
    </row>
    <row r="338" spans="1:6" ht="15.75" thickBot="1" x14ac:dyDescent="0.3">
      <c r="A338" s="563" t="s">
        <v>586</v>
      </c>
      <c r="B338" s="564"/>
      <c r="C338" s="564"/>
      <c r="D338" s="564"/>
      <c r="E338" s="565"/>
      <c r="F338" s="202"/>
    </row>
    <row r="339" spans="1:6" x14ac:dyDescent="0.25">
      <c r="A339" s="561"/>
      <c r="B339" s="227">
        <v>2018</v>
      </c>
      <c r="C339" s="227">
        <v>2019</v>
      </c>
      <c r="D339" s="227">
        <v>2020</v>
      </c>
      <c r="E339" s="228">
        <v>2021</v>
      </c>
      <c r="F339" s="202"/>
    </row>
    <row r="340" spans="1:6" ht="15.75" thickBot="1" x14ac:dyDescent="0.3">
      <c r="A340" s="562"/>
      <c r="B340" s="229" t="s">
        <v>1</v>
      </c>
      <c r="C340" s="229" t="s">
        <v>47</v>
      </c>
      <c r="D340" s="229" t="s">
        <v>47</v>
      </c>
      <c r="E340" s="230" t="s">
        <v>47</v>
      </c>
      <c r="F340" s="202"/>
    </row>
    <row r="341" spans="1:6" ht="15.75" thickBot="1" x14ac:dyDescent="0.3">
      <c r="A341" s="248" t="s">
        <v>122</v>
      </c>
      <c r="B341" s="240"/>
      <c r="C341" s="240"/>
      <c r="D341" s="240"/>
      <c r="E341" s="241"/>
      <c r="F341" s="202"/>
    </row>
    <row r="342" spans="1:6" ht="15.75" thickBot="1" x14ac:dyDescent="0.3">
      <c r="A342" s="248" t="s">
        <v>123</v>
      </c>
      <c r="B342" s="243">
        <v>1000</v>
      </c>
      <c r="C342" s="240"/>
      <c r="D342" s="240"/>
      <c r="E342" s="241"/>
      <c r="F342" s="202"/>
    </row>
    <row r="343" spans="1:6" ht="15.75" thickBot="1" x14ac:dyDescent="0.3">
      <c r="A343" s="250" t="s">
        <v>114</v>
      </c>
      <c r="B343" s="243">
        <v>1000</v>
      </c>
      <c r="C343" s="243">
        <v>0</v>
      </c>
      <c r="D343" s="243">
        <f t="shared" ref="D343:E343" si="25">D342+D341</f>
        <v>0</v>
      </c>
      <c r="E343" s="251">
        <f t="shared" si="25"/>
        <v>0</v>
      </c>
      <c r="F343" s="202"/>
    </row>
    <row r="344" spans="1:6" x14ac:dyDescent="0.25">
      <c r="A344" s="605" t="s">
        <v>124</v>
      </c>
      <c r="B344" s="596"/>
      <c r="C344" s="597"/>
      <c r="D344" s="597"/>
      <c r="E344" s="598"/>
      <c r="F344" s="202"/>
    </row>
    <row r="345" spans="1:6" x14ac:dyDescent="0.25">
      <c r="A345" s="606"/>
      <c r="B345" s="599"/>
      <c r="C345" s="600"/>
      <c r="D345" s="600"/>
      <c r="E345" s="601"/>
      <c r="F345" s="202"/>
    </row>
    <row r="346" spans="1:6" ht="15.75" thickBot="1" x14ac:dyDescent="0.3">
      <c r="A346" s="607"/>
      <c r="B346" s="602"/>
      <c r="C346" s="603"/>
      <c r="D346" s="603"/>
      <c r="E346" s="604"/>
      <c r="F346" s="202"/>
    </row>
    <row r="347" spans="1:6" ht="15.75" thickBot="1" x14ac:dyDescent="0.3">
      <c r="A347" s="269" t="s">
        <v>129</v>
      </c>
      <c r="B347" s="566"/>
      <c r="C347" s="567"/>
      <c r="D347" s="567"/>
      <c r="E347" s="568"/>
      <c r="F347" s="202"/>
    </row>
    <row r="348" spans="1:6" ht="15.75" thickBot="1" x14ac:dyDescent="0.3">
      <c r="A348" s="226" t="s">
        <v>298</v>
      </c>
      <c r="B348" s="581" t="s">
        <v>587</v>
      </c>
      <c r="C348" s="582"/>
      <c r="D348" s="582"/>
      <c r="E348" s="583"/>
      <c r="F348" s="202"/>
    </row>
    <row r="349" spans="1:6" ht="38.25" customHeight="1" thickBot="1" x14ac:dyDescent="0.3">
      <c r="A349" s="212" t="s">
        <v>69</v>
      </c>
      <c r="B349" s="584" t="s">
        <v>588</v>
      </c>
      <c r="C349" s="585"/>
      <c r="D349" s="585"/>
      <c r="E349" s="586"/>
      <c r="F349" s="202"/>
    </row>
    <row r="350" spans="1:6" ht="15.75" thickBot="1" x14ac:dyDescent="0.3">
      <c r="A350" s="212" t="s">
        <v>71</v>
      </c>
      <c r="B350" s="558" t="s">
        <v>589</v>
      </c>
      <c r="C350" s="559"/>
      <c r="D350" s="559"/>
      <c r="E350" s="560"/>
      <c r="F350" s="202"/>
    </row>
    <row r="351" spans="1:6" x14ac:dyDescent="0.25">
      <c r="A351" s="561"/>
      <c r="B351" s="227">
        <v>2018</v>
      </c>
      <c r="C351" s="227">
        <v>2019</v>
      </c>
      <c r="D351" s="227">
        <v>2020</v>
      </c>
      <c r="E351" s="228">
        <v>2021</v>
      </c>
      <c r="F351" s="202"/>
    </row>
    <row r="352" spans="1:6" ht="15.75" thickBot="1" x14ac:dyDescent="0.3">
      <c r="A352" s="562"/>
      <c r="B352" s="229" t="s">
        <v>1</v>
      </c>
      <c r="C352" s="229" t="s">
        <v>47</v>
      </c>
      <c r="D352" s="229" t="s">
        <v>47</v>
      </c>
      <c r="E352" s="230" t="s">
        <v>47</v>
      </c>
      <c r="F352" s="202"/>
    </row>
    <row r="353" spans="1:8" ht="15.75" thickBot="1" x14ac:dyDescent="0.3">
      <c r="A353" s="212" t="s">
        <v>73</v>
      </c>
      <c r="B353" s="231"/>
      <c r="C353" s="231">
        <v>500</v>
      </c>
      <c r="D353" s="231"/>
      <c r="E353" s="232"/>
      <c r="F353" s="202"/>
    </row>
    <row r="354" spans="1:8" ht="15.75" thickBot="1" x14ac:dyDescent="0.3">
      <c r="A354" s="212" t="s">
        <v>74</v>
      </c>
      <c r="B354" s="231"/>
      <c r="C354" s="243">
        <v>8920</v>
      </c>
      <c r="D354" s="231"/>
      <c r="E354" s="232"/>
      <c r="F354" s="202"/>
    </row>
    <row r="355" spans="1:8" ht="15.75" thickBot="1" x14ac:dyDescent="0.3">
      <c r="A355" s="222" t="s">
        <v>75</v>
      </c>
      <c r="B355" s="231" t="e">
        <f>B354/B353</f>
        <v>#DIV/0!</v>
      </c>
      <c r="C355" s="231">
        <f t="shared" ref="C355:E355" si="26">C354/C353</f>
        <v>17.84</v>
      </c>
      <c r="D355" s="231" t="e">
        <f t="shared" si="26"/>
        <v>#DIV/0!</v>
      </c>
      <c r="E355" s="232" t="e">
        <f t="shared" si="26"/>
        <v>#DIV/0!</v>
      </c>
      <c r="F355" s="202"/>
    </row>
    <row r="356" spans="1:8" ht="15.75" thickBot="1" x14ac:dyDescent="0.3">
      <c r="A356" s="212" t="s">
        <v>76</v>
      </c>
      <c r="B356" s="235" t="s">
        <v>77</v>
      </c>
      <c r="C356" s="236" t="e">
        <f>C353/B353-1</f>
        <v>#DIV/0!</v>
      </c>
      <c r="D356" s="236">
        <f t="shared" ref="D356:D358" si="27">D353/C353-1</f>
        <v>-1</v>
      </c>
      <c r="E356" s="237" t="e">
        <f>E353/D353-1</f>
        <v>#DIV/0!</v>
      </c>
      <c r="F356" s="202"/>
    </row>
    <row r="357" spans="1:8" ht="15.75" thickBot="1" x14ac:dyDescent="0.3">
      <c r="A357" s="222" t="s">
        <v>78</v>
      </c>
      <c r="B357" s="235" t="s">
        <v>77</v>
      </c>
      <c r="C357" s="236" t="e">
        <f>C354/B354-1</f>
        <v>#DIV/0!</v>
      </c>
      <c r="D357" s="236">
        <f t="shared" si="27"/>
        <v>-1</v>
      </c>
      <c r="E357" s="237" t="e">
        <f>E354/D354-1</f>
        <v>#DIV/0!</v>
      </c>
      <c r="F357" s="202"/>
    </row>
    <row r="358" spans="1:8" ht="15.75" thickBot="1" x14ac:dyDescent="0.3">
      <c r="A358" s="212" t="s">
        <v>79</v>
      </c>
      <c r="B358" s="235" t="s">
        <v>77</v>
      </c>
      <c r="C358" s="236" t="e">
        <f>C355/B355-1</f>
        <v>#DIV/0!</v>
      </c>
      <c r="D358" s="236" t="e">
        <f t="shared" si="27"/>
        <v>#DIV/0!</v>
      </c>
      <c r="E358" s="237" t="e">
        <f>E355/D355-1</f>
        <v>#DIV/0!</v>
      </c>
      <c r="F358" s="202"/>
    </row>
    <row r="359" spans="1:8" ht="15.75" thickBot="1" x14ac:dyDescent="0.3">
      <c r="A359" s="563" t="s">
        <v>590</v>
      </c>
      <c r="B359" s="564"/>
      <c r="C359" s="564"/>
      <c r="D359" s="564"/>
      <c r="E359" s="565"/>
      <c r="F359" s="202"/>
    </row>
    <row r="360" spans="1:8" x14ac:dyDescent="0.25">
      <c r="A360" s="561"/>
      <c r="B360" s="227">
        <v>2018</v>
      </c>
      <c r="C360" s="227">
        <v>2019</v>
      </c>
      <c r="D360" s="227">
        <v>2020</v>
      </c>
      <c r="E360" s="228">
        <v>2021</v>
      </c>
      <c r="F360" s="202"/>
    </row>
    <row r="361" spans="1:8" ht="15.75" thickBot="1" x14ac:dyDescent="0.3">
      <c r="A361" s="562"/>
      <c r="B361" s="229" t="s">
        <v>1</v>
      </c>
      <c r="C361" s="229" t="s">
        <v>47</v>
      </c>
      <c r="D361" s="229" t="s">
        <v>47</v>
      </c>
      <c r="E361" s="230" t="s">
        <v>47</v>
      </c>
      <c r="F361" s="202"/>
      <c r="H361" s="270"/>
    </row>
    <row r="362" spans="1:8" ht="15.75" thickBot="1" x14ac:dyDescent="0.3">
      <c r="A362" s="248" t="s">
        <v>122</v>
      </c>
      <c r="B362" s="240"/>
      <c r="C362" s="240">
        <v>420</v>
      </c>
      <c r="D362" s="240"/>
      <c r="E362" s="241"/>
      <c r="F362" s="202"/>
    </row>
    <row r="363" spans="1:8" ht="15.75" thickBot="1" x14ac:dyDescent="0.3">
      <c r="A363" s="248" t="s">
        <v>123</v>
      </c>
      <c r="B363" s="243"/>
      <c r="C363" s="240">
        <v>8500</v>
      </c>
      <c r="D363" s="240"/>
      <c r="E363" s="241"/>
      <c r="F363" s="202"/>
    </row>
    <row r="364" spans="1:8" ht="15.75" thickBot="1" x14ac:dyDescent="0.3">
      <c r="A364" s="250" t="s">
        <v>303</v>
      </c>
      <c r="B364" s="243">
        <f>B363+B362</f>
        <v>0</v>
      </c>
      <c r="C364" s="243">
        <f>C363+C362</f>
        <v>8920</v>
      </c>
      <c r="D364" s="243">
        <f t="shared" ref="D364:E364" si="28">D363+D362</f>
        <v>0</v>
      </c>
      <c r="E364" s="251">
        <f t="shared" si="28"/>
        <v>0</v>
      </c>
      <c r="F364" s="202"/>
    </row>
    <row r="365" spans="1:8" x14ac:dyDescent="0.25">
      <c r="A365" s="605" t="s">
        <v>124</v>
      </c>
      <c r="B365" s="596"/>
      <c r="C365" s="597"/>
      <c r="D365" s="597"/>
      <c r="E365" s="598"/>
      <c r="F365" s="202"/>
    </row>
    <row r="366" spans="1:8" x14ac:dyDescent="0.25">
      <c r="A366" s="606"/>
      <c r="B366" s="599"/>
      <c r="C366" s="600"/>
      <c r="D366" s="600"/>
      <c r="E366" s="601"/>
      <c r="F366" s="202"/>
    </row>
    <row r="367" spans="1:8" ht="15.75" thickBot="1" x14ac:dyDescent="0.3">
      <c r="A367" s="607"/>
      <c r="B367" s="602"/>
      <c r="C367" s="603"/>
      <c r="D367" s="603"/>
      <c r="E367" s="604"/>
      <c r="F367" s="202"/>
    </row>
    <row r="368" spans="1:8" ht="15.75" thickBot="1" x14ac:dyDescent="0.3">
      <c r="A368" s="269" t="s">
        <v>129</v>
      </c>
      <c r="B368" s="566"/>
      <c r="C368" s="567"/>
      <c r="D368" s="567"/>
      <c r="E368" s="568"/>
      <c r="F368" s="202"/>
    </row>
    <row r="369" spans="1:6" ht="15.75" thickBot="1" x14ac:dyDescent="0.3">
      <c r="A369" s="226" t="s">
        <v>458</v>
      </c>
      <c r="B369" s="587" t="s">
        <v>591</v>
      </c>
      <c r="C369" s="588"/>
      <c r="D369" s="588"/>
      <c r="E369" s="589"/>
      <c r="F369" s="202"/>
    </row>
    <row r="370" spans="1:6" ht="69.75" customHeight="1" thickBot="1" x14ac:dyDescent="0.3">
      <c r="A370" s="212" t="s">
        <v>69</v>
      </c>
      <c r="B370" s="590" t="s">
        <v>592</v>
      </c>
      <c r="C370" s="591"/>
      <c r="D370" s="591"/>
      <c r="E370" s="592"/>
      <c r="F370" s="202"/>
    </row>
    <row r="371" spans="1:6" ht="15.75" thickBot="1" x14ac:dyDescent="0.3">
      <c r="A371" s="212" t="s">
        <v>71</v>
      </c>
      <c r="B371" s="558" t="s">
        <v>580</v>
      </c>
      <c r="C371" s="559"/>
      <c r="D371" s="559"/>
      <c r="E371" s="560"/>
      <c r="F371" s="202"/>
    </row>
    <row r="372" spans="1:6" x14ac:dyDescent="0.25">
      <c r="A372" s="561"/>
      <c r="B372" s="227">
        <v>2018</v>
      </c>
      <c r="C372" s="227">
        <v>2019</v>
      </c>
      <c r="D372" s="227">
        <v>2020</v>
      </c>
      <c r="E372" s="228">
        <v>2021</v>
      </c>
      <c r="F372" s="202"/>
    </row>
    <row r="373" spans="1:6" ht="15.75" thickBot="1" x14ac:dyDescent="0.3">
      <c r="A373" s="562"/>
      <c r="B373" s="229" t="s">
        <v>1</v>
      </c>
      <c r="C373" s="229" t="s">
        <v>47</v>
      </c>
      <c r="D373" s="229" t="s">
        <v>47</v>
      </c>
      <c r="E373" s="230" t="s">
        <v>47</v>
      </c>
      <c r="F373" s="202"/>
    </row>
    <row r="374" spans="1:6" ht="15.75" thickBot="1" x14ac:dyDescent="0.3">
      <c r="A374" s="212" t="s">
        <v>73</v>
      </c>
      <c r="B374" s="231"/>
      <c r="C374" s="231">
        <v>3</v>
      </c>
      <c r="D374" s="231"/>
      <c r="E374" s="232"/>
      <c r="F374" s="202"/>
    </row>
    <row r="375" spans="1:6" ht="15.75" thickBot="1" x14ac:dyDescent="0.3">
      <c r="A375" s="212" t="s">
        <v>74</v>
      </c>
      <c r="B375" s="231"/>
      <c r="C375" s="231">
        <v>5580</v>
      </c>
      <c r="D375" s="231"/>
      <c r="E375" s="232"/>
      <c r="F375" s="202"/>
    </row>
    <row r="376" spans="1:6" ht="15.75" thickBot="1" x14ac:dyDescent="0.3">
      <c r="A376" s="222" t="s">
        <v>75</v>
      </c>
      <c r="B376" s="231" t="e">
        <f>B375/B374</f>
        <v>#DIV/0!</v>
      </c>
      <c r="C376" s="231">
        <f t="shared" ref="C376:E376" si="29">C375/C374</f>
        <v>1860</v>
      </c>
      <c r="D376" s="231" t="e">
        <f t="shared" si="29"/>
        <v>#DIV/0!</v>
      </c>
      <c r="E376" s="232" t="e">
        <f t="shared" si="29"/>
        <v>#DIV/0!</v>
      </c>
      <c r="F376" s="202"/>
    </row>
    <row r="377" spans="1:6" ht="15.75" thickBot="1" x14ac:dyDescent="0.3">
      <c r="A377" s="212" t="s">
        <v>76</v>
      </c>
      <c r="B377" s="235" t="s">
        <v>77</v>
      </c>
      <c r="C377" s="236" t="e">
        <f>C374/B374-1</f>
        <v>#DIV/0!</v>
      </c>
      <c r="D377" s="236">
        <f t="shared" ref="D377:D379" si="30">D374/C374-1</f>
        <v>-1</v>
      </c>
      <c r="E377" s="237" t="e">
        <f>E374/D374-1</f>
        <v>#DIV/0!</v>
      </c>
      <c r="F377" s="202"/>
    </row>
    <row r="378" spans="1:6" ht="15.75" thickBot="1" x14ac:dyDescent="0.3">
      <c r="A378" s="222" t="s">
        <v>78</v>
      </c>
      <c r="B378" s="235" t="s">
        <v>77</v>
      </c>
      <c r="C378" s="236" t="e">
        <f>C375/B375-1</f>
        <v>#DIV/0!</v>
      </c>
      <c r="D378" s="236">
        <f t="shared" si="30"/>
        <v>-1</v>
      </c>
      <c r="E378" s="237" t="e">
        <f>E375/D375-1</f>
        <v>#DIV/0!</v>
      </c>
      <c r="F378" s="202"/>
    </row>
    <row r="379" spans="1:6" ht="15.75" thickBot="1" x14ac:dyDescent="0.3">
      <c r="A379" s="222" t="s">
        <v>79</v>
      </c>
      <c r="B379" s="235" t="s">
        <v>77</v>
      </c>
      <c r="C379" s="236" t="e">
        <f>C376/B376-1</f>
        <v>#DIV/0!</v>
      </c>
      <c r="D379" s="236" t="e">
        <f t="shared" si="30"/>
        <v>#DIV/0!</v>
      </c>
      <c r="E379" s="237" t="e">
        <f>E376/D376-1</f>
        <v>#DIV/0!</v>
      </c>
      <c r="F379" s="202"/>
    </row>
    <row r="380" spans="1:6" ht="15.75" thickBot="1" x14ac:dyDescent="0.3">
      <c r="A380" s="563" t="s">
        <v>593</v>
      </c>
      <c r="B380" s="564"/>
      <c r="C380" s="564"/>
      <c r="D380" s="564"/>
      <c r="E380" s="565"/>
      <c r="F380" s="202"/>
    </row>
    <row r="381" spans="1:6" x14ac:dyDescent="0.25">
      <c r="A381" s="561"/>
      <c r="B381" s="227">
        <v>2018</v>
      </c>
      <c r="C381" s="227">
        <v>2019</v>
      </c>
      <c r="D381" s="227">
        <v>2020</v>
      </c>
      <c r="E381" s="228">
        <v>2021</v>
      </c>
      <c r="F381" s="202"/>
    </row>
    <row r="382" spans="1:6" ht="15.75" thickBot="1" x14ac:dyDescent="0.3">
      <c r="A382" s="562"/>
      <c r="B382" s="229" t="s">
        <v>1</v>
      </c>
      <c r="C382" s="229" t="s">
        <v>47</v>
      </c>
      <c r="D382" s="229" t="s">
        <v>47</v>
      </c>
      <c r="E382" s="230" t="s">
        <v>47</v>
      </c>
      <c r="F382" s="202"/>
    </row>
    <row r="383" spans="1:6" ht="15.75" thickBot="1" x14ac:dyDescent="0.3">
      <c r="A383" s="271" t="s">
        <v>122</v>
      </c>
      <c r="B383" s="272"/>
      <c r="C383" s="272"/>
      <c r="D383" s="272"/>
      <c r="E383" s="273"/>
      <c r="F383" s="202"/>
    </row>
    <row r="384" spans="1:6" ht="15.75" thickBot="1" x14ac:dyDescent="0.3">
      <c r="A384" s="271" t="s">
        <v>123</v>
      </c>
      <c r="B384" s="274"/>
      <c r="C384" s="272">
        <v>5580</v>
      </c>
      <c r="D384" s="272"/>
      <c r="E384" s="273"/>
      <c r="F384" s="202"/>
    </row>
    <row r="385" spans="1:6" ht="15.75" thickBot="1" x14ac:dyDescent="0.3">
      <c r="A385" s="275" t="s">
        <v>462</v>
      </c>
      <c r="B385" s="274">
        <f>B384+B383</f>
        <v>0</v>
      </c>
      <c r="C385" s="274">
        <f t="shared" ref="C385:E385" si="31">C384+C383</f>
        <v>5580</v>
      </c>
      <c r="D385" s="274">
        <f t="shared" si="31"/>
        <v>0</v>
      </c>
      <c r="E385" s="276">
        <f t="shared" si="31"/>
        <v>0</v>
      </c>
      <c r="F385" s="202"/>
    </row>
    <row r="386" spans="1:6" x14ac:dyDescent="0.25">
      <c r="A386" s="605" t="s">
        <v>315</v>
      </c>
      <c r="B386" s="596"/>
      <c r="C386" s="597"/>
      <c r="D386" s="597"/>
      <c r="E386" s="598"/>
      <c r="F386" s="202"/>
    </row>
    <row r="387" spans="1:6" x14ac:dyDescent="0.25">
      <c r="A387" s="606"/>
      <c r="B387" s="599"/>
      <c r="C387" s="600"/>
      <c r="D387" s="600"/>
      <c r="E387" s="601"/>
      <c r="F387" s="202"/>
    </row>
    <row r="388" spans="1:6" ht="15.75" thickBot="1" x14ac:dyDescent="0.3">
      <c r="A388" s="607"/>
      <c r="B388" s="602"/>
      <c r="C388" s="603"/>
      <c r="D388" s="603"/>
      <c r="E388" s="604"/>
      <c r="F388" s="202"/>
    </row>
    <row r="389" spans="1:6" ht="15.75" thickBot="1" x14ac:dyDescent="0.3">
      <c r="A389" s="269" t="s">
        <v>129</v>
      </c>
      <c r="B389" s="566"/>
      <c r="C389" s="567"/>
      <c r="D389" s="567"/>
      <c r="E389" s="568"/>
      <c r="F389" s="202"/>
    </row>
    <row r="390" spans="1:6" ht="15.75" thickBot="1" x14ac:dyDescent="0.3">
      <c r="A390" s="226" t="s">
        <v>463</v>
      </c>
      <c r="B390" s="587" t="s">
        <v>594</v>
      </c>
      <c r="C390" s="588"/>
      <c r="D390" s="588"/>
      <c r="E390" s="589"/>
      <c r="F390" s="202"/>
    </row>
    <row r="391" spans="1:6" ht="59.25" customHeight="1" thickBot="1" x14ac:dyDescent="0.3">
      <c r="A391" s="212" t="s">
        <v>69</v>
      </c>
      <c r="B391" s="590" t="s">
        <v>595</v>
      </c>
      <c r="C391" s="591"/>
      <c r="D391" s="591"/>
      <c r="E391" s="592"/>
      <c r="F391" s="202"/>
    </row>
    <row r="392" spans="1:6" ht="15.75" thickBot="1" x14ac:dyDescent="0.3">
      <c r="A392" s="212" t="s">
        <v>71</v>
      </c>
      <c r="B392" s="558" t="s">
        <v>580</v>
      </c>
      <c r="C392" s="559"/>
      <c r="D392" s="559"/>
      <c r="E392" s="560"/>
      <c r="F392" s="202"/>
    </row>
    <row r="393" spans="1:6" x14ac:dyDescent="0.25">
      <c r="A393" s="561"/>
      <c r="B393" s="227">
        <v>2018</v>
      </c>
      <c r="C393" s="227">
        <v>2019</v>
      </c>
      <c r="D393" s="227">
        <v>2020</v>
      </c>
      <c r="E393" s="228">
        <v>2021</v>
      </c>
      <c r="F393" s="202"/>
    </row>
    <row r="394" spans="1:6" ht="15.75" thickBot="1" x14ac:dyDescent="0.3">
      <c r="A394" s="562"/>
      <c r="B394" s="229" t="s">
        <v>1</v>
      </c>
      <c r="C394" s="229" t="s">
        <v>47</v>
      </c>
      <c r="D394" s="229" t="s">
        <v>47</v>
      </c>
      <c r="E394" s="230" t="s">
        <v>47</v>
      </c>
      <c r="F394" s="202"/>
    </row>
    <row r="395" spans="1:6" ht="15.75" thickBot="1" x14ac:dyDescent="0.3">
      <c r="A395" s="212" t="s">
        <v>73</v>
      </c>
      <c r="B395" s="231"/>
      <c r="C395" s="231">
        <v>2</v>
      </c>
      <c r="D395" s="231"/>
      <c r="E395" s="232"/>
      <c r="F395" s="202"/>
    </row>
    <row r="396" spans="1:6" ht="15.75" thickBot="1" x14ac:dyDescent="0.3">
      <c r="A396" s="212" t="s">
        <v>74</v>
      </c>
      <c r="B396" s="231"/>
      <c r="C396" s="231">
        <v>1500</v>
      </c>
      <c r="D396" s="231"/>
      <c r="E396" s="232"/>
      <c r="F396" s="202"/>
    </row>
    <row r="397" spans="1:6" ht="15.75" thickBot="1" x14ac:dyDescent="0.3">
      <c r="A397" s="222" t="s">
        <v>75</v>
      </c>
      <c r="B397" s="231" t="e">
        <f>B396/B395</f>
        <v>#DIV/0!</v>
      </c>
      <c r="C397" s="231">
        <f t="shared" ref="C397:E397" si="32">C396/C395</f>
        <v>750</v>
      </c>
      <c r="D397" s="231" t="e">
        <f t="shared" si="32"/>
        <v>#DIV/0!</v>
      </c>
      <c r="E397" s="232" t="e">
        <f t="shared" si="32"/>
        <v>#DIV/0!</v>
      </c>
      <c r="F397" s="202"/>
    </row>
    <row r="398" spans="1:6" ht="15.75" thickBot="1" x14ac:dyDescent="0.3">
      <c r="A398" s="212" t="s">
        <v>76</v>
      </c>
      <c r="B398" s="235" t="s">
        <v>77</v>
      </c>
      <c r="C398" s="236" t="e">
        <f>C395/B395-1</f>
        <v>#DIV/0!</v>
      </c>
      <c r="D398" s="236">
        <f t="shared" ref="D398:D400" si="33">D395/C395-1</f>
        <v>-1</v>
      </c>
      <c r="E398" s="237" t="e">
        <f>E395/D395-1</f>
        <v>#DIV/0!</v>
      </c>
      <c r="F398" s="202"/>
    </row>
    <row r="399" spans="1:6" ht="15.75" thickBot="1" x14ac:dyDescent="0.3">
      <c r="A399" s="222" t="s">
        <v>78</v>
      </c>
      <c r="B399" s="235" t="s">
        <v>77</v>
      </c>
      <c r="C399" s="236" t="e">
        <f>C396/B396-1</f>
        <v>#DIV/0!</v>
      </c>
      <c r="D399" s="236">
        <f t="shared" si="33"/>
        <v>-1</v>
      </c>
      <c r="E399" s="237" t="e">
        <f>E396/D396-1</f>
        <v>#DIV/0!</v>
      </c>
      <c r="F399" s="202"/>
    </row>
    <row r="400" spans="1:6" ht="15.75" thickBot="1" x14ac:dyDescent="0.3">
      <c r="A400" s="222" t="s">
        <v>79</v>
      </c>
      <c r="B400" s="235" t="s">
        <v>77</v>
      </c>
      <c r="C400" s="236" t="e">
        <f>C397/B397-1</f>
        <v>#DIV/0!</v>
      </c>
      <c r="D400" s="236" t="e">
        <f t="shared" si="33"/>
        <v>#DIV/0!</v>
      </c>
      <c r="E400" s="237" t="e">
        <f>E397/D397-1</f>
        <v>#DIV/0!</v>
      </c>
      <c r="F400" s="202"/>
    </row>
    <row r="401" spans="1:6" ht="15.75" thickBot="1" x14ac:dyDescent="0.3">
      <c r="A401" s="563" t="s">
        <v>596</v>
      </c>
      <c r="B401" s="564"/>
      <c r="C401" s="564"/>
      <c r="D401" s="564"/>
      <c r="E401" s="565"/>
      <c r="F401" s="202"/>
    </row>
    <row r="402" spans="1:6" x14ac:dyDescent="0.25">
      <c r="A402" s="561"/>
      <c r="B402" s="227">
        <v>2018</v>
      </c>
      <c r="C402" s="227">
        <v>2019</v>
      </c>
      <c r="D402" s="227">
        <v>2020</v>
      </c>
      <c r="E402" s="228">
        <v>2021</v>
      </c>
      <c r="F402" s="202"/>
    </row>
    <row r="403" spans="1:6" ht="15.75" thickBot="1" x14ac:dyDescent="0.3">
      <c r="A403" s="562"/>
      <c r="B403" s="229" t="s">
        <v>1</v>
      </c>
      <c r="C403" s="229" t="s">
        <v>47</v>
      </c>
      <c r="D403" s="229" t="s">
        <v>47</v>
      </c>
      <c r="E403" s="230" t="s">
        <v>47</v>
      </c>
      <c r="F403" s="202"/>
    </row>
    <row r="404" spans="1:6" ht="15.75" thickBot="1" x14ac:dyDescent="0.3">
      <c r="A404" s="248" t="s">
        <v>122</v>
      </c>
      <c r="B404" s="240"/>
      <c r="C404" s="240"/>
      <c r="D404" s="240"/>
      <c r="E404" s="241"/>
      <c r="F404" s="202"/>
    </row>
    <row r="405" spans="1:6" ht="15.75" thickBot="1" x14ac:dyDescent="0.3">
      <c r="A405" s="248" t="s">
        <v>123</v>
      </c>
      <c r="B405" s="243"/>
      <c r="C405" s="240">
        <v>1500</v>
      </c>
      <c r="D405" s="240"/>
      <c r="E405" s="241"/>
      <c r="F405" s="202"/>
    </row>
    <row r="406" spans="1:6" ht="15.75" thickBot="1" x14ac:dyDescent="0.3">
      <c r="A406" s="277" t="s">
        <v>468</v>
      </c>
      <c r="B406" s="243"/>
      <c r="C406" s="243">
        <v>1500</v>
      </c>
      <c r="D406" s="243"/>
      <c r="E406" s="251"/>
      <c r="F406" s="202"/>
    </row>
    <row r="407" spans="1:6" x14ac:dyDescent="0.25">
      <c r="A407" s="605" t="s">
        <v>315</v>
      </c>
      <c r="B407" s="596"/>
      <c r="C407" s="597"/>
      <c r="D407" s="597"/>
      <c r="E407" s="598"/>
      <c r="F407" s="202"/>
    </row>
    <row r="408" spans="1:6" x14ac:dyDescent="0.25">
      <c r="A408" s="606"/>
      <c r="B408" s="599"/>
      <c r="C408" s="600"/>
      <c r="D408" s="600"/>
      <c r="E408" s="601"/>
      <c r="F408" s="202"/>
    </row>
    <row r="409" spans="1:6" ht="15.75" thickBot="1" x14ac:dyDescent="0.3">
      <c r="A409" s="607"/>
      <c r="B409" s="602"/>
      <c r="C409" s="603"/>
      <c r="D409" s="603"/>
      <c r="E409" s="604"/>
      <c r="F409" s="202"/>
    </row>
    <row r="410" spans="1:6" ht="15.75" thickBot="1" x14ac:dyDescent="0.3">
      <c r="A410" s="278" t="s">
        <v>129</v>
      </c>
      <c r="B410" s="566"/>
      <c r="C410" s="567"/>
      <c r="D410" s="567"/>
      <c r="E410" s="568"/>
      <c r="F410" s="202"/>
    </row>
    <row r="411" spans="1:6" ht="15.75" thickBot="1" x14ac:dyDescent="0.3">
      <c r="A411" s="226" t="s">
        <v>469</v>
      </c>
      <c r="B411" s="587" t="s">
        <v>597</v>
      </c>
      <c r="C411" s="588"/>
      <c r="D411" s="588"/>
      <c r="E411" s="589"/>
      <c r="F411" s="202"/>
    </row>
    <row r="412" spans="1:6" ht="195" customHeight="1" thickBot="1" x14ac:dyDescent="0.3">
      <c r="A412" s="212" t="s">
        <v>69</v>
      </c>
      <c r="B412" s="713" t="s">
        <v>598</v>
      </c>
      <c r="C412" s="714"/>
      <c r="D412" s="714"/>
      <c r="E412" s="715"/>
      <c r="F412" s="202"/>
    </row>
    <row r="413" spans="1:6" ht="15.75" thickBot="1" x14ac:dyDescent="0.3">
      <c r="A413" s="212" t="s">
        <v>71</v>
      </c>
      <c r="B413" s="558" t="s">
        <v>599</v>
      </c>
      <c r="C413" s="559"/>
      <c r="D413" s="559"/>
      <c r="E413" s="560"/>
      <c r="F413" s="202"/>
    </row>
    <row r="414" spans="1:6" x14ac:dyDescent="0.25">
      <c r="A414" s="561"/>
      <c r="B414" s="227">
        <v>2018</v>
      </c>
      <c r="C414" s="227">
        <v>2019</v>
      </c>
      <c r="D414" s="227">
        <v>2020</v>
      </c>
      <c r="E414" s="228">
        <v>2021</v>
      </c>
      <c r="F414" s="202"/>
    </row>
    <row r="415" spans="1:6" ht="15.75" thickBot="1" x14ac:dyDescent="0.3">
      <c r="A415" s="562"/>
      <c r="B415" s="229" t="s">
        <v>1</v>
      </c>
      <c r="C415" s="229" t="s">
        <v>47</v>
      </c>
      <c r="D415" s="229" t="s">
        <v>47</v>
      </c>
      <c r="E415" s="230" t="s">
        <v>47</v>
      </c>
      <c r="F415" s="202"/>
    </row>
    <row r="416" spans="1:6" ht="15.75" thickBot="1" x14ac:dyDescent="0.3">
      <c r="A416" s="212" t="s">
        <v>73</v>
      </c>
      <c r="B416" s="231"/>
      <c r="C416" s="231">
        <v>600</v>
      </c>
      <c r="D416" s="231"/>
      <c r="E416" s="232"/>
      <c r="F416" s="202"/>
    </row>
    <row r="417" spans="1:6" ht="15.75" thickBot="1" x14ac:dyDescent="0.3">
      <c r="A417" s="212" t="s">
        <v>74</v>
      </c>
      <c r="B417" s="231"/>
      <c r="C417" s="231">
        <v>3000</v>
      </c>
      <c r="D417" s="231"/>
      <c r="E417" s="232"/>
      <c r="F417" s="202"/>
    </row>
    <row r="418" spans="1:6" ht="15.75" thickBot="1" x14ac:dyDescent="0.3">
      <c r="A418" s="222" t="s">
        <v>75</v>
      </c>
      <c r="B418" s="231" t="e">
        <f>B417/B416</f>
        <v>#DIV/0!</v>
      </c>
      <c r="C418" s="231">
        <f t="shared" ref="C418:E418" si="34">C417/C416</f>
        <v>5</v>
      </c>
      <c r="D418" s="231" t="e">
        <f t="shared" si="34"/>
        <v>#DIV/0!</v>
      </c>
      <c r="E418" s="232" t="e">
        <f t="shared" si="34"/>
        <v>#DIV/0!</v>
      </c>
      <c r="F418" s="202"/>
    </row>
    <row r="419" spans="1:6" ht="15.75" thickBot="1" x14ac:dyDescent="0.3">
      <c r="A419" s="222" t="s">
        <v>76</v>
      </c>
      <c r="B419" s="235" t="s">
        <v>77</v>
      </c>
      <c r="C419" s="236" t="e">
        <f>C416/B416-1</f>
        <v>#DIV/0!</v>
      </c>
      <c r="D419" s="236">
        <f t="shared" ref="D419:D421" si="35">D416/C416-1</f>
        <v>-1</v>
      </c>
      <c r="E419" s="237" t="e">
        <f>E416/D416-1</f>
        <v>#DIV/0!</v>
      </c>
      <c r="F419" s="202"/>
    </row>
    <row r="420" spans="1:6" ht="15.75" thickBot="1" x14ac:dyDescent="0.3">
      <c r="A420" s="222" t="s">
        <v>78</v>
      </c>
      <c r="B420" s="235" t="s">
        <v>77</v>
      </c>
      <c r="C420" s="236" t="e">
        <f>C417/B417-1</f>
        <v>#DIV/0!</v>
      </c>
      <c r="D420" s="236">
        <f t="shared" si="35"/>
        <v>-1</v>
      </c>
      <c r="E420" s="237" t="e">
        <f>E417/D417-1</f>
        <v>#DIV/0!</v>
      </c>
      <c r="F420" s="202"/>
    </row>
    <row r="421" spans="1:6" ht="15.75" thickBot="1" x14ac:dyDescent="0.3">
      <c r="A421" s="222" t="s">
        <v>79</v>
      </c>
      <c r="B421" s="235" t="s">
        <v>77</v>
      </c>
      <c r="C421" s="236" t="e">
        <f>C418/B418-1</f>
        <v>#DIV/0!</v>
      </c>
      <c r="D421" s="236" t="e">
        <f t="shared" si="35"/>
        <v>#DIV/0!</v>
      </c>
      <c r="E421" s="237" t="e">
        <f>E418/D418-1</f>
        <v>#DIV/0!</v>
      </c>
      <c r="F421" s="202"/>
    </row>
    <row r="422" spans="1:6" ht="15.75" thickBot="1" x14ac:dyDescent="0.3">
      <c r="A422" s="563" t="s">
        <v>600</v>
      </c>
      <c r="B422" s="564"/>
      <c r="C422" s="564"/>
      <c r="D422" s="564"/>
      <c r="E422" s="565"/>
      <c r="F422" s="202"/>
    </row>
    <row r="423" spans="1:6" x14ac:dyDescent="0.25">
      <c r="A423" s="561"/>
      <c r="B423" s="227">
        <v>2018</v>
      </c>
      <c r="C423" s="227">
        <v>2019</v>
      </c>
      <c r="D423" s="227">
        <v>2020</v>
      </c>
      <c r="E423" s="228">
        <v>2021</v>
      </c>
      <c r="F423" s="202"/>
    </row>
    <row r="424" spans="1:6" ht="15.75" thickBot="1" x14ac:dyDescent="0.3">
      <c r="A424" s="562"/>
      <c r="B424" s="229" t="s">
        <v>1</v>
      </c>
      <c r="C424" s="229" t="s">
        <v>47</v>
      </c>
      <c r="D424" s="229" t="s">
        <v>47</v>
      </c>
      <c r="E424" s="230" t="s">
        <v>47</v>
      </c>
      <c r="F424" s="202"/>
    </row>
    <row r="425" spans="1:6" ht="15.75" thickBot="1" x14ac:dyDescent="0.3">
      <c r="A425" s="248" t="s">
        <v>122</v>
      </c>
      <c r="B425" s="240"/>
      <c r="C425" s="240"/>
      <c r="D425" s="240"/>
      <c r="E425" s="241"/>
      <c r="F425" s="202"/>
    </row>
    <row r="426" spans="1:6" ht="15.75" thickBot="1" x14ac:dyDescent="0.3">
      <c r="A426" s="248" t="s">
        <v>123</v>
      </c>
      <c r="B426" s="243"/>
      <c r="C426" s="240">
        <v>3000</v>
      </c>
      <c r="D426" s="240"/>
      <c r="E426" s="241"/>
      <c r="F426" s="202"/>
    </row>
    <row r="427" spans="1:6" ht="15.75" thickBot="1" x14ac:dyDescent="0.3">
      <c r="A427" s="279" t="s">
        <v>474</v>
      </c>
      <c r="B427" s="243"/>
      <c r="C427" s="243">
        <v>3000</v>
      </c>
      <c r="D427" s="243"/>
      <c r="E427" s="251"/>
      <c r="F427" s="202"/>
    </row>
    <row r="428" spans="1:6" x14ac:dyDescent="0.25">
      <c r="A428" s="605" t="s">
        <v>315</v>
      </c>
      <c r="B428" s="596"/>
      <c r="C428" s="597"/>
      <c r="D428" s="597"/>
      <c r="E428" s="598"/>
      <c r="F428" s="202"/>
    </row>
    <row r="429" spans="1:6" x14ac:dyDescent="0.25">
      <c r="A429" s="606"/>
      <c r="B429" s="599"/>
      <c r="C429" s="600"/>
      <c r="D429" s="600"/>
      <c r="E429" s="601"/>
      <c r="F429" s="202"/>
    </row>
    <row r="430" spans="1:6" ht="15.75" thickBot="1" x14ac:dyDescent="0.3">
      <c r="A430" s="607"/>
      <c r="B430" s="602"/>
      <c r="C430" s="603"/>
      <c r="D430" s="603"/>
      <c r="E430" s="604"/>
      <c r="F430" s="202"/>
    </row>
    <row r="431" spans="1:6" ht="15.75" thickBot="1" x14ac:dyDescent="0.3">
      <c r="A431" s="269" t="s">
        <v>129</v>
      </c>
      <c r="B431" s="566"/>
      <c r="C431" s="567"/>
      <c r="D431" s="567"/>
      <c r="E431" s="568"/>
      <c r="F431" s="202"/>
    </row>
    <row r="432" spans="1:6" ht="15.75" thickBot="1" x14ac:dyDescent="0.3">
      <c r="A432" s="226" t="s">
        <v>475</v>
      </c>
      <c r="B432" s="587" t="s">
        <v>601</v>
      </c>
      <c r="C432" s="588"/>
      <c r="D432" s="588"/>
      <c r="E432" s="589"/>
      <c r="F432" s="202"/>
    </row>
    <row r="433" spans="1:6" ht="15.75" thickBot="1" x14ac:dyDescent="0.3">
      <c r="A433" s="212" t="s">
        <v>69</v>
      </c>
      <c r="B433" s="590" t="s">
        <v>602</v>
      </c>
      <c r="C433" s="591"/>
      <c r="D433" s="591"/>
      <c r="E433" s="592"/>
      <c r="F433" s="202"/>
    </row>
    <row r="434" spans="1:6" ht="15.75" thickBot="1" x14ac:dyDescent="0.3">
      <c r="A434" s="212" t="s">
        <v>71</v>
      </c>
      <c r="B434" s="558" t="s">
        <v>580</v>
      </c>
      <c r="C434" s="559"/>
      <c r="D434" s="559"/>
      <c r="E434" s="560"/>
      <c r="F434" s="202"/>
    </row>
    <row r="435" spans="1:6" x14ac:dyDescent="0.25">
      <c r="A435" s="561"/>
      <c r="B435" s="227">
        <v>2018</v>
      </c>
      <c r="C435" s="227">
        <v>2019</v>
      </c>
      <c r="D435" s="227">
        <v>2020</v>
      </c>
      <c r="E435" s="228">
        <v>2021</v>
      </c>
      <c r="F435" s="202"/>
    </row>
    <row r="436" spans="1:6" ht="15.75" thickBot="1" x14ac:dyDescent="0.3">
      <c r="A436" s="562"/>
      <c r="B436" s="229" t="s">
        <v>1</v>
      </c>
      <c r="C436" s="229" t="s">
        <v>47</v>
      </c>
      <c r="D436" s="229" t="s">
        <v>47</v>
      </c>
      <c r="E436" s="230" t="s">
        <v>47</v>
      </c>
      <c r="F436" s="202"/>
    </row>
    <row r="437" spans="1:6" ht="15.75" thickBot="1" x14ac:dyDescent="0.3">
      <c r="A437" s="212" t="s">
        <v>73</v>
      </c>
      <c r="B437" s="231"/>
      <c r="C437" s="231"/>
      <c r="D437" s="231">
        <v>1</v>
      </c>
      <c r="E437" s="232"/>
      <c r="F437" s="202"/>
    </row>
    <row r="438" spans="1:6" ht="15.75" thickBot="1" x14ac:dyDescent="0.3">
      <c r="A438" s="212" t="s">
        <v>74</v>
      </c>
      <c r="B438" s="231"/>
      <c r="C438" s="231"/>
      <c r="D438" s="231">
        <v>10000</v>
      </c>
      <c r="E438" s="232"/>
      <c r="F438" s="202"/>
    </row>
    <row r="439" spans="1:6" ht="15.75" thickBot="1" x14ac:dyDescent="0.3">
      <c r="A439" s="222" t="s">
        <v>75</v>
      </c>
      <c r="B439" s="231" t="e">
        <f>B438/B437</f>
        <v>#DIV/0!</v>
      </c>
      <c r="C439" s="231" t="e">
        <f t="shared" ref="C439:E439" si="36">C438/C437</f>
        <v>#DIV/0!</v>
      </c>
      <c r="D439" s="231">
        <f t="shared" si="36"/>
        <v>10000</v>
      </c>
      <c r="E439" s="232" t="e">
        <f t="shared" si="36"/>
        <v>#DIV/0!</v>
      </c>
      <c r="F439" s="202"/>
    </row>
    <row r="440" spans="1:6" ht="15.75" thickBot="1" x14ac:dyDescent="0.3">
      <c r="A440" s="222" t="s">
        <v>76</v>
      </c>
      <c r="B440" s="235" t="s">
        <v>77</v>
      </c>
      <c r="C440" s="236" t="e">
        <f>C437/B437-1</f>
        <v>#DIV/0!</v>
      </c>
      <c r="D440" s="236" t="e">
        <f t="shared" ref="D440:D442" si="37">D437/C437-1</f>
        <v>#DIV/0!</v>
      </c>
      <c r="E440" s="237">
        <f>E437/D437-1</f>
        <v>-1</v>
      </c>
      <c r="F440" s="202"/>
    </row>
    <row r="441" spans="1:6" ht="15.75" thickBot="1" x14ac:dyDescent="0.3">
      <c r="A441" s="222" t="s">
        <v>78</v>
      </c>
      <c r="B441" s="235" t="s">
        <v>77</v>
      </c>
      <c r="C441" s="236" t="e">
        <f>C438/B438-1</f>
        <v>#DIV/0!</v>
      </c>
      <c r="D441" s="236" t="e">
        <f t="shared" si="37"/>
        <v>#DIV/0!</v>
      </c>
      <c r="E441" s="237">
        <f>E438/D438-1</f>
        <v>-1</v>
      </c>
      <c r="F441" s="202"/>
    </row>
    <row r="442" spans="1:6" ht="15.75" thickBot="1" x14ac:dyDescent="0.3">
      <c r="A442" s="222" t="s">
        <v>79</v>
      </c>
      <c r="B442" s="235" t="s">
        <v>77</v>
      </c>
      <c r="C442" s="236" t="e">
        <f>C439/B439-1</f>
        <v>#DIV/0!</v>
      </c>
      <c r="D442" s="236" t="e">
        <f t="shared" si="37"/>
        <v>#DIV/0!</v>
      </c>
      <c r="E442" s="237" t="e">
        <f>E439/D439-1</f>
        <v>#DIV/0!</v>
      </c>
      <c r="F442" s="202"/>
    </row>
    <row r="443" spans="1:6" ht="15.75" thickBot="1" x14ac:dyDescent="0.3">
      <c r="A443" s="563" t="s">
        <v>603</v>
      </c>
      <c r="B443" s="564"/>
      <c r="C443" s="564"/>
      <c r="D443" s="564"/>
      <c r="E443" s="565"/>
      <c r="F443" s="202"/>
    </row>
    <row r="444" spans="1:6" x14ac:dyDescent="0.25">
      <c r="A444" s="561"/>
      <c r="B444" s="227">
        <v>2018</v>
      </c>
      <c r="C444" s="227">
        <v>2019</v>
      </c>
      <c r="D444" s="227">
        <v>2020</v>
      </c>
      <c r="E444" s="228">
        <v>2021</v>
      </c>
      <c r="F444" s="202"/>
    </row>
    <row r="445" spans="1:6" ht="15.75" thickBot="1" x14ac:dyDescent="0.3">
      <c r="A445" s="562"/>
      <c r="B445" s="229" t="s">
        <v>1</v>
      </c>
      <c r="C445" s="229" t="s">
        <v>47</v>
      </c>
      <c r="D445" s="229" t="s">
        <v>47</v>
      </c>
      <c r="E445" s="230" t="s">
        <v>47</v>
      </c>
      <c r="F445" s="202"/>
    </row>
    <row r="446" spans="1:6" ht="15.75" thickBot="1" x14ac:dyDescent="0.3">
      <c r="A446" s="248" t="s">
        <v>122</v>
      </c>
      <c r="B446" s="240"/>
      <c r="C446" s="240"/>
      <c r="D446" s="240"/>
      <c r="E446" s="241"/>
      <c r="F446" s="202"/>
    </row>
    <row r="447" spans="1:6" ht="15.75" thickBot="1" x14ac:dyDescent="0.3">
      <c r="A447" s="248" t="s">
        <v>123</v>
      </c>
      <c r="B447" s="243"/>
      <c r="C447" s="240"/>
      <c r="D447" s="240">
        <v>10000</v>
      </c>
      <c r="E447" s="241"/>
      <c r="F447" s="202"/>
    </row>
    <row r="448" spans="1:6" ht="15.75" thickBot="1" x14ac:dyDescent="0.3">
      <c r="A448" s="277" t="s">
        <v>480</v>
      </c>
      <c r="B448" s="243"/>
      <c r="C448" s="243"/>
      <c r="D448" s="243">
        <v>10000</v>
      </c>
      <c r="E448" s="251"/>
      <c r="F448" s="202"/>
    </row>
    <row r="449" spans="1:6" x14ac:dyDescent="0.25">
      <c r="A449" s="593" t="s">
        <v>315</v>
      </c>
      <c r="B449" s="596"/>
      <c r="C449" s="597"/>
      <c r="D449" s="597"/>
      <c r="E449" s="598"/>
      <c r="F449" s="202"/>
    </row>
    <row r="450" spans="1:6" x14ac:dyDescent="0.25">
      <c r="A450" s="594"/>
      <c r="B450" s="599"/>
      <c r="C450" s="600"/>
      <c r="D450" s="600"/>
      <c r="E450" s="601"/>
      <c r="F450" s="202"/>
    </row>
    <row r="451" spans="1:6" ht="15.75" thickBot="1" x14ac:dyDescent="0.3">
      <c r="A451" s="595"/>
      <c r="B451" s="602"/>
      <c r="C451" s="603"/>
      <c r="D451" s="603"/>
      <c r="E451" s="604"/>
      <c r="F451" s="202"/>
    </row>
    <row r="452" spans="1:6" ht="15.75" thickBot="1" x14ac:dyDescent="0.3">
      <c r="A452" s="269" t="s">
        <v>129</v>
      </c>
      <c r="B452" s="566"/>
      <c r="C452" s="567"/>
      <c r="D452" s="567"/>
      <c r="E452" s="568"/>
      <c r="F452" s="202"/>
    </row>
    <row r="453" spans="1:6" ht="15.75" thickBot="1" x14ac:dyDescent="0.3">
      <c r="A453" s="226" t="s">
        <v>481</v>
      </c>
      <c r="B453" s="566" t="s">
        <v>604</v>
      </c>
      <c r="C453" s="567"/>
      <c r="D453" s="567"/>
      <c r="E453" s="568"/>
      <c r="F453" s="202"/>
    </row>
    <row r="454" spans="1:6" ht="49.5" customHeight="1" thickBot="1" x14ac:dyDescent="0.3">
      <c r="A454" s="212" t="s">
        <v>69</v>
      </c>
      <c r="B454" s="584" t="s">
        <v>605</v>
      </c>
      <c r="C454" s="585"/>
      <c r="D454" s="585"/>
      <c r="E454" s="586"/>
      <c r="F454" s="202"/>
    </row>
    <row r="455" spans="1:6" ht="15.75" thickBot="1" x14ac:dyDescent="0.3">
      <c r="A455" s="212" t="s">
        <v>71</v>
      </c>
      <c r="B455" s="558" t="s">
        <v>580</v>
      </c>
      <c r="C455" s="559"/>
      <c r="D455" s="559"/>
      <c r="E455" s="560"/>
      <c r="F455" s="202"/>
    </row>
    <row r="456" spans="1:6" x14ac:dyDescent="0.25">
      <c r="A456" s="561"/>
      <c r="B456" s="227">
        <v>2018</v>
      </c>
      <c r="C456" s="227">
        <v>2019</v>
      </c>
      <c r="D456" s="227">
        <v>2020</v>
      </c>
      <c r="E456" s="228">
        <v>2021</v>
      </c>
      <c r="F456" s="202"/>
    </row>
    <row r="457" spans="1:6" ht="15.75" thickBot="1" x14ac:dyDescent="0.3">
      <c r="A457" s="562"/>
      <c r="B457" s="229" t="s">
        <v>1</v>
      </c>
      <c r="C457" s="229" t="s">
        <v>47</v>
      </c>
      <c r="D457" s="229" t="s">
        <v>47</v>
      </c>
      <c r="E457" s="230" t="s">
        <v>47</v>
      </c>
      <c r="F457" s="202"/>
    </row>
    <row r="458" spans="1:6" ht="15.75" thickBot="1" x14ac:dyDescent="0.3">
      <c r="A458" s="212" t="s">
        <v>73</v>
      </c>
      <c r="B458" s="231"/>
      <c r="C458" s="231"/>
      <c r="D458" s="231">
        <v>1</v>
      </c>
      <c r="E458" s="232"/>
      <c r="F458" s="202"/>
    </row>
    <row r="459" spans="1:6" ht="15.75" thickBot="1" x14ac:dyDescent="0.3">
      <c r="A459" s="212" t="s">
        <v>74</v>
      </c>
      <c r="B459" s="231"/>
      <c r="C459" s="243"/>
      <c r="D459" s="231">
        <v>500</v>
      </c>
      <c r="E459" s="232"/>
      <c r="F459" s="202"/>
    </row>
    <row r="460" spans="1:6" ht="15.75" thickBot="1" x14ac:dyDescent="0.3">
      <c r="A460" s="212" t="s">
        <v>75</v>
      </c>
      <c r="B460" s="231" t="e">
        <f>B459/B458</f>
        <v>#DIV/0!</v>
      </c>
      <c r="C460" s="231" t="e">
        <f t="shared" ref="C460:E460" si="38">C459/C458</f>
        <v>#DIV/0!</v>
      </c>
      <c r="D460" s="231">
        <f t="shared" si="38"/>
        <v>500</v>
      </c>
      <c r="E460" s="232" t="e">
        <f t="shared" si="38"/>
        <v>#DIV/0!</v>
      </c>
      <c r="F460" s="202"/>
    </row>
    <row r="461" spans="1:6" ht="15.75" thickBot="1" x14ac:dyDescent="0.3">
      <c r="A461" s="212" t="s">
        <v>76</v>
      </c>
      <c r="B461" s="235" t="s">
        <v>77</v>
      </c>
      <c r="C461" s="236" t="e">
        <f>C458/B458-1</f>
        <v>#DIV/0!</v>
      </c>
      <c r="D461" s="236" t="e">
        <f t="shared" ref="D461:D463" si="39">D458/C458-1</f>
        <v>#DIV/0!</v>
      </c>
      <c r="E461" s="237">
        <f>E458/D458-1</f>
        <v>-1</v>
      </c>
      <c r="F461" s="202"/>
    </row>
    <row r="462" spans="1:6" ht="15.75" thickBot="1" x14ac:dyDescent="0.3">
      <c r="A462" s="222" t="s">
        <v>78</v>
      </c>
      <c r="B462" s="235" t="s">
        <v>77</v>
      </c>
      <c r="C462" s="236" t="e">
        <f>C459/B459-1</f>
        <v>#DIV/0!</v>
      </c>
      <c r="D462" s="236" t="e">
        <f t="shared" si="39"/>
        <v>#DIV/0!</v>
      </c>
      <c r="E462" s="237">
        <f>E459/D459-1</f>
        <v>-1</v>
      </c>
      <c r="F462" s="202"/>
    </row>
    <row r="463" spans="1:6" ht="15.75" thickBot="1" x14ac:dyDescent="0.3">
      <c r="A463" s="222" t="s">
        <v>79</v>
      </c>
      <c r="B463" s="235" t="s">
        <v>77</v>
      </c>
      <c r="C463" s="236" t="e">
        <f>C460/B460-1</f>
        <v>#DIV/0!</v>
      </c>
      <c r="D463" s="236" t="e">
        <f t="shared" si="39"/>
        <v>#DIV/0!</v>
      </c>
      <c r="E463" s="237" t="e">
        <f>E460/D460-1</f>
        <v>#DIV/0!</v>
      </c>
      <c r="F463" s="202"/>
    </row>
    <row r="464" spans="1:6" ht="15.75" thickBot="1" x14ac:dyDescent="0.3">
      <c r="A464" s="563" t="s">
        <v>606</v>
      </c>
      <c r="B464" s="564"/>
      <c r="C464" s="564"/>
      <c r="D464" s="564"/>
      <c r="E464" s="565"/>
      <c r="F464" s="202"/>
    </row>
    <row r="465" spans="1:6" x14ac:dyDescent="0.25">
      <c r="A465" s="561"/>
      <c r="B465" s="227">
        <v>2018</v>
      </c>
      <c r="C465" s="227">
        <v>2019</v>
      </c>
      <c r="D465" s="227">
        <v>2020</v>
      </c>
      <c r="E465" s="228">
        <v>2021</v>
      </c>
      <c r="F465" s="202"/>
    </row>
    <row r="466" spans="1:6" ht="15.75" thickBot="1" x14ac:dyDescent="0.3">
      <c r="A466" s="562"/>
      <c r="B466" s="229" t="s">
        <v>1</v>
      </c>
      <c r="C466" s="229" t="s">
        <v>47</v>
      </c>
      <c r="D466" s="229" t="s">
        <v>47</v>
      </c>
      <c r="E466" s="230" t="s">
        <v>47</v>
      </c>
      <c r="F466" s="202"/>
    </row>
    <row r="467" spans="1:6" ht="15.75" thickBot="1" x14ac:dyDescent="0.3">
      <c r="A467" s="239" t="s">
        <v>122</v>
      </c>
      <c r="B467" s="240"/>
      <c r="C467" s="240"/>
      <c r="D467" s="240"/>
      <c r="E467" s="241"/>
      <c r="F467" s="202"/>
    </row>
    <row r="468" spans="1:6" ht="15.75" thickBot="1" x14ac:dyDescent="0.3">
      <c r="A468" s="239" t="s">
        <v>123</v>
      </c>
      <c r="B468" s="243"/>
      <c r="C468" s="240"/>
      <c r="D468" s="240">
        <v>500</v>
      </c>
      <c r="E468" s="241"/>
      <c r="F468" s="202"/>
    </row>
    <row r="469" spans="1:6" ht="15.75" thickBot="1" x14ac:dyDescent="0.3">
      <c r="A469" s="280" t="s">
        <v>486</v>
      </c>
      <c r="B469" s="243">
        <f>B468+B467</f>
        <v>0</v>
      </c>
      <c r="C469" s="243"/>
      <c r="D469" s="243">
        <f t="shared" ref="D469:E469" si="40">D468+D467</f>
        <v>500</v>
      </c>
      <c r="E469" s="251">
        <f t="shared" si="40"/>
        <v>0</v>
      </c>
      <c r="F469" s="202"/>
    </row>
    <row r="470" spans="1:6" ht="15.75" thickBot="1" x14ac:dyDescent="0.3">
      <c r="A470" s="269" t="s">
        <v>129</v>
      </c>
      <c r="B470" s="566"/>
      <c r="C470" s="567"/>
      <c r="D470" s="567"/>
      <c r="E470" s="568"/>
      <c r="F470" s="202"/>
    </row>
    <row r="471" spans="1:6" ht="42.75" customHeight="1" thickBot="1" x14ac:dyDescent="0.3">
      <c r="A471" s="226" t="s">
        <v>487</v>
      </c>
      <c r="B471" s="581" t="s">
        <v>607</v>
      </c>
      <c r="C471" s="582"/>
      <c r="D471" s="582"/>
      <c r="E471" s="583"/>
      <c r="F471" s="202"/>
    </row>
    <row r="472" spans="1:6" ht="58.5" customHeight="1" thickBot="1" x14ac:dyDescent="0.3">
      <c r="A472" s="212" t="s">
        <v>69</v>
      </c>
      <c r="B472" s="584" t="s">
        <v>608</v>
      </c>
      <c r="C472" s="585"/>
      <c r="D472" s="585"/>
      <c r="E472" s="586"/>
      <c r="F472" s="202"/>
    </row>
    <row r="473" spans="1:6" ht="15.75" thickBot="1" x14ac:dyDescent="0.3">
      <c r="A473" s="212" t="s">
        <v>71</v>
      </c>
      <c r="B473" s="558" t="s">
        <v>580</v>
      </c>
      <c r="C473" s="559"/>
      <c r="D473" s="559"/>
      <c r="E473" s="560"/>
      <c r="F473" s="202"/>
    </row>
    <row r="474" spans="1:6" x14ac:dyDescent="0.25">
      <c r="A474" s="561"/>
      <c r="B474" s="227">
        <v>2018</v>
      </c>
      <c r="C474" s="227">
        <v>2019</v>
      </c>
      <c r="D474" s="227">
        <v>2020</v>
      </c>
      <c r="E474" s="228">
        <v>2021</v>
      </c>
      <c r="F474" s="202"/>
    </row>
    <row r="475" spans="1:6" ht="15.75" thickBot="1" x14ac:dyDescent="0.3">
      <c r="A475" s="562"/>
      <c r="B475" s="229" t="s">
        <v>1</v>
      </c>
      <c r="C475" s="229" t="s">
        <v>47</v>
      </c>
      <c r="D475" s="229" t="s">
        <v>47</v>
      </c>
      <c r="E475" s="230" t="s">
        <v>47</v>
      </c>
      <c r="F475" s="202"/>
    </row>
    <row r="476" spans="1:6" ht="15.75" thickBot="1" x14ac:dyDescent="0.3">
      <c r="A476" s="212" t="s">
        <v>73</v>
      </c>
      <c r="B476" s="231"/>
      <c r="C476" s="231"/>
      <c r="D476" s="231">
        <v>1</v>
      </c>
      <c r="E476" s="232"/>
      <c r="F476" s="202"/>
    </row>
    <row r="477" spans="1:6" ht="15.75" thickBot="1" x14ac:dyDescent="0.3">
      <c r="A477" s="212" t="s">
        <v>74</v>
      </c>
      <c r="B477" s="231"/>
      <c r="C477" s="243"/>
      <c r="D477" s="231">
        <v>2000</v>
      </c>
      <c r="E477" s="232"/>
      <c r="F477" s="202"/>
    </row>
    <row r="478" spans="1:6" ht="15.75" thickBot="1" x14ac:dyDescent="0.3">
      <c r="A478" s="222" t="s">
        <v>75</v>
      </c>
      <c r="B478" s="231" t="e">
        <f>B477/B476</f>
        <v>#DIV/0!</v>
      </c>
      <c r="C478" s="231" t="e">
        <f t="shared" ref="C478:E478" si="41">C477/C476</f>
        <v>#DIV/0!</v>
      </c>
      <c r="D478" s="231">
        <f t="shared" si="41"/>
        <v>2000</v>
      </c>
      <c r="E478" s="232" t="e">
        <f t="shared" si="41"/>
        <v>#DIV/0!</v>
      </c>
      <c r="F478" s="202"/>
    </row>
    <row r="479" spans="1:6" ht="15.75" thickBot="1" x14ac:dyDescent="0.3">
      <c r="A479" s="212" t="s">
        <v>76</v>
      </c>
      <c r="B479" s="235" t="s">
        <v>77</v>
      </c>
      <c r="C479" s="236" t="e">
        <f>C476/B476-1</f>
        <v>#DIV/0!</v>
      </c>
      <c r="D479" s="236" t="e">
        <f t="shared" ref="D479:D481" si="42">D476/C476-1</f>
        <v>#DIV/0!</v>
      </c>
      <c r="E479" s="237">
        <f>E476/D476-1</f>
        <v>-1</v>
      </c>
      <c r="F479" s="202"/>
    </row>
    <row r="480" spans="1:6" ht="15.75" thickBot="1" x14ac:dyDescent="0.3">
      <c r="A480" s="222" t="s">
        <v>78</v>
      </c>
      <c r="B480" s="235" t="s">
        <v>77</v>
      </c>
      <c r="C480" s="236" t="e">
        <f>C477/B477-1</f>
        <v>#DIV/0!</v>
      </c>
      <c r="D480" s="236" t="e">
        <f t="shared" si="42"/>
        <v>#DIV/0!</v>
      </c>
      <c r="E480" s="237">
        <f>E477/D477-1</f>
        <v>-1</v>
      </c>
      <c r="F480" s="202"/>
    </row>
    <row r="481" spans="1:6" ht="15.75" thickBot="1" x14ac:dyDescent="0.3">
      <c r="A481" s="222" t="s">
        <v>79</v>
      </c>
      <c r="B481" s="235" t="s">
        <v>77</v>
      </c>
      <c r="C481" s="236" t="e">
        <f>C478/B478-1</f>
        <v>#DIV/0!</v>
      </c>
      <c r="D481" s="236" t="e">
        <f t="shared" si="42"/>
        <v>#DIV/0!</v>
      </c>
      <c r="E481" s="237" t="e">
        <f>E478/D478-1</f>
        <v>#DIV/0!</v>
      </c>
      <c r="F481" s="202"/>
    </row>
    <row r="482" spans="1:6" ht="15.75" thickBot="1" x14ac:dyDescent="0.3">
      <c r="A482" s="563" t="s">
        <v>609</v>
      </c>
      <c r="B482" s="564"/>
      <c r="C482" s="564"/>
      <c r="D482" s="564"/>
      <c r="E482" s="565"/>
      <c r="F482" s="202"/>
    </row>
    <row r="483" spans="1:6" x14ac:dyDescent="0.25">
      <c r="A483" s="561"/>
      <c r="B483" s="227">
        <v>2018</v>
      </c>
      <c r="C483" s="227">
        <v>2019</v>
      </c>
      <c r="D483" s="227">
        <v>2020</v>
      </c>
      <c r="E483" s="228">
        <v>2021</v>
      </c>
      <c r="F483" s="202"/>
    </row>
    <row r="484" spans="1:6" ht="15.75" thickBot="1" x14ac:dyDescent="0.3">
      <c r="A484" s="562"/>
      <c r="B484" s="229" t="s">
        <v>1</v>
      </c>
      <c r="C484" s="229" t="s">
        <v>47</v>
      </c>
      <c r="D484" s="229" t="s">
        <v>47</v>
      </c>
      <c r="E484" s="230" t="s">
        <v>47</v>
      </c>
      <c r="F484" s="202"/>
    </row>
    <row r="485" spans="1:6" ht="15.75" thickBot="1" x14ac:dyDescent="0.3">
      <c r="A485" s="248" t="s">
        <v>122</v>
      </c>
      <c r="B485" s="240"/>
      <c r="C485" s="240"/>
      <c r="D485" s="240"/>
      <c r="E485" s="241"/>
      <c r="F485" s="202"/>
    </row>
    <row r="486" spans="1:6" ht="15.75" thickBot="1" x14ac:dyDescent="0.3">
      <c r="A486" s="248" t="s">
        <v>123</v>
      </c>
      <c r="B486" s="243"/>
      <c r="C486" s="240"/>
      <c r="D486" s="240">
        <v>2000</v>
      </c>
      <c r="E486" s="241"/>
      <c r="F486" s="202"/>
    </row>
    <row r="487" spans="1:6" ht="15.75" thickBot="1" x14ac:dyDescent="0.3">
      <c r="A487" s="277" t="s">
        <v>492</v>
      </c>
      <c r="B487" s="243">
        <f>B486+B485</f>
        <v>0</v>
      </c>
      <c r="C487" s="243"/>
      <c r="D487" s="243">
        <f t="shared" ref="D487:E487" si="43">D486+D485</f>
        <v>2000</v>
      </c>
      <c r="E487" s="251">
        <f t="shared" si="43"/>
        <v>0</v>
      </c>
      <c r="F487" s="202"/>
    </row>
    <row r="488" spans="1:6" ht="15.75" thickBot="1" x14ac:dyDescent="0.3">
      <c r="A488" s="269" t="s">
        <v>129</v>
      </c>
      <c r="B488" s="566"/>
      <c r="C488" s="567"/>
      <c r="D488" s="567"/>
      <c r="E488" s="568"/>
      <c r="F488" s="202"/>
    </row>
    <row r="489" spans="1:6" ht="15.75" thickBot="1" x14ac:dyDescent="0.3">
      <c r="A489" s="226" t="s">
        <v>493</v>
      </c>
      <c r="B489" s="719" t="s">
        <v>610</v>
      </c>
      <c r="C489" s="720"/>
      <c r="D489" s="720"/>
      <c r="E489" s="721"/>
      <c r="F489" s="202"/>
    </row>
    <row r="490" spans="1:6" ht="36.75" customHeight="1" thickBot="1" x14ac:dyDescent="0.3">
      <c r="A490" s="212" t="s">
        <v>69</v>
      </c>
      <c r="B490" s="722" t="s">
        <v>611</v>
      </c>
      <c r="C490" s="723"/>
      <c r="D490" s="723"/>
      <c r="E490" s="724"/>
      <c r="F490" s="202"/>
    </row>
    <row r="491" spans="1:6" ht="15.75" thickBot="1" x14ac:dyDescent="0.3">
      <c r="A491" s="212" t="s">
        <v>71</v>
      </c>
      <c r="B491" s="558" t="s">
        <v>580</v>
      </c>
      <c r="C491" s="559"/>
      <c r="D491" s="559"/>
      <c r="E491" s="560"/>
      <c r="F491" s="202"/>
    </row>
    <row r="492" spans="1:6" x14ac:dyDescent="0.25">
      <c r="A492" s="561"/>
      <c r="B492" s="227">
        <v>2018</v>
      </c>
      <c r="C492" s="227">
        <v>2019</v>
      </c>
      <c r="D492" s="227">
        <v>2020</v>
      </c>
      <c r="E492" s="228">
        <v>2021</v>
      </c>
      <c r="F492" s="202"/>
    </row>
    <row r="493" spans="1:6" ht="15.75" thickBot="1" x14ac:dyDescent="0.3">
      <c r="A493" s="562"/>
      <c r="B493" s="229" t="s">
        <v>1</v>
      </c>
      <c r="C493" s="229" t="s">
        <v>47</v>
      </c>
      <c r="D493" s="229" t="s">
        <v>47</v>
      </c>
      <c r="E493" s="230" t="s">
        <v>47</v>
      </c>
      <c r="F493" s="202"/>
    </row>
    <row r="494" spans="1:6" ht="15.75" thickBot="1" x14ac:dyDescent="0.3">
      <c r="A494" s="212" t="s">
        <v>73</v>
      </c>
      <c r="B494" s="231"/>
      <c r="C494" s="231"/>
      <c r="D494" s="231">
        <v>3</v>
      </c>
      <c r="E494" s="232"/>
      <c r="F494" s="202"/>
    </row>
    <row r="495" spans="1:6" ht="15.75" thickBot="1" x14ac:dyDescent="0.3">
      <c r="A495" s="212" t="s">
        <v>74</v>
      </c>
      <c r="B495" s="231"/>
      <c r="C495" s="243"/>
      <c r="D495" s="231">
        <v>3000</v>
      </c>
      <c r="E495" s="232"/>
      <c r="F495" s="202"/>
    </row>
    <row r="496" spans="1:6" ht="15.75" thickBot="1" x14ac:dyDescent="0.3">
      <c r="A496" s="222" t="s">
        <v>75</v>
      </c>
      <c r="B496" s="231" t="e">
        <f>B495/B494</f>
        <v>#DIV/0!</v>
      </c>
      <c r="C496" s="231" t="e">
        <f t="shared" ref="C496:E496" si="44">C495/C494</f>
        <v>#DIV/0!</v>
      </c>
      <c r="D496" s="231">
        <f t="shared" si="44"/>
        <v>1000</v>
      </c>
      <c r="E496" s="232" t="e">
        <f t="shared" si="44"/>
        <v>#DIV/0!</v>
      </c>
      <c r="F496" s="202"/>
    </row>
    <row r="497" spans="1:6" ht="15.75" thickBot="1" x14ac:dyDescent="0.3">
      <c r="A497" s="212" t="s">
        <v>76</v>
      </c>
      <c r="B497" s="235" t="s">
        <v>77</v>
      </c>
      <c r="C497" s="236" t="e">
        <f>C494/B494-1</f>
        <v>#DIV/0!</v>
      </c>
      <c r="D497" s="236" t="e">
        <f t="shared" ref="D497:D499" si="45">D494/C494-1</f>
        <v>#DIV/0!</v>
      </c>
      <c r="E497" s="237">
        <f>E494/D494-1</f>
        <v>-1</v>
      </c>
      <c r="F497" s="202"/>
    </row>
    <row r="498" spans="1:6" ht="15.75" thickBot="1" x14ac:dyDescent="0.3">
      <c r="A498" s="222" t="s">
        <v>78</v>
      </c>
      <c r="B498" s="235" t="s">
        <v>77</v>
      </c>
      <c r="C498" s="236" t="e">
        <f>C495/B495-1</f>
        <v>#DIV/0!</v>
      </c>
      <c r="D498" s="236" t="e">
        <f t="shared" si="45"/>
        <v>#DIV/0!</v>
      </c>
      <c r="E498" s="237">
        <f>E495/D495-1</f>
        <v>-1</v>
      </c>
      <c r="F498" s="202"/>
    </row>
    <row r="499" spans="1:6" ht="15.75" thickBot="1" x14ac:dyDescent="0.3">
      <c r="A499" s="222" t="s">
        <v>79</v>
      </c>
      <c r="B499" s="235" t="s">
        <v>77</v>
      </c>
      <c r="C499" s="236" t="e">
        <f>C496/B496-1</f>
        <v>#DIV/0!</v>
      </c>
      <c r="D499" s="236" t="e">
        <f t="shared" si="45"/>
        <v>#DIV/0!</v>
      </c>
      <c r="E499" s="237" t="e">
        <f>E496/D496-1</f>
        <v>#DIV/0!</v>
      </c>
      <c r="F499" s="202"/>
    </row>
    <row r="500" spans="1:6" ht="15.75" thickBot="1" x14ac:dyDescent="0.3">
      <c r="A500" s="563" t="s">
        <v>612</v>
      </c>
      <c r="B500" s="564"/>
      <c r="C500" s="564"/>
      <c r="D500" s="564"/>
      <c r="E500" s="565"/>
      <c r="F500" s="202"/>
    </row>
    <row r="501" spans="1:6" x14ac:dyDescent="0.25">
      <c r="A501" s="561"/>
      <c r="B501" s="227">
        <v>2018</v>
      </c>
      <c r="C501" s="227">
        <v>2019</v>
      </c>
      <c r="D501" s="227">
        <v>2020</v>
      </c>
      <c r="E501" s="228">
        <v>2021</v>
      </c>
      <c r="F501" s="202"/>
    </row>
    <row r="502" spans="1:6" ht="15.75" thickBot="1" x14ac:dyDescent="0.3">
      <c r="A502" s="562"/>
      <c r="B502" s="229" t="s">
        <v>1</v>
      </c>
      <c r="C502" s="229" t="s">
        <v>47</v>
      </c>
      <c r="D502" s="229" t="s">
        <v>47</v>
      </c>
      <c r="E502" s="230" t="s">
        <v>47</v>
      </c>
      <c r="F502" s="202"/>
    </row>
    <row r="503" spans="1:6" ht="15.75" thickBot="1" x14ac:dyDescent="0.3">
      <c r="A503" s="248" t="s">
        <v>122</v>
      </c>
      <c r="B503" s="240"/>
      <c r="C503" s="240"/>
      <c r="D503" s="240"/>
      <c r="E503" s="241"/>
      <c r="F503" s="202"/>
    </row>
    <row r="504" spans="1:6" ht="15.75" thickBot="1" x14ac:dyDescent="0.3">
      <c r="A504" s="248" t="s">
        <v>123</v>
      </c>
      <c r="B504" s="243"/>
      <c r="C504" s="240"/>
      <c r="D504" s="240">
        <v>3000</v>
      </c>
      <c r="E504" s="241"/>
      <c r="F504" s="202"/>
    </row>
    <row r="505" spans="1:6" ht="15.75" thickBot="1" x14ac:dyDescent="0.3">
      <c r="A505" s="277" t="s">
        <v>498</v>
      </c>
      <c r="B505" s="243">
        <f>B504+B503</f>
        <v>0</v>
      </c>
      <c r="C505" s="243"/>
      <c r="D505" s="243">
        <f t="shared" ref="D505:E505" si="46">D504+D503</f>
        <v>3000</v>
      </c>
      <c r="E505" s="251">
        <f t="shared" si="46"/>
        <v>0</v>
      </c>
      <c r="F505" s="202"/>
    </row>
    <row r="506" spans="1:6" ht="15.75" thickBot="1" x14ac:dyDescent="0.3">
      <c r="A506" s="269" t="s">
        <v>129</v>
      </c>
      <c r="B506" s="566"/>
      <c r="C506" s="567"/>
      <c r="D506" s="567"/>
      <c r="E506" s="568"/>
      <c r="F506" s="202"/>
    </row>
    <row r="507" spans="1:6" ht="15.75" thickBot="1" x14ac:dyDescent="0.3">
      <c r="A507" s="226" t="s">
        <v>613</v>
      </c>
      <c r="B507" s="719" t="s">
        <v>614</v>
      </c>
      <c r="C507" s="720"/>
      <c r="D507" s="720"/>
      <c r="E507" s="721"/>
      <c r="F507" s="202"/>
    </row>
    <row r="508" spans="1:6" ht="57" customHeight="1" thickBot="1" x14ac:dyDescent="0.3">
      <c r="A508" s="212" t="s">
        <v>69</v>
      </c>
      <c r="B508" s="584" t="s">
        <v>615</v>
      </c>
      <c r="C508" s="585"/>
      <c r="D508" s="585"/>
      <c r="E508" s="586"/>
      <c r="F508" s="202"/>
    </row>
    <row r="509" spans="1:6" ht="15.75" thickBot="1" x14ac:dyDescent="0.3">
      <c r="A509" s="212" t="s">
        <v>71</v>
      </c>
      <c r="B509" s="558" t="s">
        <v>580</v>
      </c>
      <c r="C509" s="559"/>
      <c r="D509" s="559"/>
      <c r="E509" s="560"/>
      <c r="F509" s="202"/>
    </row>
    <row r="510" spans="1:6" x14ac:dyDescent="0.25">
      <c r="A510" s="561"/>
      <c r="B510" s="227">
        <v>2018</v>
      </c>
      <c r="C510" s="227">
        <v>2019</v>
      </c>
      <c r="D510" s="227">
        <v>2020</v>
      </c>
      <c r="E510" s="228">
        <v>2021</v>
      </c>
      <c r="F510" s="202"/>
    </row>
    <row r="511" spans="1:6" ht="15.75" thickBot="1" x14ac:dyDescent="0.3">
      <c r="A511" s="562"/>
      <c r="B511" s="229" t="s">
        <v>1</v>
      </c>
      <c r="C511" s="229" t="s">
        <v>47</v>
      </c>
      <c r="D511" s="229" t="s">
        <v>47</v>
      </c>
      <c r="E511" s="230" t="s">
        <v>47</v>
      </c>
      <c r="F511" s="202"/>
    </row>
    <row r="512" spans="1:6" ht="15.75" thickBot="1" x14ac:dyDescent="0.3">
      <c r="A512" s="212" t="s">
        <v>73</v>
      </c>
      <c r="B512" s="231"/>
      <c r="C512" s="231"/>
      <c r="D512" s="231">
        <v>1</v>
      </c>
      <c r="E512" s="232"/>
      <c r="F512" s="202"/>
    </row>
    <row r="513" spans="1:6" ht="15.75" thickBot="1" x14ac:dyDescent="0.3">
      <c r="A513" s="212" t="s">
        <v>74</v>
      </c>
      <c r="B513" s="231"/>
      <c r="C513" s="243"/>
      <c r="D513" s="231">
        <v>2000</v>
      </c>
      <c r="E513" s="232"/>
      <c r="F513" s="202"/>
    </row>
    <row r="514" spans="1:6" ht="15.75" thickBot="1" x14ac:dyDescent="0.3">
      <c r="A514" s="222" t="s">
        <v>75</v>
      </c>
      <c r="B514" s="231" t="e">
        <f>B513/B512</f>
        <v>#DIV/0!</v>
      </c>
      <c r="C514" s="231" t="e">
        <f t="shared" ref="C514:E514" si="47">C513/C512</f>
        <v>#DIV/0!</v>
      </c>
      <c r="D514" s="231">
        <f t="shared" si="47"/>
        <v>2000</v>
      </c>
      <c r="E514" s="232" t="e">
        <f t="shared" si="47"/>
        <v>#DIV/0!</v>
      </c>
      <c r="F514" s="202"/>
    </row>
    <row r="515" spans="1:6" ht="15.75" thickBot="1" x14ac:dyDescent="0.3">
      <c r="A515" s="212" t="s">
        <v>76</v>
      </c>
      <c r="B515" s="235" t="s">
        <v>77</v>
      </c>
      <c r="C515" s="236" t="e">
        <f>C512/B512-1</f>
        <v>#DIV/0!</v>
      </c>
      <c r="D515" s="236" t="e">
        <f t="shared" ref="D515:D517" si="48">D512/C512-1</f>
        <v>#DIV/0!</v>
      </c>
      <c r="E515" s="237">
        <f>E512/D512-1</f>
        <v>-1</v>
      </c>
      <c r="F515" s="202"/>
    </row>
    <row r="516" spans="1:6" ht="15.75" thickBot="1" x14ac:dyDescent="0.3">
      <c r="A516" s="222" t="s">
        <v>78</v>
      </c>
      <c r="B516" s="235" t="s">
        <v>77</v>
      </c>
      <c r="C516" s="236" t="e">
        <f>C513/B513-1</f>
        <v>#DIV/0!</v>
      </c>
      <c r="D516" s="236" t="e">
        <f t="shared" si="48"/>
        <v>#DIV/0!</v>
      </c>
      <c r="E516" s="237">
        <f>E513/D513-1</f>
        <v>-1</v>
      </c>
      <c r="F516" s="202"/>
    </row>
    <row r="517" spans="1:6" ht="15.75" thickBot="1" x14ac:dyDescent="0.3">
      <c r="A517" s="222" t="s">
        <v>79</v>
      </c>
      <c r="B517" s="235" t="s">
        <v>77</v>
      </c>
      <c r="C517" s="236" t="e">
        <f>C514/B514-1</f>
        <v>#DIV/0!</v>
      </c>
      <c r="D517" s="236" t="e">
        <f t="shared" si="48"/>
        <v>#DIV/0!</v>
      </c>
      <c r="E517" s="237" t="e">
        <f>E514/D514-1</f>
        <v>#DIV/0!</v>
      </c>
      <c r="F517" s="202"/>
    </row>
    <row r="518" spans="1:6" ht="15.75" thickBot="1" x14ac:dyDescent="0.3">
      <c r="A518" s="563" t="s">
        <v>616</v>
      </c>
      <c r="B518" s="564"/>
      <c r="C518" s="564"/>
      <c r="D518" s="564"/>
      <c r="E518" s="565"/>
      <c r="F518" s="202"/>
    </row>
    <row r="519" spans="1:6" x14ac:dyDescent="0.25">
      <c r="A519" s="561"/>
      <c r="B519" s="227">
        <v>2018</v>
      </c>
      <c r="C519" s="227">
        <v>2019</v>
      </c>
      <c r="D519" s="227">
        <v>2020</v>
      </c>
      <c r="E519" s="228">
        <v>2021</v>
      </c>
      <c r="F519" s="202"/>
    </row>
    <row r="520" spans="1:6" ht="15.75" thickBot="1" x14ac:dyDescent="0.3">
      <c r="A520" s="562"/>
      <c r="B520" s="229" t="s">
        <v>1</v>
      </c>
      <c r="C520" s="229" t="s">
        <v>47</v>
      </c>
      <c r="D520" s="229" t="s">
        <v>47</v>
      </c>
      <c r="E520" s="230" t="s">
        <v>47</v>
      </c>
      <c r="F520" s="202"/>
    </row>
    <row r="521" spans="1:6" ht="15.75" thickBot="1" x14ac:dyDescent="0.3">
      <c r="A521" s="271" t="s">
        <v>122</v>
      </c>
      <c r="B521" s="272"/>
      <c r="C521" s="272"/>
      <c r="D521" s="272"/>
      <c r="E521" s="273"/>
      <c r="F521" s="202"/>
    </row>
    <row r="522" spans="1:6" ht="15.75" thickBot="1" x14ac:dyDescent="0.3">
      <c r="A522" s="271" t="s">
        <v>123</v>
      </c>
      <c r="B522" s="274"/>
      <c r="C522" s="272"/>
      <c r="D522" s="272">
        <v>2000</v>
      </c>
      <c r="E522" s="273"/>
      <c r="F522" s="202"/>
    </row>
    <row r="523" spans="1:6" ht="15.75" thickBot="1" x14ac:dyDescent="0.3">
      <c r="A523" s="275" t="s">
        <v>617</v>
      </c>
      <c r="B523" s="274">
        <f>B522+B521</f>
        <v>0</v>
      </c>
      <c r="C523" s="274"/>
      <c r="D523" s="274">
        <f t="shared" ref="D523:E523" si="49">D522+D521</f>
        <v>2000</v>
      </c>
      <c r="E523" s="276">
        <f t="shared" si="49"/>
        <v>0</v>
      </c>
      <c r="F523" s="202"/>
    </row>
    <row r="524" spans="1:6" ht="15.75" thickBot="1" x14ac:dyDescent="0.3">
      <c r="A524" s="269" t="s">
        <v>129</v>
      </c>
      <c r="B524" s="566"/>
      <c r="C524" s="567"/>
      <c r="D524" s="567"/>
      <c r="E524" s="568"/>
      <c r="F524" s="202"/>
    </row>
    <row r="525" spans="1:6" ht="15.75" thickBot="1" x14ac:dyDescent="0.3">
      <c r="A525" s="226" t="s">
        <v>618</v>
      </c>
      <c r="B525" s="584" t="s">
        <v>619</v>
      </c>
      <c r="C525" s="585"/>
      <c r="D525" s="585"/>
      <c r="E525" s="586"/>
      <c r="F525" s="202"/>
    </row>
    <row r="526" spans="1:6" ht="60.75" customHeight="1" thickBot="1" x14ac:dyDescent="0.3">
      <c r="A526" s="212" t="s">
        <v>69</v>
      </c>
      <c r="B526" s="584" t="s">
        <v>620</v>
      </c>
      <c r="C526" s="585"/>
      <c r="D526" s="585"/>
      <c r="E526" s="586"/>
      <c r="F526" s="202"/>
    </row>
    <row r="527" spans="1:6" ht="15.75" thickBot="1" x14ac:dyDescent="0.3">
      <c r="A527" s="212" t="s">
        <v>71</v>
      </c>
      <c r="B527" s="558" t="s">
        <v>589</v>
      </c>
      <c r="C527" s="559"/>
      <c r="D527" s="559"/>
      <c r="E527" s="560"/>
      <c r="F527" s="202"/>
    </row>
    <row r="528" spans="1:6" x14ac:dyDescent="0.25">
      <c r="A528" s="561"/>
      <c r="B528" s="227">
        <v>2018</v>
      </c>
      <c r="C528" s="227">
        <v>2019</v>
      </c>
      <c r="D528" s="227">
        <v>2020</v>
      </c>
      <c r="E528" s="228">
        <v>2021</v>
      </c>
      <c r="F528" s="202"/>
    </row>
    <row r="529" spans="1:8" ht="15.75" thickBot="1" x14ac:dyDescent="0.3">
      <c r="A529" s="562"/>
      <c r="B529" s="229" t="s">
        <v>1</v>
      </c>
      <c r="C529" s="229" t="s">
        <v>47</v>
      </c>
      <c r="D529" s="229" t="s">
        <v>47</v>
      </c>
      <c r="E529" s="230" t="s">
        <v>47</v>
      </c>
      <c r="F529" s="202"/>
    </row>
    <row r="530" spans="1:8" ht="15.75" thickBot="1" x14ac:dyDescent="0.3">
      <c r="A530" s="212" t="s">
        <v>73</v>
      </c>
      <c r="B530" s="231"/>
      <c r="C530" s="231"/>
      <c r="D530" s="231">
        <v>1040</v>
      </c>
      <c r="E530" s="232"/>
      <c r="F530" s="202"/>
    </row>
    <row r="531" spans="1:8" ht="15.75" thickBot="1" x14ac:dyDescent="0.3">
      <c r="A531" s="212" t="s">
        <v>74</v>
      </c>
      <c r="B531" s="231"/>
      <c r="C531" s="243"/>
      <c r="D531" s="231">
        <v>2500</v>
      </c>
      <c r="E531" s="232"/>
      <c r="F531" s="202"/>
    </row>
    <row r="532" spans="1:8" ht="15.75" thickBot="1" x14ac:dyDescent="0.3">
      <c r="A532" s="222" t="s">
        <v>75</v>
      </c>
      <c r="B532" s="231" t="e">
        <f>B531/B530</f>
        <v>#DIV/0!</v>
      </c>
      <c r="C532" s="231" t="e">
        <f t="shared" ref="C532:E532" si="50">C531/C530</f>
        <v>#DIV/0!</v>
      </c>
      <c r="D532" s="231">
        <f t="shared" si="50"/>
        <v>2.4038461538461537</v>
      </c>
      <c r="E532" s="232" t="e">
        <f t="shared" si="50"/>
        <v>#DIV/0!</v>
      </c>
      <c r="F532" s="202"/>
    </row>
    <row r="533" spans="1:8" ht="15.75" thickBot="1" x14ac:dyDescent="0.3">
      <c r="A533" s="212" t="s">
        <v>76</v>
      </c>
      <c r="B533" s="235" t="s">
        <v>77</v>
      </c>
      <c r="C533" s="236" t="e">
        <f>C530/B530-1</f>
        <v>#DIV/0!</v>
      </c>
      <c r="D533" s="236" t="e">
        <f t="shared" ref="D533:D535" si="51">D530/C530-1</f>
        <v>#DIV/0!</v>
      </c>
      <c r="E533" s="237">
        <f>E530/D530-1</f>
        <v>-1</v>
      </c>
      <c r="F533" s="202"/>
    </row>
    <row r="534" spans="1:8" ht="15.75" thickBot="1" x14ac:dyDescent="0.3">
      <c r="A534" s="222" t="s">
        <v>78</v>
      </c>
      <c r="B534" s="235" t="s">
        <v>77</v>
      </c>
      <c r="C534" s="236" t="e">
        <f>C531/B531-1</f>
        <v>#DIV/0!</v>
      </c>
      <c r="D534" s="236" t="e">
        <f t="shared" si="51"/>
        <v>#DIV/0!</v>
      </c>
      <c r="E534" s="237">
        <f>E531/D531-1</f>
        <v>-1</v>
      </c>
      <c r="F534" s="202"/>
    </row>
    <row r="535" spans="1:8" ht="15.75" thickBot="1" x14ac:dyDescent="0.3">
      <c r="A535" s="222" t="s">
        <v>79</v>
      </c>
      <c r="B535" s="235" t="s">
        <v>77</v>
      </c>
      <c r="C535" s="236" t="e">
        <f>C532/B532-1</f>
        <v>#DIV/0!</v>
      </c>
      <c r="D535" s="236" t="e">
        <f t="shared" si="51"/>
        <v>#DIV/0!</v>
      </c>
      <c r="E535" s="237" t="e">
        <f>E532/D532-1</f>
        <v>#DIV/0!</v>
      </c>
      <c r="F535" s="202"/>
    </row>
    <row r="536" spans="1:8" ht="15.75" thickBot="1" x14ac:dyDescent="0.3">
      <c r="A536" s="563" t="s">
        <v>621</v>
      </c>
      <c r="B536" s="564"/>
      <c r="C536" s="564"/>
      <c r="D536" s="564"/>
      <c r="E536" s="565"/>
      <c r="F536" s="202"/>
    </row>
    <row r="537" spans="1:8" x14ac:dyDescent="0.25">
      <c r="A537" s="561"/>
      <c r="B537" s="227">
        <v>2018</v>
      </c>
      <c r="C537" s="227">
        <v>2019</v>
      </c>
      <c r="D537" s="227">
        <v>2020</v>
      </c>
      <c r="E537" s="228">
        <v>2021</v>
      </c>
      <c r="F537" s="202"/>
    </row>
    <row r="538" spans="1:8" ht="15.75" thickBot="1" x14ac:dyDescent="0.3">
      <c r="A538" s="562"/>
      <c r="B538" s="229" t="s">
        <v>1</v>
      </c>
      <c r="C538" s="229" t="s">
        <v>47</v>
      </c>
      <c r="D538" s="229" t="s">
        <v>47</v>
      </c>
      <c r="E538" s="230" t="s">
        <v>47</v>
      </c>
      <c r="F538" s="202"/>
    </row>
    <row r="539" spans="1:8" ht="15.75" thickBot="1" x14ac:dyDescent="0.3">
      <c r="A539" s="248" t="s">
        <v>122</v>
      </c>
      <c r="B539" s="240"/>
      <c r="C539" s="240"/>
      <c r="D539" s="240"/>
      <c r="E539" s="241"/>
      <c r="F539" s="202"/>
    </row>
    <row r="540" spans="1:8" ht="15.75" thickBot="1" x14ac:dyDescent="0.3">
      <c r="A540" s="248" t="s">
        <v>123</v>
      </c>
      <c r="B540" s="243"/>
      <c r="C540" s="240"/>
      <c r="D540" s="240">
        <v>2500</v>
      </c>
      <c r="E540" s="241"/>
      <c r="F540" s="202"/>
    </row>
    <row r="541" spans="1:8" ht="15.75" thickBot="1" x14ac:dyDescent="0.3">
      <c r="A541" s="277" t="s">
        <v>622</v>
      </c>
      <c r="B541" s="243">
        <f>B540+B539</f>
        <v>0</v>
      </c>
      <c r="C541" s="243"/>
      <c r="D541" s="243">
        <f t="shared" ref="D541:E541" si="52">D540+D539</f>
        <v>2500</v>
      </c>
      <c r="E541" s="251">
        <f t="shared" si="52"/>
        <v>0</v>
      </c>
      <c r="F541" s="202"/>
    </row>
    <row r="542" spans="1:8" ht="15.75" thickBot="1" x14ac:dyDescent="0.3">
      <c r="A542" s="269" t="s">
        <v>129</v>
      </c>
      <c r="B542" s="566"/>
      <c r="C542" s="567"/>
      <c r="D542" s="567"/>
      <c r="E542" s="568"/>
      <c r="F542" s="202"/>
    </row>
    <row r="543" spans="1:8" ht="15.75" thickBot="1" x14ac:dyDescent="0.3">
      <c r="A543" s="226" t="s">
        <v>623</v>
      </c>
      <c r="B543" s="716" t="s">
        <v>624</v>
      </c>
      <c r="C543" s="717"/>
      <c r="D543" s="717"/>
      <c r="E543" s="718"/>
      <c r="F543" s="202"/>
      <c r="G543" s="69"/>
      <c r="H543" s="69"/>
    </row>
    <row r="544" spans="1:8" ht="57" customHeight="1" thickBot="1" x14ac:dyDescent="0.3">
      <c r="A544" s="212" t="s">
        <v>69</v>
      </c>
      <c r="B544" s="713" t="s">
        <v>625</v>
      </c>
      <c r="C544" s="714"/>
      <c r="D544" s="714"/>
      <c r="E544" s="715"/>
      <c r="F544" s="202"/>
      <c r="G544" s="69"/>
      <c r="H544" s="69"/>
    </row>
    <row r="545" spans="1:8" ht="15.75" thickBot="1" x14ac:dyDescent="0.3">
      <c r="A545" s="212" t="s">
        <v>71</v>
      </c>
      <c r="B545" s="558" t="s">
        <v>599</v>
      </c>
      <c r="C545" s="559"/>
      <c r="D545" s="559"/>
      <c r="E545" s="560"/>
      <c r="F545" s="202"/>
      <c r="G545" s="69"/>
      <c r="H545" s="69"/>
    </row>
    <row r="546" spans="1:8" x14ac:dyDescent="0.25">
      <c r="A546" s="561"/>
      <c r="B546" s="227">
        <v>2018</v>
      </c>
      <c r="C546" s="227">
        <v>2019</v>
      </c>
      <c r="D546" s="227">
        <v>2020</v>
      </c>
      <c r="E546" s="228">
        <v>2021</v>
      </c>
      <c r="F546" s="202"/>
      <c r="G546" s="69"/>
      <c r="H546" s="69"/>
    </row>
    <row r="547" spans="1:8" ht="15.75" thickBot="1" x14ac:dyDescent="0.3">
      <c r="A547" s="562"/>
      <c r="B547" s="229" t="s">
        <v>1</v>
      </c>
      <c r="C547" s="229" t="s">
        <v>47</v>
      </c>
      <c r="D547" s="229" t="s">
        <v>47</v>
      </c>
      <c r="E547" s="230" t="s">
        <v>47</v>
      </c>
      <c r="F547" s="281"/>
    </row>
    <row r="548" spans="1:8" ht="15.75" thickBot="1" x14ac:dyDescent="0.3">
      <c r="A548" s="212" t="s">
        <v>73</v>
      </c>
      <c r="B548" s="231"/>
      <c r="C548" s="231"/>
      <c r="D548" s="231"/>
      <c r="E548" s="232">
        <v>5500</v>
      </c>
      <c r="F548" s="281"/>
    </row>
    <row r="549" spans="1:8" ht="15.75" thickBot="1" x14ac:dyDescent="0.3">
      <c r="A549" s="212" t="s">
        <v>74</v>
      </c>
      <c r="B549" s="231"/>
      <c r="C549" s="243"/>
      <c r="D549" s="231"/>
      <c r="E549" s="232">
        <v>16000</v>
      </c>
      <c r="F549" s="281"/>
    </row>
    <row r="550" spans="1:8" ht="15.75" thickBot="1" x14ac:dyDescent="0.3">
      <c r="A550" s="222" t="s">
        <v>75</v>
      </c>
      <c r="B550" s="231" t="e">
        <f>B549/B548</f>
        <v>#DIV/0!</v>
      </c>
      <c r="C550" s="231" t="e">
        <f t="shared" ref="C550:E550" si="53">C549/C548</f>
        <v>#DIV/0!</v>
      </c>
      <c r="D550" s="231" t="e">
        <f t="shared" si="53"/>
        <v>#DIV/0!</v>
      </c>
      <c r="E550" s="232">
        <f t="shared" si="53"/>
        <v>2.9090909090909092</v>
      </c>
      <c r="F550" s="69"/>
    </row>
    <row r="551" spans="1:8" s="283" customFormat="1" ht="15.75" thickBot="1" x14ac:dyDescent="0.3">
      <c r="A551" s="212" t="s">
        <v>76</v>
      </c>
      <c r="B551" s="235" t="s">
        <v>77</v>
      </c>
      <c r="C551" s="236" t="e">
        <f>C548/B548-1</f>
        <v>#DIV/0!</v>
      </c>
      <c r="D551" s="236" t="e">
        <f t="shared" ref="D551:D553" si="54">D548/C548-1</f>
        <v>#DIV/0!</v>
      </c>
      <c r="E551" s="237" t="e">
        <f>E548/D548-1</f>
        <v>#DIV/0!</v>
      </c>
      <c r="F551" s="282"/>
      <c r="H551" s="284"/>
    </row>
    <row r="552" spans="1:8" s="283" customFormat="1" ht="15.75" thickBot="1" x14ac:dyDescent="0.3">
      <c r="A552" s="222" t="s">
        <v>78</v>
      </c>
      <c r="B552" s="235" t="s">
        <v>77</v>
      </c>
      <c r="C552" s="236" t="e">
        <f>C549/B549-1</f>
        <v>#DIV/0!</v>
      </c>
      <c r="D552" s="236" t="e">
        <f t="shared" si="54"/>
        <v>#DIV/0!</v>
      </c>
      <c r="E552" s="237" t="e">
        <f>E549/D549-1</f>
        <v>#DIV/0!</v>
      </c>
      <c r="F552" s="282"/>
    </row>
    <row r="553" spans="1:8" ht="15.75" thickBot="1" x14ac:dyDescent="0.3">
      <c r="A553" s="222" t="s">
        <v>79</v>
      </c>
      <c r="B553" s="235" t="s">
        <v>77</v>
      </c>
      <c r="C553" s="236" t="e">
        <f>C550/B550-1</f>
        <v>#DIV/0!</v>
      </c>
      <c r="D553" s="236" t="e">
        <f t="shared" si="54"/>
        <v>#DIV/0!</v>
      </c>
      <c r="E553" s="237" t="e">
        <f>E550/D550-1</f>
        <v>#DIV/0!</v>
      </c>
    </row>
    <row r="554" spans="1:8" ht="15.75" thickBot="1" x14ac:dyDescent="0.3">
      <c r="A554" s="563" t="s">
        <v>626</v>
      </c>
      <c r="B554" s="564"/>
      <c r="C554" s="564"/>
      <c r="D554" s="564"/>
      <c r="E554" s="565"/>
    </row>
    <row r="555" spans="1:8" x14ac:dyDescent="0.25">
      <c r="A555" s="561"/>
      <c r="B555" s="227">
        <v>2018</v>
      </c>
      <c r="C555" s="227">
        <v>2019</v>
      </c>
      <c r="D555" s="227">
        <v>2020</v>
      </c>
      <c r="E555" s="228">
        <v>2021</v>
      </c>
    </row>
    <row r="556" spans="1:8" ht="15.75" thickBot="1" x14ac:dyDescent="0.3">
      <c r="A556" s="562"/>
      <c r="B556" s="229" t="s">
        <v>1</v>
      </c>
      <c r="C556" s="229" t="s">
        <v>47</v>
      </c>
      <c r="D556" s="229" t="s">
        <v>47</v>
      </c>
      <c r="E556" s="230" t="s">
        <v>47</v>
      </c>
    </row>
    <row r="557" spans="1:8" ht="15.75" thickBot="1" x14ac:dyDescent="0.3">
      <c r="A557" s="248" t="s">
        <v>122</v>
      </c>
      <c r="B557" s="240"/>
      <c r="C557" s="240"/>
      <c r="D557" s="240"/>
      <c r="E557" s="241"/>
    </row>
    <row r="558" spans="1:8" ht="15.75" thickBot="1" x14ac:dyDescent="0.3">
      <c r="A558" s="248" t="s">
        <v>123</v>
      </c>
      <c r="B558" s="243"/>
      <c r="C558" s="240"/>
      <c r="D558" s="240"/>
      <c r="E558" s="241">
        <v>16000</v>
      </c>
    </row>
    <row r="559" spans="1:8" ht="15.75" thickBot="1" x14ac:dyDescent="0.3">
      <c r="A559" s="277" t="s">
        <v>627</v>
      </c>
      <c r="B559" s="243">
        <f>B558+B557</f>
        <v>0</v>
      </c>
      <c r="C559" s="243"/>
      <c r="D559" s="243">
        <f t="shared" ref="D559:E559" si="55">D558+D557</f>
        <v>0</v>
      </c>
      <c r="E559" s="251">
        <f t="shared" si="55"/>
        <v>16000</v>
      </c>
    </row>
    <row r="560" spans="1:8" ht="15.75" thickBot="1" x14ac:dyDescent="0.3">
      <c r="A560" s="269" t="s">
        <v>129</v>
      </c>
      <c r="B560" s="566"/>
      <c r="C560" s="567"/>
      <c r="D560" s="567"/>
      <c r="E560" s="568"/>
    </row>
    <row r="561" spans="1:5" ht="15.75" thickBot="1" x14ac:dyDescent="0.3">
      <c r="A561" s="226" t="s">
        <v>628</v>
      </c>
      <c r="B561" s="581" t="s">
        <v>629</v>
      </c>
      <c r="C561" s="582"/>
      <c r="D561" s="582"/>
      <c r="E561" s="583"/>
    </row>
    <row r="562" spans="1:5" ht="36.75" customHeight="1" thickBot="1" x14ac:dyDescent="0.3">
      <c r="A562" s="212" t="s">
        <v>69</v>
      </c>
      <c r="B562" s="584" t="s">
        <v>630</v>
      </c>
      <c r="C562" s="585"/>
      <c r="D562" s="585"/>
      <c r="E562" s="586"/>
    </row>
    <row r="563" spans="1:5" ht="15.75" thickBot="1" x14ac:dyDescent="0.3">
      <c r="A563" s="212" t="s">
        <v>71</v>
      </c>
      <c r="B563" s="558" t="s">
        <v>580</v>
      </c>
      <c r="C563" s="559"/>
      <c r="D563" s="559"/>
      <c r="E563" s="560"/>
    </row>
    <row r="564" spans="1:5" x14ac:dyDescent="0.25">
      <c r="A564" s="561"/>
      <c r="B564" s="227">
        <v>2018</v>
      </c>
      <c r="C564" s="227">
        <v>2019</v>
      </c>
      <c r="D564" s="227">
        <v>2020</v>
      </c>
      <c r="E564" s="228">
        <v>2021</v>
      </c>
    </row>
    <row r="565" spans="1:5" ht="15.75" thickBot="1" x14ac:dyDescent="0.3">
      <c r="A565" s="562"/>
      <c r="B565" s="229" t="s">
        <v>1</v>
      </c>
      <c r="C565" s="229" t="s">
        <v>47</v>
      </c>
      <c r="D565" s="229" t="s">
        <v>47</v>
      </c>
      <c r="E565" s="230" t="s">
        <v>47</v>
      </c>
    </row>
    <row r="566" spans="1:5" ht="15.75" thickBot="1" x14ac:dyDescent="0.3">
      <c r="A566" s="212" t="s">
        <v>73</v>
      </c>
      <c r="B566" s="231"/>
      <c r="C566" s="231"/>
      <c r="D566" s="231"/>
      <c r="E566" s="232">
        <v>4</v>
      </c>
    </row>
    <row r="567" spans="1:5" ht="15.75" thickBot="1" x14ac:dyDescent="0.3">
      <c r="A567" s="212" t="s">
        <v>74</v>
      </c>
      <c r="B567" s="231"/>
      <c r="C567" s="243"/>
      <c r="D567" s="231"/>
      <c r="E567" s="232">
        <v>4000</v>
      </c>
    </row>
    <row r="568" spans="1:5" ht="15.75" thickBot="1" x14ac:dyDescent="0.3">
      <c r="A568" s="222" t="s">
        <v>75</v>
      </c>
      <c r="B568" s="231" t="e">
        <f>B567/B566</f>
        <v>#DIV/0!</v>
      </c>
      <c r="C568" s="231" t="e">
        <f t="shared" ref="C568:E568" si="56">C567/C566</f>
        <v>#DIV/0!</v>
      </c>
      <c r="D568" s="231" t="e">
        <f t="shared" si="56"/>
        <v>#DIV/0!</v>
      </c>
      <c r="E568" s="232">
        <f t="shared" si="56"/>
        <v>1000</v>
      </c>
    </row>
    <row r="569" spans="1:5" ht="15.75" thickBot="1" x14ac:dyDescent="0.3">
      <c r="A569" s="212" t="s">
        <v>76</v>
      </c>
      <c r="B569" s="235" t="s">
        <v>77</v>
      </c>
      <c r="C569" s="236" t="e">
        <f>C566/B566-1</f>
        <v>#DIV/0!</v>
      </c>
      <c r="D569" s="236" t="e">
        <f t="shared" ref="D569:D571" si="57">D566/C566-1</f>
        <v>#DIV/0!</v>
      </c>
      <c r="E569" s="237" t="e">
        <f>E566/D566-1</f>
        <v>#DIV/0!</v>
      </c>
    </row>
    <row r="570" spans="1:5" ht="15.75" thickBot="1" x14ac:dyDescent="0.3">
      <c r="A570" s="222" t="s">
        <v>78</v>
      </c>
      <c r="B570" s="235" t="s">
        <v>77</v>
      </c>
      <c r="C570" s="236" t="e">
        <f>C567/B567-1</f>
        <v>#DIV/0!</v>
      </c>
      <c r="D570" s="236" t="e">
        <f t="shared" si="57"/>
        <v>#DIV/0!</v>
      </c>
      <c r="E570" s="237" t="e">
        <f>E567/D567-1</f>
        <v>#DIV/0!</v>
      </c>
    </row>
    <row r="571" spans="1:5" ht="15.75" thickBot="1" x14ac:dyDescent="0.3">
      <c r="A571" s="222" t="s">
        <v>79</v>
      </c>
      <c r="B571" s="235" t="s">
        <v>77</v>
      </c>
      <c r="C571" s="236" t="e">
        <f>C568/B568-1</f>
        <v>#DIV/0!</v>
      </c>
      <c r="D571" s="236" t="e">
        <f t="shared" si="57"/>
        <v>#DIV/0!</v>
      </c>
      <c r="E571" s="237" t="e">
        <f>E568/D568-1</f>
        <v>#DIV/0!</v>
      </c>
    </row>
    <row r="572" spans="1:5" ht="15.75" thickBot="1" x14ac:dyDescent="0.3">
      <c r="A572" s="563" t="s">
        <v>631</v>
      </c>
      <c r="B572" s="564"/>
      <c r="C572" s="564"/>
      <c r="D572" s="564"/>
      <c r="E572" s="565"/>
    </row>
    <row r="573" spans="1:5" x14ac:dyDescent="0.25">
      <c r="A573" s="561"/>
      <c r="B573" s="227">
        <v>2018</v>
      </c>
      <c r="C573" s="227">
        <v>2019</v>
      </c>
      <c r="D573" s="227">
        <v>2020</v>
      </c>
      <c r="E573" s="228">
        <v>2021</v>
      </c>
    </row>
    <row r="574" spans="1:5" ht="15.75" thickBot="1" x14ac:dyDescent="0.3">
      <c r="A574" s="562"/>
      <c r="B574" s="229" t="s">
        <v>1</v>
      </c>
      <c r="C574" s="229" t="s">
        <v>47</v>
      </c>
      <c r="D574" s="229" t="s">
        <v>47</v>
      </c>
      <c r="E574" s="230" t="s">
        <v>47</v>
      </c>
    </row>
    <row r="575" spans="1:5" ht="15.75" thickBot="1" x14ac:dyDescent="0.3">
      <c r="A575" s="248" t="s">
        <v>122</v>
      </c>
      <c r="B575" s="240"/>
      <c r="C575" s="240"/>
      <c r="D575" s="240"/>
      <c r="E575" s="241"/>
    </row>
    <row r="576" spans="1:5" ht="15.75" thickBot="1" x14ac:dyDescent="0.3">
      <c r="A576" s="248" t="s">
        <v>123</v>
      </c>
      <c r="B576" s="243"/>
      <c r="C576" s="240"/>
      <c r="D576" s="240"/>
      <c r="E576" s="241">
        <v>4000</v>
      </c>
    </row>
    <row r="577" spans="1:8" ht="15.75" thickBot="1" x14ac:dyDescent="0.3">
      <c r="A577" s="277" t="s">
        <v>632</v>
      </c>
      <c r="B577" s="243">
        <f>B576+B575</f>
        <v>0</v>
      </c>
      <c r="C577" s="243"/>
      <c r="D577" s="243">
        <f t="shared" ref="D577:E577" si="58">D576+D575</f>
        <v>0</v>
      </c>
      <c r="E577" s="251">
        <f t="shared" si="58"/>
        <v>4000</v>
      </c>
    </row>
    <row r="578" spans="1:8" ht="15.75" thickBot="1" x14ac:dyDescent="0.3">
      <c r="A578" s="269" t="s">
        <v>129</v>
      </c>
      <c r="B578" s="566"/>
      <c r="C578" s="567"/>
      <c r="D578" s="567"/>
      <c r="E578" s="568"/>
    </row>
    <row r="579" spans="1:8" ht="15.75" thickBot="1" x14ac:dyDescent="0.3">
      <c r="A579" s="249" t="s">
        <v>165</v>
      </c>
      <c r="B579" s="243"/>
      <c r="C579" s="246" t="e">
        <f>C451/B451-1</f>
        <v>#DIV/0!</v>
      </c>
      <c r="D579" s="246" t="e">
        <f t="shared" ref="D579" si="59">D451/C451-1</f>
        <v>#DIV/0!</v>
      </c>
      <c r="E579" s="247" t="e">
        <f>E451/D451-1</f>
        <v>#DIV/0!</v>
      </c>
    </row>
    <row r="580" spans="1:8" x14ac:dyDescent="0.25">
      <c r="A580" s="569" t="s">
        <v>633</v>
      </c>
      <c r="B580" s="572"/>
      <c r="C580" s="573"/>
      <c r="D580" s="573"/>
      <c r="E580" s="574"/>
    </row>
    <row r="581" spans="1:8" x14ac:dyDescent="0.25">
      <c r="A581" s="570"/>
      <c r="B581" s="575"/>
      <c r="C581" s="576"/>
      <c r="D581" s="576"/>
      <c r="E581" s="577"/>
    </row>
    <row r="582" spans="1:8" ht="15.75" thickBot="1" x14ac:dyDescent="0.3">
      <c r="A582" s="571"/>
      <c r="B582" s="578"/>
      <c r="C582" s="579"/>
      <c r="D582" s="579"/>
      <c r="E582" s="580"/>
    </row>
    <row r="583" spans="1:8" ht="24.75" thickBot="1" x14ac:dyDescent="0.3">
      <c r="A583" s="285" t="s">
        <v>634</v>
      </c>
      <c r="B583" s="60">
        <f>B37+B106+B146+B186+B230+B270+B298+B364+B385+B406+B427+B448+B469+B487+B505+B523+B541+B559+B577+B320+B342</f>
        <v>227300</v>
      </c>
      <c r="C583" s="60">
        <f>C37+C106+C146+C186+C230+C270+C298+C364+C385+C406+C427+C448+C469+C487+C505+C523+C541+C559+C577</f>
        <v>508813</v>
      </c>
      <c r="D583" s="60">
        <f>D37+D106+D146+D186+D230+D270+D298+D364+D385+D406+D427+D448+D469+D487+D505+D523+D541+D559+D577</f>
        <v>508813</v>
      </c>
      <c r="E583" s="286">
        <f>E37+E106+E146+E186+E230+E270+E298+E364+E385+E406+E427+E448+E469+E487+E505+E523+E541+E559+E577</f>
        <v>508813</v>
      </c>
    </row>
    <row r="584" spans="1:8" ht="24.75" thickBot="1" x14ac:dyDescent="0.3">
      <c r="A584" s="285" t="s">
        <v>635</v>
      </c>
      <c r="B584" s="60">
        <f>SUM(B585:B593)</f>
        <v>227300</v>
      </c>
      <c r="C584" s="60">
        <f t="shared" ref="C584:E584" si="60">SUM(C585:C593)</f>
        <v>508813</v>
      </c>
      <c r="D584" s="60">
        <f t="shared" si="60"/>
        <v>508813</v>
      </c>
      <c r="E584" s="286">
        <f t="shared" si="60"/>
        <v>508813</v>
      </c>
    </row>
    <row r="585" spans="1:8" ht="15.75" thickBot="1" x14ac:dyDescent="0.3">
      <c r="A585" s="287" t="s">
        <v>81</v>
      </c>
      <c r="B585" s="40">
        <f>B45+B85+B125+B165+B209+B249</f>
        <v>139650</v>
      </c>
      <c r="C585" s="40">
        <f t="shared" ref="C585:E585" si="61">C45+C85+C125+C165+C209+C249</f>
        <v>327150</v>
      </c>
      <c r="D585" s="40">
        <f t="shared" si="61"/>
        <v>327150</v>
      </c>
      <c r="E585" s="288">
        <f t="shared" si="61"/>
        <v>327150</v>
      </c>
    </row>
    <row r="586" spans="1:8" ht="15.75" thickBot="1" x14ac:dyDescent="0.3">
      <c r="A586" s="287" t="s">
        <v>636</v>
      </c>
      <c r="B586" s="40">
        <f>B48+B88+B128+B168+B212+B252</f>
        <v>25650</v>
      </c>
      <c r="C586" s="40">
        <f t="shared" ref="C586:E586" si="62">C48+C88+C128+C168+C212+C252</f>
        <v>56963</v>
      </c>
      <c r="D586" s="40">
        <f t="shared" si="62"/>
        <v>56963</v>
      </c>
      <c r="E586" s="288">
        <f t="shared" si="62"/>
        <v>56963</v>
      </c>
    </row>
    <row r="587" spans="1:8" ht="15.75" thickBot="1" x14ac:dyDescent="0.3">
      <c r="A587" s="287" t="s">
        <v>83</v>
      </c>
      <c r="B587" s="40">
        <f>B51+B91+B131+B171+B215+B255</f>
        <v>52000</v>
      </c>
      <c r="C587" s="40">
        <f t="shared" ref="C587:E587" si="63">C51+C91+C131+C171+C215+C255</f>
        <v>104700</v>
      </c>
      <c r="D587" s="40">
        <f t="shared" si="63"/>
        <v>104700</v>
      </c>
      <c r="E587" s="288">
        <f t="shared" si="63"/>
        <v>104700</v>
      </c>
      <c r="H587" s="36"/>
    </row>
    <row r="588" spans="1:8" ht="15.75" thickBot="1" x14ac:dyDescent="0.3">
      <c r="A588" s="287" t="s">
        <v>84</v>
      </c>
      <c r="B588" s="40">
        <v>0</v>
      </c>
      <c r="C588" s="40"/>
      <c r="D588" s="40"/>
      <c r="E588" s="288"/>
    </row>
    <row r="589" spans="1:8" ht="15.75" thickBot="1" x14ac:dyDescent="0.3">
      <c r="A589" s="287" t="s">
        <v>85</v>
      </c>
      <c r="B589" s="40">
        <v>0</v>
      </c>
      <c r="C589" s="40"/>
      <c r="D589" s="40"/>
      <c r="E589" s="288"/>
    </row>
    <row r="590" spans="1:8" ht="15.75" thickBot="1" x14ac:dyDescent="0.3">
      <c r="A590" s="287" t="s">
        <v>86</v>
      </c>
      <c r="B590" s="40">
        <v>0</v>
      </c>
      <c r="C590" s="40"/>
      <c r="D590" s="40"/>
      <c r="E590" s="288"/>
    </row>
    <row r="591" spans="1:8" ht="15.75" thickBot="1" x14ac:dyDescent="0.3">
      <c r="A591" s="287" t="s">
        <v>87</v>
      </c>
      <c r="B591" s="40">
        <v>0</v>
      </c>
      <c r="C591" s="40"/>
      <c r="D591" s="40"/>
      <c r="E591" s="288"/>
    </row>
    <row r="592" spans="1:8" ht="15.75" thickBot="1" x14ac:dyDescent="0.3">
      <c r="A592" s="287" t="s">
        <v>162</v>
      </c>
      <c r="B592" s="40">
        <f>B362+B383+B404+B425+B446+B467+B485+B503+B521+B539+B557+B575</f>
        <v>0</v>
      </c>
      <c r="C592" s="40">
        <f t="shared" ref="C592:E593" si="64">C362+C383+C404+C425+C446+C467+C485+C503+C521+C539+C557+C575</f>
        <v>420</v>
      </c>
      <c r="D592" s="40">
        <f t="shared" si="64"/>
        <v>0</v>
      </c>
      <c r="E592" s="288">
        <f t="shared" si="64"/>
        <v>0</v>
      </c>
    </row>
    <row r="593" spans="1:5" ht="15.75" thickBot="1" x14ac:dyDescent="0.3">
      <c r="A593" s="287" t="s">
        <v>164</v>
      </c>
      <c r="B593" s="40">
        <f>B363+B384+B405+B426+B447+B468+B486+B504+B522+B540+B558+B576+B320+B342</f>
        <v>10000</v>
      </c>
      <c r="C593" s="40">
        <f>C363+C384+C405+C426+C447+C468+C486+C504+C522+C540+C558+C576+C297</f>
        <v>19580</v>
      </c>
      <c r="D593" s="40">
        <f t="shared" si="64"/>
        <v>20000</v>
      </c>
      <c r="E593" s="288">
        <f t="shared" si="64"/>
        <v>20000</v>
      </c>
    </row>
    <row r="594" spans="1:5" ht="15.75" thickBot="1" x14ac:dyDescent="0.3">
      <c r="A594" s="289" t="s">
        <v>89</v>
      </c>
      <c r="B594" s="44">
        <f>IF(B584-B583=0,0,"Error")</f>
        <v>0</v>
      </c>
      <c r="C594" s="44">
        <f t="shared" ref="C594:E594" si="65">IF(C584-C583=0,0,"Error")</f>
        <v>0</v>
      </c>
      <c r="D594" s="44">
        <f t="shared" si="65"/>
        <v>0</v>
      </c>
      <c r="E594" s="290">
        <f t="shared" si="65"/>
        <v>0</v>
      </c>
    </row>
    <row r="595" spans="1:5" ht="23.25" thickBot="1" x14ac:dyDescent="0.3">
      <c r="A595" s="291" t="s">
        <v>166</v>
      </c>
      <c r="B595" s="58">
        <v>152</v>
      </c>
      <c r="C595" s="58">
        <f>B595+261</f>
        <v>413</v>
      </c>
      <c r="D595" s="58">
        <f>B595+261</f>
        <v>413</v>
      </c>
      <c r="E595" s="292">
        <f>B595+261</f>
        <v>413</v>
      </c>
    </row>
    <row r="596" spans="1:5" ht="29.25" customHeight="1" x14ac:dyDescent="0.25">
      <c r="A596" s="293" t="s">
        <v>167</v>
      </c>
      <c r="B596" s="294">
        <v>98</v>
      </c>
      <c r="C596" s="294">
        <v>100</v>
      </c>
      <c r="D596" s="294">
        <v>100</v>
      </c>
      <c r="E596" s="295">
        <v>100</v>
      </c>
    </row>
    <row r="597" spans="1:5" x14ac:dyDescent="0.25">
      <c r="A597" s="69"/>
      <c r="B597" s="70"/>
      <c r="C597" s="68"/>
      <c r="D597" s="69"/>
      <c r="E597" s="69"/>
    </row>
    <row r="598" spans="1:5" x14ac:dyDescent="0.25">
      <c r="A598" s="69"/>
      <c r="B598" s="70"/>
      <c r="C598" s="68"/>
      <c r="D598" s="69"/>
      <c r="E598" s="69"/>
    </row>
    <row r="599" spans="1:5" x14ac:dyDescent="0.25">
      <c r="A599" s="69"/>
      <c r="B599" s="70"/>
      <c r="C599" s="68"/>
      <c r="D599" s="69"/>
      <c r="E599" s="69"/>
    </row>
  </sheetData>
  <mergeCells count="194">
    <mergeCell ref="A30:E30"/>
    <mergeCell ref="B31:E31"/>
    <mergeCell ref="B32:E32"/>
    <mergeCell ref="A9:E11"/>
    <mergeCell ref="B12:E12"/>
    <mergeCell ref="A13:A14"/>
    <mergeCell ref="B21:E21"/>
    <mergeCell ref="A22:E22"/>
    <mergeCell ref="A29:E29"/>
    <mergeCell ref="A2:E2"/>
    <mergeCell ref="A3:E3"/>
    <mergeCell ref="B5:E5"/>
    <mergeCell ref="B6:E6"/>
    <mergeCell ref="B7:E7"/>
    <mergeCell ref="A8:E8"/>
    <mergeCell ref="A43:A44"/>
    <mergeCell ref="A67:A69"/>
    <mergeCell ref="B67:E69"/>
    <mergeCell ref="B71:E71"/>
    <mergeCell ref="B72:E72"/>
    <mergeCell ref="B73:E73"/>
    <mergeCell ref="B33:E33"/>
    <mergeCell ref="A34:A35"/>
    <mergeCell ref="A42:E42"/>
    <mergeCell ref="B112:E112"/>
    <mergeCell ref="B113:E113"/>
    <mergeCell ref="A115:A116"/>
    <mergeCell ref="A122:E122"/>
    <mergeCell ref="A123:A124"/>
    <mergeCell ref="A147:A149"/>
    <mergeCell ref="B147:E149"/>
    <mergeCell ref="A75:A76"/>
    <mergeCell ref="A82:E82"/>
    <mergeCell ref="A83:A84"/>
    <mergeCell ref="A107:A109"/>
    <mergeCell ref="B107:E109"/>
    <mergeCell ref="B111:E111"/>
    <mergeCell ref="A187:A189"/>
    <mergeCell ref="B187:E189"/>
    <mergeCell ref="A192:A194"/>
    <mergeCell ref="B192:E194"/>
    <mergeCell ref="B195:E195"/>
    <mergeCell ref="B196:E196"/>
    <mergeCell ref="B151:E151"/>
    <mergeCell ref="B152:E152"/>
    <mergeCell ref="B153:E153"/>
    <mergeCell ref="A155:A156"/>
    <mergeCell ref="A162:E162"/>
    <mergeCell ref="A163:A164"/>
    <mergeCell ref="B235:E235"/>
    <mergeCell ref="B236:E236"/>
    <mergeCell ref="B237:E237"/>
    <mergeCell ref="A238:A239"/>
    <mergeCell ref="A246:E246"/>
    <mergeCell ref="A247:A248"/>
    <mergeCell ref="B197:E197"/>
    <mergeCell ref="A199:A200"/>
    <mergeCell ref="A206:E206"/>
    <mergeCell ref="A207:A208"/>
    <mergeCell ref="A231:A233"/>
    <mergeCell ref="B231:E233"/>
    <mergeCell ref="B281:E281"/>
    <mergeCell ref="B282:E282"/>
    <mergeCell ref="B283:E283"/>
    <mergeCell ref="B284:E284"/>
    <mergeCell ref="A285:A286"/>
    <mergeCell ref="A293:E293"/>
    <mergeCell ref="A271:A273"/>
    <mergeCell ref="B271:E273"/>
    <mergeCell ref="A276:A278"/>
    <mergeCell ref="B276:E278"/>
    <mergeCell ref="A279:E279"/>
    <mergeCell ref="A280:E280"/>
    <mergeCell ref="B305:E305"/>
    <mergeCell ref="B306:E306"/>
    <mergeCell ref="B307:E307"/>
    <mergeCell ref="A308:A309"/>
    <mergeCell ref="A316:E316"/>
    <mergeCell ref="A317:A318"/>
    <mergeCell ref="A294:A295"/>
    <mergeCell ref="A299:A301"/>
    <mergeCell ref="B299:E301"/>
    <mergeCell ref="A302:E302"/>
    <mergeCell ref="A303:E303"/>
    <mergeCell ref="B304:E304"/>
    <mergeCell ref="B329:E329"/>
    <mergeCell ref="A330:A331"/>
    <mergeCell ref="A338:E338"/>
    <mergeCell ref="A339:A340"/>
    <mergeCell ref="A344:A346"/>
    <mergeCell ref="B344:E346"/>
    <mergeCell ref="A322:A324"/>
    <mergeCell ref="B322:E324"/>
    <mergeCell ref="B325:E325"/>
    <mergeCell ref="B326:E326"/>
    <mergeCell ref="B327:E327"/>
    <mergeCell ref="B328:E328"/>
    <mergeCell ref="A360:A361"/>
    <mergeCell ref="A365:A367"/>
    <mergeCell ref="B365:E367"/>
    <mergeCell ref="B368:E368"/>
    <mergeCell ref="B369:E369"/>
    <mergeCell ref="B370:E370"/>
    <mergeCell ref="B347:E347"/>
    <mergeCell ref="B348:E348"/>
    <mergeCell ref="B349:E349"/>
    <mergeCell ref="B350:E350"/>
    <mergeCell ref="A351:A352"/>
    <mergeCell ref="A359:E359"/>
    <mergeCell ref="B389:E389"/>
    <mergeCell ref="B390:E390"/>
    <mergeCell ref="B391:E391"/>
    <mergeCell ref="B392:E392"/>
    <mergeCell ref="A393:A394"/>
    <mergeCell ref="A401:E401"/>
    <mergeCell ref="B371:E371"/>
    <mergeCell ref="A372:A373"/>
    <mergeCell ref="A380:E380"/>
    <mergeCell ref="A381:A382"/>
    <mergeCell ref="A386:A388"/>
    <mergeCell ref="B386:E388"/>
    <mergeCell ref="B413:E413"/>
    <mergeCell ref="A414:A415"/>
    <mergeCell ref="A422:E422"/>
    <mergeCell ref="A423:A424"/>
    <mergeCell ref="A428:A430"/>
    <mergeCell ref="B428:E430"/>
    <mergeCell ref="A402:A403"/>
    <mergeCell ref="A407:A409"/>
    <mergeCell ref="B407:E409"/>
    <mergeCell ref="B410:E410"/>
    <mergeCell ref="B411:E411"/>
    <mergeCell ref="B412:E412"/>
    <mergeCell ref="A444:A445"/>
    <mergeCell ref="A449:A451"/>
    <mergeCell ref="B449:E451"/>
    <mergeCell ref="B452:E452"/>
    <mergeCell ref="B453:E453"/>
    <mergeCell ref="B454:E454"/>
    <mergeCell ref="B431:E431"/>
    <mergeCell ref="B432:E432"/>
    <mergeCell ref="B433:E433"/>
    <mergeCell ref="B434:E434"/>
    <mergeCell ref="A435:A436"/>
    <mergeCell ref="A443:E443"/>
    <mergeCell ref="B472:E472"/>
    <mergeCell ref="B473:E473"/>
    <mergeCell ref="A474:A475"/>
    <mergeCell ref="A482:E482"/>
    <mergeCell ref="A483:A484"/>
    <mergeCell ref="B488:E488"/>
    <mergeCell ref="B455:E455"/>
    <mergeCell ref="A456:A457"/>
    <mergeCell ref="A464:E464"/>
    <mergeCell ref="A465:A466"/>
    <mergeCell ref="B470:E470"/>
    <mergeCell ref="B471:E471"/>
    <mergeCell ref="B506:E506"/>
    <mergeCell ref="B507:E507"/>
    <mergeCell ref="B508:E508"/>
    <mergeCell ref="B509:E509"/>
    <mergeCell ref="A510:A511"/>
    <mergeCell ref="A518:E518"/>
    <mergeCell ref="B489:E489"/>
    <mergeCell ref="B490:E490"/>
    <mergeCell ref="B491:E491"/>
    <mergeCell ref="A492:A493"/>
    <mergeCell ref="A500:E500"/>
    <mergeCell ref="A501:A502"/>
    <mergeCell ref="A536:E536"/>
    <mergeCell ref="A537:A538"/>
    <mergeCell ref="B542:E542"/>
    <mergeCell ref="B543:E543"/>
    <mergeCell ref="B544:E544"/>
    <mergeCell ref="B545:E545"/>
    <mergeCell ref="A519:A520"/>
    <mergeCell ref="B524:E524"/>
    <mergeCell ref="B525:E525"/>
    <mergeCell ref="B526:E526"/>
    <mergeCell ref="B527:E527"/>
    <mergeCell ref="A528:A529"/>
    <mergeCell ref="B563:E563"/>
    <mergeCell ref="A564:A565"/>
    <mergeCell ref="A572:E572"/>
    <mergeCell ref="A573:A574"/>
    <mergeCell ref="B578:E578"/>
    <mergeCell ref="A580:A582"/>
    <mergeCell ref="B580:E582"/>
    <mergeCell ref="A546:A547"/>
    <mergeCell ref="A554:E554"/>
    <mergeCell ref="A555:A556"/>
    <mergeCell ref="B560:E560"/>
    <mergeCell ref="B561:E561"/>
    <mergeCell ref="B562:E562"/>
  </mergeCells>
  <pageMargins left="0.7" right="0.7" top="0.75" bottom="0.75" header="0.3" footer="0.3"/>
  <pageSetup paperSize="0" orientation="portrait" horizontalDpi="0" verticalDpi="0" copies="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4"/>
  <sheetViews>
    <sheetView view="pageBreakPreview" zoomScale="60" zoomScaleNormal="100" workbookViewId="0">
      <selection activeCell="A8" sqref="A8:E10"/>
    </sheetView>
  </sheetViews>
  <sheetFormatPr defaultRowHeight="15" x14ac:dyDescent="0.25"/>
  <cols>
    <col min="1" max="1" width="27" customWidth="1"/>
    <col min="2" max="2" width="18.140625" customWidth="1"/>
    <col min="3" max="3" width="18.5703125" customWidth="1"/>
    <col min="4" max="4" width="16.140625" customWidth="1"/>
    <col min="5" max="5" width="15" customWidth="1"/>
    <col min="6" max="6" width="10.7109375" customWidth="1"/>
    <col min="7" max="7" width="18.42578125" customWidth="1"/>
    <col min="8" max="8" width="11" customWidth="1"/>
    <col min="9" max="9" width="11" bestFit="1" customWidth="1"/>
  </cols>
  <sheetData>
    <row r="1" spans="1:6" x14ac:dyDescent="0.25">
      <c r="A1" s="367" t="s">
        <v>637</v>
      </c>
      <c r="B1" s="367"/>
      <c r="C1" s="367"/>
      <c r="D1" s="367"/>
      <c r="E1" s="367"/>
      <c r="F1" s="12"/>
    </row>
    <row r="2" spans="1:6" x14ac:dyDescent="0.25">
      <c r="A2" s="368" t="s">
        <v>39</v>
      </c>
      <c r="B2" s="368"/>
      <c r="C2" s="368"/>
      <c r="D2" s="368"/>
      <c r="E2" s="368"/>
      <c r="F2" s="13"/>
    </row>
    <row r="3" spans="1:6" ht="15.75" thickBot="1" x14ac:dyDescent="0.3"/>
    <row r="4" spans="1:6" ht="30.75" customHeight="1" thickBot="1" x14ac:dyDescent="0.3">
      <c r="A4" s="296" t="s">
        <v>40</v>
      </c>
      <c r="B4" s="558" t="s">
        <v>638</v>
      </c>
      <c r="C4" s="559"/>
      <c r="D4" s="559"/>
      <c r="E4" s="632"/>
    </row>
    <row r="5" spans="1:6" ht="15.75" customHeight="1" thickBot="1" x14ac:dyDescent="0.3">
      <c r="A5" s="296" t="s">
        <v>0</v>
      </c>
      <c r="B5" s="620" t="s">
        <v>15</v>
      </c>
      <c r="C5" s="621"/>
      <c r="D5" s="621"/>
      <c r="E5" s="645"/>
    </row>
    <row r="6" spans="1:6" ht="30.75" customHeight="1" thickBot="1" x14ac:dyDescent="0.3">
      <c r="A6" s="296" t="s">
        <v>41</v>
      </c>
      <c r="B6" s="584" t="s">
        <v>42</v>
      </c>
      <c r="C6" s="585"/>
      <c r="D6" s="585"/>
      <c r="E6" s="631"/>
    </row>
    <row r="7" spans="1:6" ht="15.75" thickBot="1" x14ac:dyDescent="0.3">
      <c r="A7" s="643" t="s">
        <v>2</v>
      </c>
      <c r="B7" s="624"/>
      <c r="C7" s="624"/>
      <c r="D7" s="624"/>
      <c r="E7" s="644"/>
    </row>
    <row r="8" spans="1:6" ht="15.75" customHeight="1" x14ac:dyDescent="0.25">
      <c r="A8" s="736" t="s">
        <v>639</v>
      </c>
      <c r="B8" s="726"/>
      <c r="C8" s="726"/>
      <c r="D8" s="726"/>
      <c r="E8" s="737"/>
    </row>
    <row r="9" spans="1:6" x14ac:dyDescent="0.25">
      <c r="A9" s="738"/>
      <c r="B9" s="729"/>
      <c r="C9" s="729"/>
      <c r="D9" s="729"/>
      <c r="E9" s="739"/>
    </row>
    <row r="10" spans="1:6" ht="25.5" customHeight="1" thickBot="1" x14ac:dyDescent="0.3">
      <c r="A10" s="740"/>
      <c r="B10" s="732"/>
      <c r="C10" s="732"/>
      <c r="D10" s="732"/>
      <c r="E10" s="741"/>
    </row>
    <row r="11" spans="1:6" ht="52.5" customHeight="1" thickBot="1" x14ac:dyDescent="0.3">
      <c r="A11" s="297" t="s">
        <v>44</v>
      </c>
      <c r="B11" s="590" t="s">
        <v>640</v>
      </c>
      <c r="C11" s="591"/>
      <c r="D11" s="591"/>
      <c r="E11" s="641"/>
    </row>
    <row r="12" spans="1:6" ht="15" customHeight="1" x14ac:dyDescent="0.25">
      <c r="A12" s="626" t="s">
        <v>172</v>
      </c>
      <c r="B12" s="298">
        <v>2018</v>
      </c>
      <c r="C12" s="298">
        <v>2019</v>
      </c>
      <c r="D12" s="298">
        <v>2020</v>
      </c>
      <c r="E12" s="298">
        <v>2021</v>
      </c>
    </row>
    <row r="13" spans="1:6" ht="15.75" customHeight="1" thickBot="1" x14ac:dyDescent="0.3">
      <c r="A13" s="627"/>
      <c r="B13" s="210" t="s">
        <v>1</v>
      </c>
      <c r="C13" s="210" t="s">
        <v>47</v>
      </c>
      <c r="D13" s="210" t="s">
        <v>47</v>
      </c>
      <c r="E13" s="210" t="s">
        <v>47</v>
      </c>
    </row>
    <row r="14" spans="1:6" ht="30.75" thickBot="1" x14ac:dyDescent="0.3">
      <c r="A14" s="299" t="s">
        <v>641</v>
      </c>
      <c r="B14" s="216">
        <v>0.51400000000000001</v>
      </c>
      <c r="C14" s="216">
        <v>0.625</v>
      </c>
      <c r="D14" s="216">
        <v>0.73599999999999999</v>
      </c>
      <c r="E14" s="216">
        <v>0.84499999999999997</v>
      </c>
    </row>
    <row r="15" spans="1:6" ht="30.75" thickBot="1" x14ac:dyDescent="0.3">
      <c r="A15" s="300" t="s">
        <v>642</v>
      </c>
      <c r="B15" s="301">
        <v>189</v>
      </c>
      <c r="C15" s="301">
        <v>209</v>
      </c>
      <c r="D15" s="301">
        <v>229</v>
      </c>
      <c r="E15" s="301">
        <v>249</v>
      </c>
    </row>
    <row r="16" spans="1:6" ht="30.75" thickBot="1" x14ac:dyDescent="0.3">
      <c r="A16" s="300" t="s">
        <v>320</v>
      </c>
      <c r="B16" s="216" t="s">
        <v>269</v>
      </c>
      <c r="C16" s="216" t="s">
        <v>62</v>
      </c>
      <c r="D16" s="216" t="s">
        <v>62</v>
      </c>
      <c r="E16" s="216" t="s">
        <v>62</v>
      </c>
    </row>
    <row r="17" spans="1:11" ht="30.75" customHeight="1" thickBot="1" x14ac:dyDescent="0.3">
      <c r="A17" s="302" t="s">
        <v>53</v>
      </c>
      <c r="B17" s="590" t="s">
        <v>643</v>
      </c>
      <c r="C17" s="591"/>
      <c r="D17" s="591"/>
      <c r="E17" s="641"/>
    </row>
    <row r="18" spans="1:11" ht="15.75" customHeight="1" thickBot="1" x14ac:dyDescent="0.3">
      <c r="A18" s="584" t="s">
        <v>441</v>
      </c>
      <c r="B18" s="585"/>
      <c r="C18" s="585"/>
      <c r="D18" s="585"/>
      <c r="E18" s="631"/>
      <c r="H18" s="27"/>
      <c r="J18" s="27"/>
    </row>
    <row r="19" spans="1:11" ht="30.75" thickBot="1" x14ac:dyDescent="0.3">
      <c r="A19" s="299" t="s">
        <v>641</v>
      </c>
      <c r="B19" s="216">
        <v>0.51400000000000001</v>
      </c>
      <c r="C19" s="216">
        <v>0.625</v>
      </c>
      <c r="D19" s="216">
        <v>0.73599999999999999</v>
      </c>
      <c r="E19" s="216">
        <v>0.84499999999999997</v>
      </c>
    </row>
    <row r="20" spans="1:11" ht="30.75" thickBot="1" x14ac:dyDescent="0.3">
      <c r="A20" s="300" t="s">
        <v>644</v>
      </c>
      <c r="B20" s="301">
        <v>189</v>
      </c>
      <c r="C20" s="301">
        <v>209</v>
      </c>
      <c r="D20" s="301">
        <v>229</v>
      </c>
      <c r="E20" s="301">
        <v>249</v>
      </c>
    </row>
    <row r="21" spans="1:11" ht="30.75" thickBot="1" x14ac:dyDescent="0.3">
      <c r="A21" s="300" t="s">
        <v>320</v>
      </c>
      <c r="B21" s="216" t="s">
        <v>269</v>
      </c>
      <c r="C21" s="216" t="s">
        <v>62</v>
      </c>
      <c r="D21" s="216" t="s">
        <v>62</v>
      </c>
      <c r="E21" s="216" t="s">
        <v>62</v>
      </c>
    </row>
    <row r="22" spans="1:11" ht="15.75" thickBot="1" x14ac:dyDescent="0.3">
      <c r="A22" s="628" t="s">
        <v>65</v>
      </c>
      <c r="B22" s="609"/>
      <c r="C22" s="609"/>
      <c r="D22" s="609"/>
      <c r="E22" s="629"/>
    </row>
    <row r="23" spans="1:11" ht="15.75" thickBot="1" x14ac:dyDescent="0.3">
      <c r="A23" s="628" t="s">
        <v>66</v>
      </c>
      <c r="B23" s="609"/>
      <c r="C23" s="609"/>
      <c r="D23" s="609"/>
      <c r="E23" s="629"/>
    </row>
    <row r="24" spans="1:11" ht="15.75" customHeight="1" thickBot="1" x14ac:dyDescent="0.3">
      <c r="A24" s="303" t="s">
        <v>67</v>
      </c>
      <c r="B24" s="587" t="s">
        <v>645</v>
      </c>
      <c r="C24" s="588"/>
      <c r="D24" s="588"/>
      <c r="E24" s="642"/>
    </row>
    <row r="25" spans="1:11" ht="57.75" customHeight="1" thickBot="1" x14ac:dyDescent="0.3">
      <c r="A25" s="300" t="s">
        <v>69</v>
      </c>
      <c r="B25" s="584" t="s">
        <v>646</v>
      </c>
      <c r="C25" s="585"/>
      <c r="D25" s="585"/>
      <c r="E25" s="631"/>
    </row>
    <row r="26" spans="1:11" ht="15.75" customHeight="1" thickBot="1" x14ac:dyDescent="0.3">
      <c r="A26" s="300" t="s">
        <v>71</v>
      </c>
      <c r="B26" s="558" t="s">
        <v>647</v>
      </c>
      <c r="C26" s="559"/>
      <c r="D26" s="559"/>
      <c r="E26" s="632"/>
    </row>
    <row r="27" spans="1:11" x14ac:dyDescent="0.25">
      <c r="A27" s="626"/>
      <c r="B27" s="227">
        <v>2018</v>
      </c>
      <c r="C27" s="227">
        <v>2019</v>
      </c>
      <c r="D27" s="227">
        <v>2020</v>
      </c>
      <c r="E27" s="227">
        <v>2021</v>
      </c>
    </row>
    <row r="28" spans="1:11" ht="15.75" customHeight="1" thickBot="1" x14ac:dyDescent="0.3">
      <c r="A28" s="627"/>
      <c r="B28" s="229" t="s">
        <v>1</v>
      </c>
      <c r="C28" s="229" t="s">
        <v>47</v>
      </c>
      <c r="D28" s="229" t="s">
        <v>47</v>
      </c>
      <c r="E28" s="229" t="s">
        <v>47</v>
      </c>
    </row>
    <row r="29" spans="1:11" ht="15.75" thickBot="1" x14ac:dyDescent="0.3">
      <c r="A29" s="300" t="s">
        <v>73</v>
      </c>
      <c r="B29" s="231">
        <v>63000</v>
      </c>
      <c r="C29" s="231">
        <v>77000</v>
      </c>
      <c r="D29" s="231">
        <v>77000</v>
      </c>
      <c r="E29" s="231">
        <v>77000</v>
      </c>
    </row>
    <row r="30" spans="1:11" ht="15.75" thickBot="1" x14ac:dyDescent="0.3">
      <c r="A30" s="300" t="s">
        <v>74</v>
      </c>
      <c r="B30" s="231">
        <v>26000</v>
      </c>
      <c r="C30" s="231">
        <v>30000</v>
      </c>
      <c r="D30" s="231">
        <v>30000</v>
      </c>
      <c r="E30" s="231">
        <v>30000</v>
      </c>
    </row>
    <row r="31" spans="1:11" ht="15.75" thickBot="1" x14ac:dyDescent="0.3">
      <c r="A31" s="300" t="s">
        <v>75</v>
      </c>
      <c r="B31" s="233">
        <f>B30/B29</f>
        <v>0.41269841269841268</v>
      </c>
      <c r="C31" s="233">
        <f>C30/C29</f>
        <v>0.38961038961038963</v>
      </c>
      <c r="D31" s="233">
        <f>D30/D29</f>
        <v>0.38961038961038963</v>
      </c>
      <c r="E31" s="233">
        <f t="shared" ref="E31" si="0">E30/E29</f>
        <v>0.38961038961038963</v>
      </c>
    </row>
    <row r="32" spans="1:11" ht="15.75" thickBot="1" x14ac:dyDescent="0.3">
      <c r="A32" s="300" t="s">
        <v>76</v>
      </c>
      <c r="B32" s="235" t="s">
        <v>77</v>
      </c>
      <c r="C32" s="236">
        <f>C29/B29-1</f>
        <v>0.22222222222222232</v>
      </c>
      <c r="D32" s="236">
        <f t="shared" ref="D32:E34" si="1">D29/C29-1</f>
        <v>0</v>
      </c>
      <c r="E32" s="236">
        <f t="shared" si="1"/>
        <v>0</v>
      </c>
      <c r="G32" s="36"/>
      <c r="H32" s="36"/>
      <c r="I32" s="36"/>
      <c r="J32" s="36"/>
      <c r="K32" s="36"/>
    </row>
    <row r="33" spans="1:5" ht="15.75" thickBot="1" x14ac:dyDescent="0.3">
      <c r="A33" s="300" t="s">
        <v>78</v>
      </c>
      <c r="B33" s="235" t="s">
        <v>77</v>
      </c>
      <c r="C33" s="236">
        <f>C30/B30-1</f>
        <v>0.15384615384615374</v>
      </c>
      <c r="D33" s="236">
        <f t="shared" si="1"/>
        <v>0</v>
      </c>
      <c r="E33" s="236">
        <f t="shared" si="1"/>
        <v>0</v>
      </c>
    </row>
    <row r="34" spans="1:5" ht="30.75" thickBot="1" x14ac:dyDescent="0.3">
      <c r="A34" s="300" t="s">
        <v>79</v>
      </c>
      <c r="B34" s="235" t="s">
        <v>77</v>
      </c>
      <c r="C34" s="304">
        <f>C31/B31-1</f>
        <v>-5.5944055944055826E-2</v>
      </c>
      <c r="D34" s="236">
        <f t="shared" si="1"/>
        <v>0</v>
      </c>
      <c r="E34" s="236">
        <f t="shared" si="1"/>
        <v>0</v>
      </c>
    </row>
    <row r="35" spans="1:5" ht="15.75" customHeight="1" thickBot="1" x14ac:dyDescent="0.3">
      <c r="A35" s="633" t="s">
        <v>551</v>
      </c>
      <c r="B35" s="564"/>
      <c r="C35" s="564"/>
      <c r="D35" s="564"/>
      <c r="E35" s="634"/>
    </row>
    <row r="36" spans="1:5" x14ac:dyDescent="0.25">
      <c r="A36" s="626"/>
      <c r="B36" s="227">
        <v>2018</v>
      </c>
      <c r="C36" s="227">
        <v>2019</v>
      </c>
      <c r="D36" s="227">
        <v>2020</v>
      </c>
      <c r="E36" s="227">
        <v>2021</v>
      </c>
    </row>
    <row r="37" spans="1:5" ht="15.75" customHeight="1" thickBot="1" x14ac:dyDescent="0.3">
      <c r="A37" s="627"/>
      <c r="B37" s="229" t="s">
        <v>1</v>
      </c>
      <c r="C37" s="229" t="s">
        <v>47</v>
      </c>
      <c r="D37" s="229" t="s">
        <v>47</v>
      </c>
      <c r="E37" s="229" t="s">
        <v>47</v>
      </c>
    </row>
    <row r="38" spans="1:5" ht="15.75" thickBot="1" x14ac:dyDescent="0.3">
      <c r="A38" s="305" t="s">
        <v>81</v>
      </c>
      <c r="B38" s="240"/>
      <c r="C38" s="240"/>
      <c r="D38" s="240"/>
      <c r="E38" s="240"/>
    </row>
    <row r="39" spans="1:5" ht="30.75" thickBot="1" x14ac:dyDescent="0.3">
      <c r="A39" s="305" t="s">
        <v>636</v>
      </c>
      <c r="B39" s="240"/>
      <c r="C39" s="240"/>
      <c r="D39" s="240"/>
      <c r="E39" s="240"/>
    </row>
    <row r="40" spans="1:5" ht="15.75" thickBot="1" x14ac:dyDescent="0.3">
      <c r="A40" s="305" t="s">
        <v>83</v>
      </c>
      <c r="B40" s="243">
        <v>26000</v>
      </c>
      <c r="C40" s="240">
        <v>30000</v>
      </c>
      <c r="D40" s="240">
        <v>30000</v>
      </c>
      <c r="E40" s="240">
        <v>30000</v>
      </c>
    </row>
    <row r="41" spans="1:5" ht="15.75" thickBot="1" x14ac:dyDescent="0.3">
      <c r="A41" s="305" t="s">
        <v>84</v>
      </c>
      <c r="B41" s="243"/>
      <c r="C41" s="240"/>
      <c r="D41" s="240"/>
      <c r="E41" s="240"/>
    </row>
    <row r="42" spans="1:5" ht="15.75" thickBot="1" x14ac:dyDescent="0.3">
      <c r="A42" s="305" t="s">
        <v>85</v>
      </c>
      <c r="B42" s="243"/>
      <c r="C42" s="240"/>
      <c r="D42" s="240"/>
      <c r="E42" s="240"/>
    </row>
    <row r="43" spans="1:5" ht="15.75" thickBot="1" x14ac:dyDescent="0.3">
      <c r="A43" s="305" t="s">
        <v>86</v>
      </c>
      <c r="B43" s="243"/>
      <c r="C43" s="240"/>
      <c r="D43" s="240"/>
      <c r="E43" s="240"/>
    </row>
    <row r="44" spans="1:5" ht="30.75" thickBot="1" x14ac:dyDescent="0.3">
      <c r="A44" s="305" t="s">
        <v>87</v>
      </c>
      <c r="B44" s="243"/>
      <c r="C44" s="240"/>
      <c r="D44" s="240"/>
      <c r="E44" s="240"/>
    </row>
    <row r="45" spans="1:5" ht="15.75" thickBot="1" x14ac:dyDescent="0.3">
      <c r="A45" s="306" t="s">
        <v>88</v>
      </c>
      <c r="B45" s="243">
        <f>B44+B43+B42+B41+B40+B39+B38</f>
        <v>26000</v>
      </c>
      <c r="C45" s="243">
        <f>C44+C43+C42+C41+C40+C39+C38</f>
        <v>30000</v>
      </c>
      <c r="D45" s="243">
        <f>D44+D43+D42+D41+D40+D39+D38</f>
        <v>30000</v>
      </c>
      <c r="E45" s="243">
        <f>E44+E43+E42+E41+E40+E39+E38</f>
        <v>30000</v>
      </c>
    </row>
    <row r="46" spans="1:5" ht="15.75" thickBot="1" x14ac:dyDescent="0.3">
      <c r="A46" s="307" t="s">
        <v>89</v>
      </c>
      <c r="B46" s="253">
        <f>IF(B45-B30=0,0,"Error")</f>
        <v>0</v>
      </c>
      <c r="C46" s="253">
        <f>IF(C45-C30=0,0,"Error")</f>
        <v>0</v>
      </c>
      <c r="D46" s="253">
        <f>IF(D45-D30=0,0,"Error")</f>
        <v>0</v>
      </c>
      <c r="E46" s="253">
        <f>IF(E45-E30=0,0,"Error")</f>
        <v>0</v>
      </c>
    </row>
    <row r="47" spans="1:5" ht="15.75" thickBot="1" x14ac:dyDescent="0.3">
      <c r="A47" s="628" t="s">
        <v>149</v>
      </c>
      <c r="B47" s="609"/>
      <c r="C47" s="609"/>
      <c r="D47" s="609"/>
      <c r="E47" s="629"/>
    </row>
    <row r="48" spans="1:5" ht="15.75" customHeight="1" thickBot="1" x14ac:dyDescent="0.3">
      <c r="A48" s="308" t="s">
        <v>129</v>
      </c>
      <c r="B48" s="566" t="s">
        <v>648</v>
      </c>
      <c r="C48" s="567"/>
      <c r="D48" s="567"/>
      <c r="E48" s="630"/>
    </row>
    <row r="49" spans="1:11" ht="15.75" customHeight="1" thickBot="1" x14ac:dyDescent="0.3">
      <c r="A49" s="303" t="s">
        <v>67</v>
      </c>
      <c r="B49" s="566" t="s">
        <v>648</v>
      </c>
      <c r="C49" s="567"/>
      <c r="D49" s="567"/>
      <c r="E49" s="630"/>
    </row>
    <row r="50" spans="1:11" ht="15.75" customHeight="1" thickBot="1" x14ac:dyDescent="0.3">
      <c r="A50" s="300" t="s">
        <v>69</v>
      </c>
      <c r="B50" s="584" t="s">
        <v>649</v>
      </c>
      <c r="C50" s="585"/>
      <c r="D50" s="585"/>
      <c r="E50" s="631"/>
    </row>
    <row r="51" spans="1:11" ht="15.75" customHeight="1" thickBot="1" x14ac:dyDescent="0.3">
      <c r="A51" s="300" t="s">
        <v>71</v>
      </c>
      <c r="B51" s="558" t="s">
        <v>580</v>
      </c>
      <c r="C51" s="559"/>
      <c r="D51" s="559"/>
      <c r="E51" s="632"/>
    </row>
    <row r="52" spans="1:11" x14ac:dyDescent="0.25">
      <c r="A52" s="626"/>
      <c r="B52" s="227">
        <v>2018</v>
      </c>
      <c r="C52" s="227">
        <v>2019</v>
      </c>
      <c r="D52" s="227">
        <v>2020</v>
      </c>
      <c r="E52" s="227">
        <v>2021</v>
      </c>
    </row>
    <row r="53" spans="1:11" ht="15.75" customHeight="1" thickBot="1" x14ac:dyDescent="0.3">
      <c r="A53" s="627"/>
      <c r="B53" s="229" t="s">
        <v>1</v>
      </c>
      <c r="C53" s="229" t="s">
        <v>47</v>
      </c>
      <c r="D53" s="229" t="s">
        <v>47</v>
      </c>
      <c r="E53" s="229" t="s">
        <v>47</v>
      </c>
    </row>
    <row r="54" spans="1:11" ht="15.75" thickBot="1" x14ac:dyDescent="0.3">
      <c r="A54" s="300" t="s">
        <v>73</v>
      </c>
      <c r="B54" s="231">
        <v>0</v>
      </c>
      <c r="C54" s="231"/>
      <c r="D54" s="231"/>
      <c r="E54" s="231"/>
    </row>
    <row r="55" spans="1:11" ht="15.75" thickBot="1" x14ac:dyDescent="0.3">
      <c r="A55" s="300" t="s">
        <v>74</v>
      </c>
      <c r="B55" s="231">
        <v>0</v>
      </c>
      <c r="C55" s="231"/>
      <c r="D55" s="231">
        <v>0</v>
      </c>
      <c r="E55" s="231">
        <v>0</v>
      </c>
    </row>
    <row r="56" spans="1:11" ht="15.75" thickBot="1" x14ac:dyDescent="0.3">
      <c r="A56" s="300" t="s">
        <v>75</v>
      </c>
      <c r="B56" s="231">
        <v>0</v>
      </c>
      <c r="C56" s="231">
        <v>0</v>
      </c>
      <c r="D56" s="231">
        <v>0</v>
      </c>
      <c r="E56" s="231">
        <v>0</v>
      </c>
    </row>
    <row r="57" spans="1:11" ht="15.75" thickBot="1" x14ac:dyDescent="0.3">
      <c r="A57" s="300" t="s">
        <v>76</v>
      </c>
      <c r="B57" s="235" t="s">
        <v>77</v>
      </c>
      <c r="C57" s="309">
        <v>0</v>
      </c>
      <c r="D57" s="236">
        <v>0</v>
      </c>
      <c r="E57" s="309">
        <v>0</v>
      </c>
      <c r="G57" s="36"/>
      <c r="H57" s="36"/>
      <c r="I57" s="36"/>
      <c r="J57" s="36"/>
      <c r="K57" s="36"/>
    </row>
    <row r="58" spans="1:11" ht="15.75" thickBot="1" x14ac:dyDescent="0.3">
      <c r="A58" s="300" t="s">
        <v>78</v>
      </c>
      <c r="B58" s="235" t="s">
        <v>77</v>
      </c>
      <c r="C58" s="309">
        <v>0</v>
      </c>
      <c r="D58" s="236">
        <v>0</v>
      </c>
      <c r="E58" s="309">
        <v>0</v>
      </c>
    </row>
    <row r="59" spans="1:11" ht="30.75" thickBot="1" x14ac:dyDescent="0.3">
      <c r="A59" s="300" t="s">
        <v>79</v>
      </c>
      <c r="B59" s="235" t="s">
        <v>77</v>
      </c>
      <c r="C59" s="309">
        <v>0</v>
      </c>
      <c r="D59" s="236">
        <v>0</v>
      </c>
      <c r="E59" s="309">
        <v>0</v>
      </c>
    </row>
    <row r="60" spans="1:11" ht="15.75" customHeight="1" thickBot="1" x14ac:dyDescent="0.3">
      <c r="A60" s="633" t="s">
        <v>551</v>
      </c>
      <c r="B60" s="564"/>
      <c r="C60" s="564"/>
      <c r="D60" s="564"/>
      <c r="E60" s="634"/>
    </row>
    <row r="61" spans="1:11" x14ac:dyDescent="0.25">
      <c r="A61" s="626"/>
      <c r="B61" s="227">
        <v>2018</v>
      </c>
      <c r="C61" s="227">
        <v>2019</v>
      </c>
      <c r="D61" s="227">
        <v>2020</v>
      </c>
      <c r="E61" s="227">
        <v>2021</v>
      </c>
    </row>
    <row r="62" spans="1:11" ht="15.75" customHeight="1" thickBot="1" x14ac:dyDescent="0.3">
      <c r="A62" s="627"/>
      <c r="B62" s="229" t="s">
        <v>1</v>
      </c>
      <c r="C62" s="229" t="s">
        <v>47</v>
      </c>
      <c r="D62" s="229" t="s">
        <v>47</v>
      </c>
      <c r="E62" s="229" t="s">
        <v>47</v>
      </c>
    </row>
    <row r="63" spans="1:11" ht="15.75" thickBot="1" x14ac:dyDescent="0.3">
      <c r="A63" s="305" t="s">
        <v>122</v>
      </c>
      <c r="B63" s="240"/>
      <c r="C63" s="240"/>
      <c r="D63" s="240"/>
      <c r="E63" s="240"/>
    </row>
    <row r="64" spans="1:11" ht="15.75" thickBot="1" x14ac:dyDescent="0.3">
      <c r="A64" s="305" t="s">
        <v>123</v>
      </c>
      <c r="B64" s="243"/>
      <c r="C64" s="243"/>
      <c r="D64" s="240"/>
      <c r="E64" s="240"/>
    </row>
    <row r="65" spans="1:5" ht="15.75" thickBot="1" x14ac:dyDescent="0.3">
      <c r="A65" s="306" t="s">
        <v>88</v>
      </c>
      <c r="B65" s="243">
        <f>B64+B63</f>
        <v>0</v>
      </c>
      <c r="C65" s="243"/>
      <c r="D65" s="243">
        <f t="shared" ref="D65:E65" si="2">D64+D63</f>
        <v>0</v>
      </c>
      <c r="E65" s="243">
        <f t="shared" si="2"/>
        <v>0</v>
      </c>
    </row>
    <row r="66" spans="1:5" ht="15.75" thickBot="1" x14ac:dyDescent="0.3">
      <c r="A66" s="307" t="s">
        <v>89</v>
      </c>
      <c r="B66" s="253">
        <v>0</v>
      </c>
      <c r="C66" s="253">
        <v>0</v>
      </c>
      <c r="D66" s="253">
        <v>0</v>
      </c>
      <c r="E66" s="253">
        <v>0</v>
      </c>
    </row>
    <row r="67" spans="1:5" ht="45.75" thickBot="1" x14ac:dyDescent="0.3">
      <c r="A67" s="302" t="s">
        <v>152</v>
      </c>
      <c r="B67" s="310">
        <f>B30+B55</f>
        <v>26000</v>
      </c>
      <c r="C67" s="310">
        <v>30000</v>
      </c>
      <c r="D67" s="310">
        <v>30000</v>
      </c>
      <c r="E67" s="310">
        <v>30000</v>
      </c>
    </row>
    <row r="68" spans="1:5" ht="45.75" thickBot="1" x14ac:dyDescent="0.3">
      <c r="A68" s="302" t="s">
        <v>153</v>
      </c>
      <c r="B68" s="310">
        <f>B70+B72+B74+B76+B78+B80+B82+B84+B86</f>
        <v>26000</v>
      </c>
      <c r="C68" s="310">
        <f t="shared" ref="C68" si="3">C70+C72+C74+C76+C78+C80+C82+C84+C86</f>
        <v>30000</v>
      </c>
      <c r="D68" s="310">
        <v>30000</v>
      </c>
      <c r="E68" s="310">
        <v>30000</v>
      </c>
    </row>
    <row r="69" spans="1:5" ht="30.75" thickBot="1" x14ac:dyDescent="0.3">
      <c r="A69" s="311" t="s">
        <v>154</v>
      </c>
      <c r="B69" s="312"/>
      <c r="C69" s="313">
        <f>C68/B68-1</f>
        <v>0.15384615384615374</v>
      </c>
      <c r="D69" s="313">
        <f t="shared" ref="D69:E69" si="4">D68/C68-1</f>
        <v>0</v>
      </c>
      <c r="E69" s="313">
        <f t="shared" si="4"/>
        <v>0</v>
      </c>
    </row>
    <row r="70" spans="1:5" ht="15.75" thickBot="1" x14ac:dyDescent="0.3">
      <c r="A70" s="305" t="s">
        <v>81</v>
      </c>
      <c r="B70" s="246"/>
      <c r="C70" s="240"/>
      <c r="D70" s="240"/>
      <c r="E70" s="240"/>
    </row>
    <row r="71" spans="1:5" ht="15.75" thickBot="1" x14ac:dyDescent="0.3">
      <c r="A71" s="314" t="s">
        <v>155</v>
      </c>
      <c r="B71" s="240"/>
      <c r="C71" s="246"/>
      <c r="D71" s="246"/>
      <c r="E71" s="246"/>
    </row>
    <row r="72" spans="1:5" ht="30.75" thickBot="1" x14ac:dyDescent="0.3">
      <c r="A72" s="305" t="s">
        <v>82</v>
      </c>
      <c r="B72" s="246"/>
      <c r="C72" s="240"/>
      <c r="D72" s="240"/>
      <c r="E72" s="240"/>
    </row>
    <row r="73" spans="1:5" ht="30.75" thickBot="1" x14ac:dyDescent="0.3">
      <c r="A73" s="314" t="s">
        <v>156</v>
      </c>
      <c r="B73" s="243"/>
      <c r="C73" s="246"/>
      <c r="D73" s="246"/>
      <c r="E73" s="246"/>
    </row>
    <row r="74" spans="1:5" ht="15.75" thickBot="1" x14ac:dyDescent="0.3">
      <c r="A74" s="305" t="s">
        <v>83</v>
      </c>
      <c r="B74" s="240">
        <f>B40</f>
        <v>26000</v>
      </c>
      <c r="C74" s="240">
        <f t="shared" ref="C74:E74" si="5">C40</f>
        <v>30000</v>
      </c>
      <c r="D74" s="240">
        <f t="shared" si="5"/>
        <v>30000</v>
      </c>
      <c r="E74" s="240">
        <f t="shared" si="5"/>
        <v>30000</v>
      </c>
    </row>
    <row r="75" spans="1:5" ht="30.75" thickBot="1" x14ac:dyDescent="0.3">
      <c r="A75" s="314" t="s">
        <v>157</v>
      </c>
      <c r="B75" s="243"/>
      <c r="C75" s="246"/>
      <c r="D75" s="246"/>
      <c r="E75" s="246"/>
    </row>
    <row r="76" spans="1:5" ht="15.75" thickBot="1" x14ac:dyDescent="0.3">
      <c r="A76" s="305" t="s">
        <v>84</v>
      </c>
      <c r="B76" s="240"/>
      <c r="C76" s="240"/>
      <c r="D76" s="240"/>
      <c r="E76" s="240"/>
    </row>
    <row r="77" spans="1:5" ht="15.75" thickBot="1" x14ac:dyDescent="0.3">
      <c r="A77" s="314" t="s">
        <v>158</v>
      </c>
      <c r="B77" s="243"/>
      <c r="C77" s="246"/>
      <c r="D77" s="246"/>
      <c r="E77" s="246"/>
    </row>
    <row r="78" spans="1:5" ht="15.75" thickBot="1" x14ac:dyDescent="0.3">
      <c r="A78" s="305" t="s">
        <v>85</v>
      </c>
      <c r="B78" s="240"/>
      <c r="C78" s="240"/>
      <c r="D78" s="240"/>
      <c r="E78" s="240"/>
    </row>
    <row r="79" spans="1:5" ht="30.75" thickBot="1" x14ac:dyDescent="0.3">
      <c r="A79" s="314" t="s">
        <v>159</v>
      </c>
      <c r="B79" s="243"/>
      <c r="C79" s="246"/>
      <c r="D79" s="246"/>
      <c r="E79" s="246"/>
    </row>
    <row r="80" spans="1:5" ht="15.75" thickBot="1" x14ac:dyDescent="0.3">
      <c r="A80" s="305" t="s">
        <v>86</v>
      </c>
      <c r="B80" s="240"/>
      <c r="C80" s="240"/>
      <c r="D80" s="240"/>
      <c r="E80" s="240"/>
    </row>
    <row r="81" spans="1:12" ht="30.75" thickBot="1" x14ac:dyDescent="0.3">
      <c r="A81" s="314" t="s">
        <v>160</v>
      </c>
      <c r="B81" s="243"/>
      <c r="C81" s="246"/>
      <c r="D81" s="246"/>
      <c r="E81" s="246"/>
    </row>
    <row r="82" spans="1:12" ht="30.75" thickBot="1" x14ac:dyDescent="0.3">
      <c r="A82" s="305" t="s">
        <v>87</v>
      </c>
      <c r="B82" s="240"/>
      <c r="C82" s="246"/>
      <c r="D82" s="246"/>
      <c r="E82" s="246"/>
    </row>
    <row r="83" spans="1:12" ht="30.75" thickBot="1" x14ac:dyDescent="0.3">
      <c r="A83" s="314" t="s">
        <v>161</v>
      </c>
      <c r="B83" s="243"/>
      <c r="C83" s="240"/>
      <c r="D83" s="240"/>
      <c r="E83" s="240"/>
    </row>
    <row r="84" spans="1:12" ht="15.75" thickBot="1" x14ac:dyDescent="0.3">
      <c r="A84" s="305" t="s">
        <v>162</v>
      </c>
      <c r="B84" s="240"/>
      <c r="C84" s="246"/>
      <c r="D84" s="246"/>
      <c r="E84" s="246"/>
    </row>
    <row r="85" spans="1:12" ht="30.75" thickBot="1" x14ac:dyDescent="0.3">
      <c r="A85" s="314" t="s">
        <v>163</v>
      </c>
      <c r="B85" s="243"/>
      <c r="C85" s="246"/>
      <c r="D85" s="246"/>
      <c r="E85" s="246"/>
    </row>
    <row r="86" spans="1:12" ht="15.75" thickBot="1" x14ac:dyDescent="0.3">
      <c r="A86" s="305" t="s">
        <v>164</v>
      </c>
      <c r="B86" s="240">
        <f>B64</f>
        <v>0</v>
      </c>
      <c r="C86" s="240">
        <f t="shared" ref="C86:E86" si="6">C64</f>
        <v>0</v>
      </c>
      <c r="D86" s="240">
        <f t="shared" si="6"/>
        <v>0</v>
      </c>
      <c r="E86" s="240">
        <f t="shared" si="6"/>
        <v>0</v>
      </c>
      <c r="G86" s="36"/>
      <c r="H86" s="36"/>
      <c r="I86" s="36"/>
    </row>
    <row r="87" spans="1:12" ht="30.75" thickBot="1" x14ac:dyDescent="0.3">
      <c r="A87" s="314" t="s">
        <v>165</v>
      </c>
      <c r="B87" s="243"/>
      <c r="C87" s="246"/>
      <c r="D87" s="246"/>
      <c r="E87" s="246"/>
    </row>
    <row r="88" spans="1:12" ht="15" customHeight="1" x14ac:dyDescent="0.25">
      <c r="A88" s="635" t="s">
        <v>633</v>
      </c>
      <c r="B88" s="572"/>
      <c r="C88" s="573"/>
      <c r="D88" s="573"/>
      <c r="E88" s="638"/>
      <c r="G88" s="36"/>
      <c r="H88" s="36"/>
      <c r="I88" s="36"/>
      <c r="J88" s="36"/>
      <c r="K88" s="36"/>
      <c r="L88" s="36"/>
    </row>
    <row r="89" spans="1:12" x14ac:dyDescent="0.25">
      <c r="A89" s="636"/>
      <c r="B89" s="575"/>
      <c r="C89" s="576"/>
      <c r="D89" s="576"/>
      <c r="E89" s="639"/>
    </row>
    <row r="90" spans="1:12" ht="15.75" thickBot="1" x14ac:dyDescent="0.3">
      <c r="A90" s="637"/>
      <c r="B90" s="578"/>
      <c r="C90" s="579"/>
      <c r="D90" s="579"/>
      <c r="E90" s="640"/>
      <c r="H90" s="36"/>
    </row>
    <row r="91" spans="1:12" ht="15.75" thickBot="1" x14ac:dyDescent="0.3">
      <c r="A91" s="307" t="s">
        <v>89</v>
      </c>
      <c r="B91" s="253">
        <f>IF(B68-B67=0,0,"Error")</f>
        <v>0</v>
      </c>
      <c r="C91" s="253">
        <f t="shared" ref="C91:E91" si="7">IF(C68-C67=0,0,"Error")</f>
        <v>0</v>
      </c>
      <c r="D91" s="253">
        <f t="shared" si="7"/>
        <v>0</v>
      </c>
      <c r="E91" s="253">
        <f t="shared" si="7"/>
        <v>0</v>
      </c>
    </row>
    <row r="92" spans="1:12" ht="45.75" thickBot="1" x14ac:dyDescent="0.3">
      <c r="A92" s="315" t="s">
        <v>166</v>
      </c>
      <c r="B92" s="240">
        <v>0</v>
      </c>
      <c r="C92" s="240">
        <v>0</v>
      </c>
      <c r="D92" s="240">
        <v>0</v>
      </c>
      <c r="E92" s="240">
        <v>0</v>
      </c>
    </row>
    <row r="93" spans="1:12" ht="45.75" thickBot="1" x14ac:dyDescent="0.3">
      <c r="A93" s="315" t="s">
        <v>167</v>
      </c>
      <c r="B93" s="240">
        <v>0</v>
      </c>
      <c r="C93" s="240">
        <v>0</v>
      </c>
      <c r="D93" s="240">
        <v>0</v>
      </c>
      <c r="E93" s="240">
        <v>0</v>
      </c>
    </row>
    <row r="94" spans="1:12" x14ac:dyDescent="0.25">
      <c r="A94" s="66"/>
      <c r="B94" s="67"/>
      <c r="C94" s="67"/>
      <c r="D94" s="67"/>
      <c r="E94" s="67"/>
    </row>
  </sheetData>
  <mergeCells count="29">
    <mergeCell ref="A7:E7"/>
    <mergeCell ref="A1:E1"/>
    <mergeCell ref="A2:E2"/>
    <mergeCell ref="B4:E4"/>
    <mergeCell ref="B5:E5"/>
    <mergeCell ref="B6:E6"/>
    <mergeCell ref="A35:E35"/>
    <mergeCell ref="A8:E10"/>
    <mergeCell ref="B11:E11"/>
    <mergeCell ref="A12:A13"/>
    <mergeCell ref="B17:E17"/>
    <mergeCell ref="A18:E18"/>
    <mergeCell ref="A22:E22"/>
    <mergeCell ref="A23:E23"/>
    <mergeCell ref="B24:E24"/>
    <mergeCell ref="B25:E25"/>
    <mergeCell ref="B26:E26"/>
    <mergeCell ref="A27:A28"/>
    <mergeCell ref="B51:E51"/>
    <mergeCell ref="A52:A53"/>
    <mergeCell ref="A60:E60"/>
    <mergeCell ref="A61:A62"/>
    <mergeCell ref="A88:A90"/>
    <mergeCell ref="B88:E90"/>
    <mergeCell ref="A36:A37"/>
    <mergeCell ref="A47:E47"/>
    <mergeCell ref="B48:E48"/>
    <mergeCell ref="B49:E49"/>
    <mergeCell ref="B50:E50"/>
  </mergeCells>
  <pageMargins left="0.7" right="0.7" top="0.75" bottom="0.75" header="0.3" footer="0.3"/>
  <pageSetup paperSize="0" orientation="portrait" horizontalDpi="0" verticalDpi="0" copies="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334"/>
  <sheetViews>
    <sheetView tabSelected="1" view="pageBreakPreview" zoomScale="60" zoomScaleNormal="100" workbookViewId="0">
      <selection activeCell="B163" sqref="B163:E163"/>
    </sheetView>
  </sheetViews>
  <sheetFormatPr defaultRowHeight="15" x14ac:dyDescent="0.25"/>
  <cols>
    <col min="1" max="1" width="36" style="316" customWidth="1"/>
    <col min="2" max="2" width="16.28515625" style="316" customWidth="1"/>
    <col min="3" max="3" width="15.5703125" style="316" customWidth="1"/>
    <col min="4" max="4" width="16" style="316" customWidth="1"/>
    <col min="5" max="5" width="13.140625" style="316" customWidth="1"/>
    <col min="6" max="6" width="9.140625" style="316"/>
    <col min="7" max="7" width="11.85546875" style="316" customWidth="1"/>
    <col min="8" max="16384" width="9.140625" style="316"/>
  </cols>
  <sheetData>
    <row r="2" spans="1:6" x14ac:dyDescent="0.25">
      <c r="A2" s="684" t="s">
        <v>38</v>
      </c>
      <c r="B2" s="684"/>
      <c r="C2" s="684"/>
      <c r="D2" s="684"/>
      <c r="E2" s="684"/>
      <c r="F2" s="317"/>
    </row>
    <row r="3" spans="1:6" x14ac:dyDescent="0.25">
      <c r="A3" s="684" t="s">
        <v>39</v>
      </c>
      <c r="B3" s="684"/>
      <c r="C3" s="684"/>
      <c r="D3" s="684"/>
      <c r="E3" s="684"/>
      <c r="F3" s="318"/>
    </row>
    <row r="4" spans="1:6" ht="15.75" thickBot="1" x14ac:dyDescent="0.3"/>
    <row r="5" spans="1:6" ht="15.75" thickBot="1" x14ac:dyDescent="0.3">
      <c r="A5" s="319" t="s">
        <v>40</v>
      </c>
      <c r="B5" s="685" t="s">
        <v>650</v>
      </c>
      <c r="C5" s="685"/>
      <c r="D5" s="685"/>
      <c r="E5" s="685"/>
    </row>
    <row r="6" spans="1:6" ht="15.75" thickBot="1" x14ac:dyDescent="0.3">
      <c r="A6" s="319" t="s">
        <v>0</v>
      </c>
      <c r="B6" s="686" t="s">
        <v>16</v>
      </c>
      <c r="C6" s="687"/>
      <c r="D6" s="687"/>
      <c r="E6" s="688"/>
    </row>
    <row r="7" spans="1:6" ht="15.75" thickBot="1" x14ac:dyDescent="0.3">
      <c r="A7" s="319" t="s">
        <v>41</v>
      </c>
      <c r="B7" s="689" t="s">
        <v>42</v>
      </c>
      <c r="C7" s="690"/>
      <c r="D7" s="690"/>
      <c r="E7" s="691"/>
    </row>
    <row r="8" spans="1:6" ht="15.75" thickBot="1" x14ac:dyDescent="0.3">
      <c r="A8" s="692" t="s">
        <v>2</v>
      </c>
      <c r="B8" s="693"/>
      <c r="C8" s="693"/>
      <c r="D8" s="693"/>
      <c r="E8" s="694"/>
    </row>
    <row r="9" spans="1:6" x14ac:dyDescent="0.25">
      <c r="A9" s="742" t="s">
        <v>651</v>
      </c>
      <c r="B9" s="743"/>
      <c r="C9" s="743"/>
      <c r="D9" s="743"/>
      <c r="E9" s="744"/>
    </row>
    <row r="10" spans="1:6" x14ac:dyDescent="0.25">
      <c r="A10" s="745"/>
      <c r="B10" s="746"/>
      <c r="C10" s="746"/>
      <c r="D10" s="746"/>
      <c r="E10" s="747"/>
    </row>
    <row r="11" spans="1:6" ht="75.75" customHeight="1" thickBot="1" x14ac:dyDescent="0.3">
      <c r="A11" s="748"/>
      <c r="B11" s="749"/>
      <c r="C11" s="749"/>
      <c r="D11" s="749"/>
      <c r="E11" s="750"/>
    </row>
    <row r="12" spans="1:6" ht="72.75" customHeight="1" thickBot="1" x14ac:dyDescent="0.3">
      <c r="A12" s="320" t="s">
        <v>44</v>
      </c>
      <c r="B12" s="751" t="s">
        <v>652</v>
      </c>
      <c r="C12" s="752"/>
      <c r="D12" s="752"/>
      <c r="E12" s="753"/>
    </row>
    <row r="13" spans="1:6" x14ac:dyDescent="0.25">
      <c r="A13" s="646" t="s">
        <v>46</v>
      </c>
      <c r="B13" s="321">
        <v>2018</v>
      </c>
      <c r="C13" s="321">
        <v>2019</v>
      </c>
      <c r="D13" s="321">
        <v>2020</v>
      </c>
      <c r="E13" s="321">
        <v>2021</v>
      </c>
    </row>
    <row r="14" spans="1:6" ht="15.75" thickBot="1" x14ac:dyDescent="0.3">
      <c r="A14" s="647"/>
      <c r="B14" s="322" t="s">
        <v>1</v>
      </c>
      <c r="C14" s="322" t="s">
        <v>47</v>
      </c>
      <c r="D14" s="322" t="s">
        <v>47</v>
      </c>
      <c r="E14" s="322" t="s">
        <v>47</v>
      </c>
    </row>
    <row r="15" spans="1:6" ht="15.75" thickBot="1" x14ac:dyDescent="0.3">
      <c r="A15" s="323" t="s">
        <v>653</v>
      </c>
      <c r="B15" s="73">
        <v>0.1</v>
      </c>
      <c r="C15" s="73">
        <v>0.3</v>
      </c>
      <c r="D15" s="73">
        <v>0.4</v>
      </c>
      <c r="E15" s="73" t="s">
        <v>654</v>
      </c>
    </row>
    <row r="16" spans="1:6" ht="26.25" thickBot="1" x14ac:dyDescent="0.3">
      <c r="A16" s="324" t="s">
        <v>655</v>
      </c>
      <c r="B16" s="73">
        <v>0.05</v>
      </c>
      <c r="C16" s="73">
        <v>0.1</v>
      </c>
      <c r="D16" s="73" t="s">
        <v>654</v>
      </c>
      <c r="E16" s="73" t="s">
        <v>654</v>
      </c>
    </row>
    <row r="17" spans="1:10" ht="15.75" thickBot="1" x14ac:dyDescent="0.3">
      <c r="A17" s="71" t="s">
        <v>320</v>
      </c>
      <c r="B17" s="73" t="s">
        <v>269</v>
      </c>
      <c r="C17" s="73" t="s">
        <v>62</v>
      </c>
      <c r="D17" s="73" t="s">
        <v>62</v>
      </c>
      <c r="E17" s="73" t="s">
        <v>62</v>
      </c>
    </row>
    <row r="18" spans="1:10" ht="15.75" thickBot="1" x14ac:dyDescent="0.3">
      <c r="A18" s="325" t="s">
        <v>53</v>
      </c>
      <c r="B18" s="675" t="s">
        <v>656</v>
      </c>
      <c r="C18" s="676"/>
      <c r="D18" s="676"/>
      <c r="E18" s="677"/>
    </row>
    <row r="19" spans="1:10" ht="15.75" thickBot="1" x14ac:dyDescent="0.3">
      <c r="A19" s="450" t="s">
        <v>441</v>
      </c>
      <c r="B19" s="451"/>
      <c r="C19" s="451"/>
      <c r="D19" s="451"/>
      <c r="E19" s="452"/>
      <c r="H19" s="326"/>
      <c r="J19" s="326"/>
    </row>
    <row r="20" spans="1:10" ht="15.75" thickBot="1" x14ac:dyDescent="0.3">
      <c r="A20" s="87" t="s">
        <v>657</v>
      </c>
      <c r="B20" s="73" t="s">
        <v>269</v>
      </c>
      <c r="C20" s="73" t="s">
        <v>62</v>
      </c>
      <c r="D20" s="73" t="s">
        <v>62</v>
      </c>
      <c r="E20" s="73" t="s">
        <v>62</v>
      </c>
    </row>
    <row r="21" spans="1:10" ht="23.25" thickBot="1" x14ac:dyDescent="0.3">
      <c r="A21" s="87" t="s">
        <v>658</v>
      </c>
      <c r="B21" s="73">
        <v>0.1</v>
      </c>
      <c r="C21" s="73">
        <v>0.4</v>
      </c>
      <c r="D21" s="73">
        <v>0.4</v>
      </c>
      <c r="E21" s="73">
        <v>0.3</v>
      </c>
    </row>
    <row r="22" spans="1:10" ht="34.5" thickBot="1" x14ac:dyDescent="0.3">
      <c r="A22" s="87" t="s">
        <v>659</v>
      </c>
      <c r="B22" s="73">
        <v>0.1</v>
      </c>
      <c r="C22" s="73">
        <v>0.4</v>
      </c>
      <c r="D22" s="73">
        <v>0.4</v>
      </c>
      <c r="E22" s="73">
        <v>0.3</v>
      </c>
    </row>
    <row r="23" spans="1:10" ht="34.5" thickBot="1" x14ac:dyDescent="0.3">
      <c r="A23" s="87" t="s">
        <v>660</v>
      </c>
      <c r="B23" s="73">
        <v>0.1</v>
      </c>
      <c r="C23" s="73">
        <v>0.4</v>
      </c>
      <c r="D23" s="73">
        <v>0.4</v>
      </c>
      <c r="E23" s="73">
        <v>0.3</v>
      </c>
    </row>
    <row r="24" spans="1:10" ht="34.5" thickBot="1" x14ac:dyDescent="0.3">
      <c r="A24" s="71" t="s">
        <v>660</v>
      </c>
      <c r="B24" s="73">
        <v>0.4</v>
      </c>
      <c r="C24" s="73">
        <v>0.6</v>
      </c>
      <c r="D24" s="73">
        <v>0.4</v>
      </c>
      <c r="E24" s="73">
        <v>0.4</v>
      </c>
    </row>
    <row r="25" spans="1:10" ht="15.75" thickBot="1" x14ac:dyDescent="0.3">
      <c r="A25" s="71" t="s">
        <v>661</v>
      </c>
      <c r="B25" s="73">
        <v>0.1</v>
      </c>
      <c r="C25" s="73">
        <v>0.4</v>
      </c>
      <c r="D25" s="73">
        <v>0.4</v>
      </c>
      <c r="E25" s="73">
        <v>0.3</v>
      </c>
    </row>
    <row r="26" spans="1:10" ht="15.75" thickBot="1" x14ac:dyDescent="0.3">
      <c r="A26" s="681" t="s">
        <v>65</v>
      </c>
      <c r="B26" s="682"/>
      <c r="C26" s="682"/>
      <c r="D26" s="682"/>
      <c r="E26" s="683"/>
    </row>
    <row r="27" spans="1:10" ht="15.75" thickBot="1" x14ac:dyDescent="0.3">
      <c r="A27" s="654" t="s">
        <v>66</v>
      </c>
      <c r="B27" s="655"/>
      <c r="C27" s="655"/>
      <c r="D27" s="655"/>
      <c r="E27" s="656"/>
    </row>
    <row r="28" spans="1:10" ht="15.75" thickBot="1" x14ac:dyDescent="0.3">
      <c r="A28" s="327" t="s">
        <v>447</v>
      </c>
      <c r="B28" s="675" t="s">
        <v>662</v>
      </c>
      <c r="C28" s="676"/>
      <c r="D28" s="676"/>
      <c r="E28" s="677"/>
    </row>
    <row r="29" spans="1:10" ht="44.25" customHeight="1" thickBot="1" x14ac:dyDescent="0.3">
      <c r="A29" s="71" t="s">
        <v>69</v>
      </c>
      <c r="B29" s="450" t="s">
        <v>663</v>
      </c>
      <c r="C29" s="451"/>
      <c r="D29" s="451"/>
      <c r="E29" s="452"/>
    </row>
    <row r="30" spans="1:10" ht="15.75" thickBot="1" x14ac:dyDescent="0.3">
      <c r="A30" s="71" t="s">
        <v>71</v>
      </c>
      <c r="B30" s="453" t="s">
        <v>664</v>
      </c>
      <c r="C30" s="454"/>
      <c r="D30" s="454"/>
      <c r="E30" s="455"/>
    </row>
    <row r="31" spans="1:10" x14ac:dyDescent="0.25">
      <c r="A31" s="646"/>
      <c r="B31" s="328">
        <v>2018</v>
      </c>
      <c r="C31" s="328">
        <v>2019</v>
      </c>
      <c r="D31" s="328">
        <v>2020</v>
      </c>
      <c r="E31" s="328">
        <v>2021</v>
      </c>
    </row>
    <row r="32" spans="1:10" ht="15.75" thickBot="1" x14ac:dyDescent="0.3">
      <c r="A32" s="647"/>
      <c r="B32" s="329" t="s">
        <v>1</v>
      </c>
      <c r="C32" s="329" t="s">
        <v>47</v>
      </c>
      <c r="D32" s="329" t="s">
        <v>47</v>
      </c>
      <c r="E32" s="329" t="s">
        <v>47</v>
      </c>
    </row>
    <row r="33" spans="1:11" ht="15.75" thickBot="1" x14ac:dyDescent="0.3">
      <c r="A33" s="71" t="s">
        <v>73</v>
      </c>
      <c r="B33" s="77">
        <v>6</v>
      </c>
      <c r="C33" s="77">
        <v>4</v>
      </c>
      <c r="D33" s="77">
        <v>2</v>
      </c>
      <c r="E33" s="77">
        <v>4</v>
      </c>
    </row>
    <row r="34" spans="1:11" ht="15.75" thickBot="1" x14ac:dyDescent="0.3">
      <c r="A34" s="71" t="s">
        <v>74</v>
      </c>
      <c r="B34" s="35">
        <v>16500</v>
      </c>
      <c r="C34" s="35">
        <v>16500</v>
      </c>
      <c r="D34" s="35">
        <v>16500</v>
      </c>
      <c r="E34" s="35">
        <v>16500</v>
      </c>
    </row>
    <row r="35" spans="1:11" ht="15.75" thickBot="1" x14ac:dyDescent="0.3">
      <c r="A35" s="71" t="s">
        <v>75</v>
      </c>
      <c r="B35" s="35">
        <f>B34/B33</f>
        <v>2750</v>
      </c>
      <c r="C35" s="35">
        <f>C34/C33</f>
        <v>4125</v>
      </c>
      <c r="D35" s="35">
        <f>D34/D33</f>
        <v>8250</v>
      </c>
      <c r="E35" s="35">
        <f>E34/E33</f>
        <v>4125</v>
      </c>
    </row>
    <row r="36" spans="1:11" ht="15.75" thickBot="1" x14ac:dyDescent="0.3">
      <c r="A36" s="71" t="s">
        <v>76</v>
      </c>
      <c r="B36" s="37" t="s">
        <v>77</v>
      </c>
      <c r="C36" s="38">
        <f>C33/B33-1</f>
        <v>-0.33333333333333337</v>
      </c>
      <c r="D36" s="38">
        <f t="shared" ref="D36:E38" si="0">D33/C33-1</f>
        <v>-0.5</v>
      </c>
      <c r="E36" s="38">
        <f t="shared" si="0"/>
        <v>1</v>
      </c>
      <c r="G36" s="330"/>
      <c r="H36" s="330"/>
      <c r="I36" s="330"/>
      <c r="J36" s="330"/>
      <c r="K36" s="330"/>
    </row>
    <row r="37" spans="1:11" ht="15.75" thickBot="1" x14ac:dyDescent="0.3">
      <c r="A37" s="71" t="s">
        <v>78</v>
      </c>
      <c r="B37" s="37" t="s">
        <v>77</v>
      </c>
      <c r="C37" s="38">
        <f>C34/B34-1</f>
        <v>0</v>
      </c>
      <c r="D37" s="38">
        <f t="shared" si="0"/>
        <v>0</v>
      </c>
      <c r="E37" s="38">
        <f t="shared" si="0"/>
        <v>0</v>
      </c>
    </row>
    <row r="38" spans="1:11" ht="15.75" thickBot="1" x14ac:dyDescent="0.3">
      <c r="A38" s="71" t="s">
        <v>79</v>
      </c>
      <c r="B38" s="37" t="s">
        <v>77</v>
      </c>
      <c r="C38" s="38">
        <f>C35/B35-1</f>
        <v>0.5</v>
      </c>
      <c r="D38" s="38">
        <f t="shared" si="0"/>
        <v>1</v>
      </c>
      <c r="E38" s="38">
        <f t="shared" si="0"/>
        <v>-0.5</v>
      </c>
    </row>
    <row r="39" spans="1:11" ht="15.75" thickBot="1" x14ac:dyDescent="0.3">
      <c r="A39" s="648" t="s">
        <v>339</v>
      </c>
      <c r="B39" s="649"/>
      <c r="C39" s="649"/>
      <c r="D39" s="649"/>
      <c r="E39" s="650"/>
    </row>
    <row r="40" spans="1:11" x14ac:dyDescent="0.25">
      <c r="A40" s="646"/>
      <c r="B40" s="328">
        <v>2018</v>
      </c>
      <c r="C40" s="328">
        <v>2019</v>
      </c>
      <c r="D40" s="328">
        <v>2020</v>
      </c>
      <c r="E40" s="328">
        <v>2021</v>
      </c>
    </row>
    <row r="41" spans="1:11" ht="15.75" thickBot="1" x14ac:dyDescent="0.3">
      <c r="A41" s="647"/>
      <c r="B41" s="329" t="s">
        <v>1</v>
      </c>
      <c r="C41" s="329" t="s">
        <v>47</v>
      </c>
      <c r="D41" s="329" t="s">
        <v>47</v>
      </c>
      <c r="E41" s="329" t="s">
        <v>47</v>
      </c>
    </row>
    <row r="42" spans="1:11" ht="15.75" thickBot="1" x14ac:dyDescent="0.3">
      <c r="A42" s="331" t="s">
        <v>81</v>
      </c>
      <c r="B42" s="72">
        <v>9000</v>
      </c>
      <c r="C42" s="72">
        <v>9000</v>
      </c>
      <c r="D42" s="72">
        <v>9000</v>
      </c>
      <c r="E42" s="72">
        <v>9000</v>
      </c>
    </row>
    <row r="43" spans="1:11" ht="15.75" thickBot="1" x14ac:dyDescent="0.3">
      <c r="A43" s="331" t="s">
        <v>82</v>
      </c>
      <c r="B43" s="72">
        <v>3000</v>
      </c>
      <c r="C43" s="72">
        <v>3000</v>
      </c>
      <c r="D43" s="72">
        <v>3000</v>
      </c>
      <c r="E43" s="72">
        <v>3000</v>
      </c>
    </row>
    <row r="44" spans="1:11" ht="15.75" thickBot="1" x14ac:dyDescent="0.3">
      <c r="A44" s="331" t="s">
        <v>83</v>
      </c>
      <c r="B44" s="72">
        <v>4500</v>
      </c>
      <c r="C44" s="72">
        <v>4500</v>
      </c>
      <c r="D44" s="72">
        <v>4500</v>
      </c>
      <c r="E44" s="72">
        <v>4500</v>
      </c>
    </row>
    <row r="45" spans="1:11" ht="15.75" thickBot="1" x14ac:dyDescent="0.3">
      <c r="A45" s="331" t="s">
        <v>84</v>
      </c>
      <c r="B45" s="332"/>
      <c r="C45" s="72"/>
      <c r="D45" s="72"/>
      <c r="E45" s="72"/>
    </row>
    <row r="46" spans="1:11" ht="15.75" thickBot="1" x14ac:dyDescent="0.3">
      <c r="A46" s="331" t="s">
        <v>85</v>
      </c>
      <c r="B46" s="332"/>
      <c r="C46" s="72"/>
      <c r="D46" s="72"/>
      <c r="E46" s="72"/>
    </row>
    <row r="47" spans="1:11" ht="15.75" thickBot="1" x14ac:dyDescent="0.3">
      <c r="A47" s="331" t="s">
        <v>86</v>
      </c>
      <c r="B47" s="332"/>
      <c r="C47" s="72"/>
      <c r="D47" s="72"/>
      <c r="E47" s="72"/>
    </row>
    <row r="48" spans="1:11" ht="15.75" thickBot="1" x14ac:dyDescent="0.3">
      <c r="A48" s="331" t="s">
        <v>87</v>
      </c>
      <c r="B48" s="332"/>
      <c r="C48" s="72"/>
      <c r="D48" s="72"/>
      <c r="E48" s="72"/>
    </row>
    <row r="49" spans="1:5" ht="15.75" thickBot="1" x14ac:dyDescent="0.3">
      <c r="A49" s="333" t="s">
        <v>88</v>
      </c>
      <c r="B49" s="332">
        <f>B48+B47+B46+B45+B44+B43+B42</f>
        <v>16500</v>
      </c>
      <c r="C49" s="332">
        <f>C48+C47+C46+C45+C44+C43+C42</f>
        <v>16500</v>
      </c>
      <c r="D49" s="332">
        <f>D48+D47+D46+D45+D44+D43+D42</f>
        <v>16500</v>
      </c>
      <c r="E49" s="332">
        <f>E48+E47+E46+E45+E44+E43+E42</f>
        <v>16500</v>
      </c>
    </row>
    <row r="50" spans="1:5" ht="15.75" thickBot="1" x14ac:dyDescent="0.3">
      <c r="A50" s="325" t="s">
        <v>89</v>
      </c>
      <c r="B50" s="334">
        <f>IF(B49-B34=0,0,"Error")</f>
        <v>0</v>
      </c>
      <c r="C50" s="334">
        <f>IF(C49-C34=0,0,"Error")</f>
        <v>0</v>
      </c>
      <c r="D50" s="334">
        <f>IF(D49-D34=0,0,"Error")</f>
        <v>0</v>
      </c>
      <c r="E50" s="334">
        <f>IF(E49-E34=0,0,"Error")</f>
        <v>0</v>
      </c>
    </row>
    <row r="51" spans="1:5" ht="30" customHeight="1" thickBot="1" x14ac:dyDescent="0.3">
      <c r="A51" s="335" t="s">
        <v>90</v>
      </c>
      <c r="B51" s="756" t="s">
        <v>665</v>
      </c>
      <c r="C51" s="757"/>
      <c r="D51" s="757"/>
      <c r="E51" s="758"/>
    </row>
    <row r="52" spans="1:5" ht="45.75" customHeight="1" thickBot="1" x14ac:dyDescent="0.3">
      <c r="A52" s="71" t="s">
        <v>69</v>
      </c>
      <c r="B52" s="751" t="s">
        <v>666</v>
      </c>
      <c r="C52" s="754"/>
      <c r="D52" s="754"/>
      <c r="E52" s="755"/>
    </row>
    <row r="53" spans="1:5" ht="15.75" thickBot="1" x14ac:dyDescent="0.3">
      <c r="A53" s="71" t="s">
        <v>71</v>
      </c>
      <c r="B53" s="453" t="s">
        <v>667</v>
      </c>
      <c r="C53" s="454"/>
      <c r="D53" s="454"/>
      <c r="E53" s="455"/>
    </row>
    <row r="54" spans="1:5" x14ac:dyDescent="0.25">
      <c r="A54" s="646"/>
      <c r="B54" s="328">
        <v>2018</v>
      </c>
      <c r="C54" s="328">
        <v>2019</v>
      </c>
      <c r="D54" s="328">
        <v>2020</v>
      </c>
      <c r="E54" s="328">
        <v>2021</v>
      </c>
    </row>
    <row r="55" spans="1:5" ht="15.75" thickBot="1" x14ac:dyDescent="0.3">
      <c r="A55" s="647"/>
      <c r="B55" s="329" t="s">
        <v>1</v>
      </c>
      <c r="C55" s="329" t="s">
        <v>47</v>
      </c>
      <c r="D55" s="329" t="s">
        <v>47</v>
      </c>
      <c r="E55" s="329" t="s">
        <v>47</v>
      </c>
    </row>
    <row r="56" spans="1:5" ht="15.75" thickBot="1" x14ac:dyDescent="0.3">
      <c r="A56" s="71" t="s">
        <v>73</v>
      </c>
      <c r="B56" s="77">
        <v>1</v>
      </c>
      <c r="C56" s="77">
        <v>2</v>
      </c>
      <c r="D56" s="77">
        <v>2</v>
      </c>
      <c r="E56" s="77">
        <v>2</v>
      </c>
    </row>
    <row r="57" spans="1:5" ht="15.75" thickBot="1" x14ac:dyDescent="0.3">
      <c r="A57" s="71" t="s">
        <v>74</v>
      </c>
      <c r="B57" s="35">
        <v>31500</v>
      </c>
      <c r="C57" s="35">
        <v>31500</v>
      </c>
      <c r="D57" s="35">
        <v>31500</v>
      </c>
      <c r="E57" s="35">
        <v>31500</v>
      </c>
    </row>
    <row r="58" spans="1:5" ht="15.75" thickBot="1" x14ac:dyDescent="0.3">
      <c r="A58" s="71" t="s">
        <v>75</v>
      </c>
      <c r="B58" s="35">
        <f>B57/B56</f>
        <v>31500</v>
      </c>
      <c r="C58" s="35">
        <f>C57/C56</f>
        <v>15750</v>
      </c>
      <c r="D58" s="35">
        <f>D57/D56</f>
        <v>15750</v>
      </c>
      <c r="E58" s="35">
        <f>E57/E56</f>
        <v>15750</v>
      </c>
    </row>
    <row r="59" spans="1:5" ht="15.75" thickBot="1" x14ac:dyDescent="0.3">
      <c r="A59" s="71" t="s">
        <v>76</v>
      </c>
      <c r="B59" s="37" t="s">
        <v>77</v>
      </c>
      <c r="C59" s="38">
        <f t="shared" ref="C59:E61" si="1">C56/B56-1</f>
        <v>1</v>
      </c>
      <c r="D59" s="38">
        <f t="shared" si="1"/>
        <v>0</v>
      </c>
      <c r="E59" s="38">
        <f t="shared" si="1"/>
        <v>0</v>
      </c>
    </row>
    <row r="60" spans="1:5" ht="15.75" thickBot="1" x14ac:dyDescent="0.3">
      <c r="A60" s="71" t="s">
        <v>78</v>
      </c>
      <c r="B60" s="37" t="s">
        <v>77</v>
      </c>
      <c r="C60" s="38">
        <f t="shared" si="1"/>
        <v>0</v>
      </c>
      <c r="D60" s="38">
        <f t="shared" si="1"/>
        <v>0</v>
      </c>
      <c r="E60" s="38">
        <f t="shared" si="1"/>
        <v>0</v>
      </c>
    </row>
    <row r="61" spans="1:5" ht="15.75" thickBot="1" x14ac:dyDescent="0.3">
      <c r="A61" s="71" t="s">
        <v>79</v>
      </c>
      <c r="B61" s="37" t="s">
        <v>77</v>
      </c>
      <c r="C61" s="38">
        <f t="shared" si="1"/>
        <v>-0.5</v>
      </c>
      <c r="D61" s="38">
        <f t="shared" si="1"/>
        <v>0</v>
      </c>
      <c r="E61" s="38">
        <f t="shared" si="1"/>
        <v>0</v>
      </c>
    </row>
    <row r="62" spans="1:5" ht="15.75" thickBot="1" x14ac:dyDescent="0.3">
      <c r="A62" s="648" t="s">
        <v>360</v>
      </c>
      <c r="B62" s="649"/>
      <c r="C62" s="649"/>
      <c r="D62" s="649"/>
      <c r="E62" s="650"/>
    </row>
    <row r="63" spans="1:5" x14ac:dyDescent="0.25">
      <c r="A63" s="646"/>
      <c r="B63" s="328">
        <v>2018</v>
      </c>
      <c r="C63" s="328">
        <v>2019</v>
      </c>
      <c r="D63" s="328">
        <v>2020</v>
      </c>
      <c r="E63" s="328">
        <v>2021</v>
      </c>
    </row>
    <row r="64" spans="1:5" ht="15.75" thickBot="1" x14ac:dyDescent="0.3">
      <c r="A64" s="647"/>
      <c r="B64" s="329" t="s">
        <v>1</v>
      </c>
      <c r="C64" s="329" t="s">
        <v>47</v>
      </c>
      <c r="D64" s="329" t="s">
        <v>47</v>
      </c>
      <c r="E64" s="329" t="s">
        <v>47</v>
      </c>
    </row>
    <row r="65" spans="1:5" ht="15.75" thickBot="1" x14ac:dyDescent="0.3">
      <c r="A65" s="331" t="s">
        <v>81</v>
      </c>
      <c r="B65" s="72">
        <v>22000</v>
      </c>
      <c r="C65" s="72">
        <v>22000</v>
      </c>
      <c r="D65" s="72">
        <v>22000</v>
      </c>
      <c r="E65" s="72">
        <v>22000</v>
      </c>
    </row>
    <row r="66" spans="1:5" ht="15.75" thickBot="1" x14ac:dyDescent="0.3">
      <c r="A66" s="331" t="s">
        <v>82</v>
      </c>
      <c r="B66" s="72">
        <v>4000</v>
      </c>
      <c r="C66" s="72">
        <v>4000</v>
      </c>
      <c r="D66" s="72">
        <v>4000</v>
      </c>
      <c r="E66" s="72">
        <v>4000</v>
      </c>
    </row>
    <row r="67" spans="1:5" ht="15.75" thickBot="1" x14ac:dyDescent="0.3">
      <c r="A67" s="331" t="s">
        <v>83</v>
      </c>
      <c r="B67" s="332">
        <v>5500</v>
      </c>
      <c r="C67" s="332">
        <v>5500</v>
      </c>
      <c r="D67" s="332">
        <v>5500</v>
      </c>
      <c r="E67" s="332">
        <v>5500</v>
      </c>
    </row>
    <row r="68" spans="1:5" ht="15.75" thickBot="1" x14ac:dyDescent="0.3">
      <c r="A68" s="331" t="s">
        <v>84</v>
      </c>
      <c r="B68" s="332"/>
      <c r="C68" s="72"/>
      <c r="D68" s="72"/>
      <c r="E68" s="72"/>
    </row>
    <row r="69" spans="1:5" ht="15.75" thickBot="1" x14ac:dyDescent="0.3">
      <c r="A69" s="331" t="s">
        <v>85</v>
      </c>
      <c r="B69" s="332"/>
      <c r="C69" s="72"/>
      <c r="D69" s="72"/>
      <c r="E69" s="72"/>
    </row>
    <row r="70" spans="1:5" ht="15.75" thickBot="1" x14ac:dyDescent="0.3">
      <c r="A70" s="331" t="s">
        <v>86</v>
      </c>
      <c r="B70" s="332"/>
      <c r="C70" s="72"/>
      <c r="D70" s="72"/>
      <c r="E70" s="72"/>
    </row>
    <row r="71" spans="1:5" ht="15.75" thickBot="1" x14ac:dyDescent="0.3">
      <c r="A71" s="331" t="s">
        <v>87</v>
      </c>
      <c r="B71" s="332"/>
      <c r="C71" s="72"/>
      <c r="D71" s="72"/>
      <c r="E71" s="72"/>
    </row>
    <row r="72" spans="1:5" ht="15.75" thickBot="1" x14ac:dyDescent="0.3">
      <c r="A72" s="336" t="s">
        <v>94</v>
      </c>
      <c r="B72" s="332">
        <f>B71+B70+B69+B68+B67+B66+B65</f>
        <v>31500</v>
      </c>
      <c r="C72" s="332">
        <f>C71+C70+C69+C68+C67+C66+C65</f>
        <v>31500</v>
      </c>
      <c r="D72" s="332">
        <f>D71+D70+D69+D68+D67+D66+D65</f>
        <v>31500</v>
      </c>
      <c r="E72" s="332">
        <f>E71+E70+E69+E68+E67+E66+E65</f>
        <v>31500</v>
      </c>
    </row>
    <row r="73" spans="1:5" ht="15.75" thickBot="1" x14ac:dyDescent="0.3">
      <c r="A73" s="337" t="s">
        <v>89</v>
      </c>
      <c r="B73" s="338">
        <f>IF(B72-B57=0,0,"Error")</f>
        <v>0</v>
      </c>
      <c r="C73" s="338">
        <f>IF(C72-C57=0,0,"Error")</f>
        <v>0</v>
      </c>
      <c r="D73" s="338">
        <f>IF(D72-D57=0,0,"Error")</f>
        <v>0</v>
      </c>
      <c r="E73" s="338">
        <f>IF(E72-E57=0,0,"Error")</f>
        <v>0</v>
      </c>
    </row>
    <row r="74" spans="1:5" ht="46.5" customHeight="1" thickBot="1" x14ac:dyDescent="0.3">
      <c r="A74" s="335" t="s">
        <v>95</v>
      </c>
      <c r="B74" s="672" t="s">
        <v>668</v>
      </c>
      <c r="C74" s="673"/>
      <c r="D74" s="673"/>
      <c r="E74" s="674"/>
    </row>
    <row r="75" spans="1:5" ht="33" customHeight="1" thickBot="1" x14ac:dyDescent="0.3">
      <c r="A75" s="71" t="s">
        <v>69</v>
      </c>
      <c r="B75" s="751" t="s">
        <v>669</v>
      </c>
      <c r="C75" s="754"/>
      <c r="D75" s="754"/>
      <c r="E75" s="755"/>
    </row>
    <row r="76" spans="1:5" ht="15.75" thickBot="1" x14ac:dyDescent="0.3">
      <c r="A76" s="71" t="s">
        <v>71</v>
      </c>
      <c r="B76" s="678" t="s">
        <v>670</v>
      </c>
      <c r="C76" s="679"/>
      <c r="D76" s="679"/>
      <c r="E76" s="680"/>
    </row>
    <row r="77" spans="1:5" x14ac:dyDescent="0.25">
      <c r="A77" s="646"/>
      <c r="B77" s="328">
        <v>2018</v>
      </c>
      <c r="C77" s="328">
        <v>2019</v>
      </c>
      <c r="D77" s="328">
        <v>2020</v>
      </c>
      <c r="E77" s="328">
        <v>2021</v>
      </c>
    </row>
    <row r="78" spans="1:5" ht="15.75" thickBot="1" x14ac:dyDescent="0.3">
      <c r="A78" s="647"/>
      <c r="B78" s="329" t="s">
        <v>1</v>
      </c>
      <c r="C78" s="329" t="s">
        <v>47</v>
      </c>
      <c r="D78" s="329" t="s">
        <v>47</v>
      </c>
      <c r="E78" s="329" t="s">
        <v>47</v>
      </c>
    </row>
    <row r="79" spans="1:5" ht="15.75" thickBot="1" x14ac:dyDescent="0.3">
      <c r="A79" s="71" t="s">
        <v>73</v>
      </c>
      <c r="B79" s="77">
        <v>1</v>
      </c>
      <c r="C79" s="77">
        <v>2</v>
      </c>
      <c r="D79" s="77">
        <v>2</v>
      </c>
      <c r="E79" s="77">
        <v>2</v>
      </c>
    </row>
    <row r="80" spans="1:5" ht="15.75" thickBot="1" x14ac:dyDescent="0.3">
      <c r="A80" s="71" t="s">
        <v>74</v>
      </c>
      <c r="B80" s="35">
        <v>34000</v>
      </c>
      <c r="C80" s="35">
        <v>34000</v>
      </c>
      <c r="D80" s="35">
        <v>34000</v>
      </c>
      <c r="E80" s="35">
        <v>34000</v>
      </c>
    </row>
    <row r="81" spans="1:5" ht="15.75" thickBot="1" x14ac:dyDescent="0.3">
      <c r="A81" s="71" t="s">
        <v>75</v>
      </c>
      <c r="B81" s="35">
        <f>B80/B79</f>
        <v>34000</v>
      </c>
      <c r="C81" s="35">
        <f>C80/C79</f>
        <v>17000</v>
      </c>
      <c r="D81" s="35">
        <f>D80/D79</f>
        <v>17000</v>
      </c>
      <c r="E81" s="35">
        <f>E80/E79</f>
        <v>17000</v>
      </c>
    </row>
    <row r="82" spans="1:5" ht="15.75" thickBot="1" x14ac:dyDescent="0.3">
      <c r="A82" s="71" t="s">
        <v>76</v>
      </c>
      <c r="B82" s="37" t="s">
        <v>77</v>
      </c>
      <c r="C82" s="38">
        <f t="shared" ref="C82:E84" si="2">C79/B79-1</f>
        <v>1</v>
      </c>
      <c r="D82" s="38">
        <f t="shared" si="2"/>
        <v>0</v>
      </c>
      <c r="E82" s="38">
        <f t="shared" si="2"/>
        <v>0</v>
      </c>
    </row>
    <row r="83" spans="1:5" ht="15.75" thickBot="1" x14ac:dyDescent="0.3">
      <c r="A83" s="71" t="s">
        <v>78</v>
      </c>
      <c r="B83" s="37" t="s">
        <v>77</v>
      </c>
      <c r="C83" s="38">
        <f t="shared" si="2"/>
        <v>0</v>
      </c>
      <c r="D83" s="38">
        <f t="shared" si="2"/>
        <v>0</v>
      </c>
      <c r="E83" s="38">
        <f t="shared" si="2"/>
        <v>0</v>
      </c>
    </row>
    <row r="84" spans="1:5" ht="15.75" thickBot="1" x14ac:dyDescent="0.3">
      <c r="A84" s="71" t="s">
        <v>79</v>
      </c>
      <c r="B84" s="37" t="s">
        <v>77</v>
      </c>
      <c r="C84" s="38">
        <f t="shared" si="2"/>
        <v>-0.5</v>
      </c>
      <c r="D84" s="38">
        <f t="shared" si="2"/>
        <v>0</v>
      </c>
      <c r="E84" s="38">
        <f t="shared" si="2"/>
        <v>0</v>
      </c>
    </row>
    <row r="85" spans="1:5" ht="15.75" thickBot="1" x14ac:dyDescent="0.3">
      <c r="A85" s="648" t="s">
        <v>380</v>
      </c>
      <c r="B85" s="649"/>
      <c r="C85" s="649"/>
      <c r="D85" s="649"/>
      <c r="E85" s="650"/>
    </row>
    <row r="86" spans="1:5" x14ac:dyDescent="0.25">
      <c r="A86" s="646"/>
      <c r="B86" s="328">
        <v>2018</v>
      </c>
      <c r="C86" s="328">
        <v>2019</v>
      </c>
      <c r="D86" s="328">
        <v>2020</v>
      </c>
      <c r="E86" s="328">
        <v>2021</v>
      </c>
    </row>
    <row r="87" spans="1:5" ht="15.75" thickBot="1" x14ac:dyDescent="0.3">
      <c r="A87" s="647"/>
      <c r="B87" s="329" t="s">
        <v>1</v>
      </c>
      <c r="C87" s="329" t="s">
        <v>47</v>
      </c>
      <c r="D87" s="329" t="s">
        <v>47</v>
      </c>
      <c r="E87" s="329" t="s">
        <v>47</v>
      </c>
    </row>
    <row r="88" spans="1:5" ht="15.75" thickBot="1" x14ac:dyDescent="0.3">
      <c r="A88" s="331" t="s">
        <v>81</v>
      </c>
      <c r="B88" s="72">
        <v>21000</v>
      </c>
      <c r="C88" s="72">
        <v>21000</v>
      </c>
      <c r="D88" s="72">
        <v>21000</v>
      </c>
      <c r="E88" s="72">
        <v>21000</v>
      </c>
    </row>
    <row r="89" spans="1:5" ht="15.75" thickBot="1" x14ac:dyDescent="0.3">
      <c r="A89" s="331" t="s">
        <v>82</v>
      </c>
      <c r="B89" s="72">
        <v>3000</v>
      </c>
      <c r="C89" s="72">
        <v>3000</v>
      </c>
      <c r="D89" s="72">
        <v>3000</v>
      </c>
      <c r="E89" s="72">
        <v>3000</v>
      </c>
    </row>
    <row r="90" spans="1:5" ht="15.75" thickBot="1" x14ac:dyDescent="0.3">
      <c r="A90" s="331" t="s">
        <v>83</v>
      </c>
      <c r="B90" s="332">
        <v>10000</v>
      </c>
      <c r="C90" s="332">
        <v>10000</v>
      </c>
      <c r="D90" s="332">
        <v>10000</v>
      </c>
      <c r="E90" s="332">
        <v>10000</v>
      </c>
    </row>
    <row r="91" spans="1:5" ht="15.75" thickBot="1" x14ac:dyDescent="0.3">
      <c r="A91" s="331" t="s">
        <v>84</v>
      </c>
      <c r="B91" s="332"/>
      <c r="C91" s="72"/>
      <c r="D91" s="72"/>
      <c r="E91" s="72"/>
    </row>
    <row r="92" spans="1:5" ht="15.75" thickBot="1" x14ac:dyDescent="0.3">
      <c r="A92" s="331" t="s">
        <v>85</v>
      </c>
      <c r="B92" s="332"/>
      <c r="C92" s="72"/>
      <c r="D92" s="72"/>
      <c r="E92" s="72"/>
    </row>
    <row r="93" spans="1:5" ht="15.75" thickBot="1" x14ac:dyDescent="0.3">
      <c r="A93" s="331" t="s">
        <v>86</v>
      </c>
      <c r="B93" s="332"/>
      <c r="C93" s="72"/>
      <c r="D93" s="72"/>
      <c r="E93" s="72"/>
    </row>
    <row r="94" spans="1:5" ht="15.75" thickBot="1" x14ac:dyDescent="0.3">
      <c r="A94" s="331" t="s">
        <v>87</v>
      </c>
      <c r="B94" s="332"/>
      <c r="C94" s="72"/>
      <c r="D94" s="72"/>
      <c r="E94" s="72"/>
    </row>
    <row r="95" spans="1:5" ht="15.75" thickBot="1" x14ac:dyDescent="0.3">
      <c r="A95" s="336" t="s">
        <v>114</v>
      </c>
      <c r="B95" s="332">
        <f>B94+B93+B92+B91+B90+B89+B88</f>
        <v>34000</v>
      </c>
      <c r="C95" s="332">
        <f>C94+C93+C92+C91+C90+C89+C88</f>
        <v>34000</v>
      </c>
      <c r="D95" s="332">
        <f>D94+D93+D92+D91+D90+D89+D88</f>
        <v>34000</v>
      </c>
      <c r="E95" s="332">
        <f>E94+E93+E92+E91+E90+E89+E88</f>
        <v>34000</v>
      </c>
    </row>
    <row r="96" spans="1:5" ht="15.75" thickBot="1" x14ac:dyDescent="0.3">
      <c r="A96" s="337" t="s">
        <v>89</v>
      </c>
      <c r="B96" s="338">
        <f>IF(B95-B80=0,0,"Error")</f>
        <v>0</v>
      </c>
      <c r="C96" s="338">
        <f>IF(C95-C80=0,0,"Error")</f>
        <v>0</v>
      </c>
      <c r="D96" s="338">
        <f>IF(D95-D80=0,0,"Error")</f>
        <v>0</v>
      </c>
      <c r="E96" s="338">
        <f>IF(E95-E80=0,0,"Error")</f>
        <v>0</v>
      </c>
    </row>
    <row r="97" spans="1:11" ht="15.75" thickBot="1" x14ac:dyDescent="0.3">
      <c r="A97" s="654" t="s">
        <v>148</v>
      </c>
      <c r="B97" s="655"/>
      <c r="C97" s="655"/>
      <c r="D97" s="655"/>
      <c r="E97" s="656"/>
    </row>
    <row r="98" spans="1:11" ht="15.75" thickBot="1" x14ac:dyDescent="0.3">
      <c r="A98" s="654" t="s">
        <v>118</v>
      </c>
      <c r="B98" s="655"/>
      <c r="C98" s="655"/>
      <c r="D98" s="655"/>
      <c r="E98" s="656"/>
    </row>
    <row r="99" spans="1:11" ht="15.75" thickBot="1" x14ac:dyDescent="0.3">
      <c r="A99" s="71" t="s">
        <v>499</v>
      </c>
      <c r="B99" s="651" t="s">
        <v>189</v>
      </c>
      <c r="C99" s="652"/>
      <c r="D99" s="652"/>
      <c r="E99" s="653"/>
    </row>
    <row r="100" spans="1:11" ht="15.75" thickBot="1" x14ac:dyDescent="0.3">
      <c r="A100" s="327" t="s">
        <v>67</v>
      </c>
      <c r="B100" s="453" t="s">
        <v>671</v>
      </c>
      <c r="C100" s="454"/>
      <c r="D100" s="454"/>
      <c r="E100" s="455"/>
    </row>
    <row r="101" spans="1:11" ht="15.75" thickBot="1" x14ac:dyDescent="0.3">
      <c r="A101" s="71" t="s">
        <v>69</v>
      </c>
      <c r="B101" s="450" t="s">
        <v>671</v>
      </c>
      <c r="C101" s="451"/>
      <c r="D101" s="451"/>
      <c r="E101" s="452"/>
    </row>
    <row r="102" spans="1:11" ht="15.75" thickBot="1" x14ac:dyDescent="0.3">
      <c r="A102" s="71" t="s">
        <v>71</v>
      </c>
      <c r="B102" s="453" t="s">
        <v>671</v>
      </c>
      <c r="C102" s="454"/>
      <c r="D102" s="454"/>
      <c r="E102" s="455"/>
    </row>
    <row r="103" spans="1:11" x14ac:dyDescent="0.25">
      <c r="A103" s="646"/>
      <c r="B103" s="328">
        <v>2018</v>
      </c>
      <c r="C103" s="328">
        <v>2019</v>
      </c>
      <c r="D103" s="328">
        <v>2020</v>
      </c>
      <c r="E103" s="328">
        <v>2021</v>
      </c>
    </row>
    <row r="104" spans="1:11" ht="15.75" thickBot="1" x14ac:dyDescent="0.3">
      <c r="A104" s="647"/>
      <c r="B104" s="329" t="s">
        <v>1</v>
      </c>
      <c r="C104" s="329" t="s">
        <v>47</v>
      </c>
      <c r="D104" s="329" t="s">
        <v>47</v>
      </c>
      <c r="E104" s="329" t="s">
        <v>47</v>
      </c>
    </row>
    <row r="105" spans="1:11" ht="15.75" thickBot="1" x14ac:dyDescent="0.3">
      <c r="A105" s="71" t="s">
        <v>73</v>
      </c>
      <c r="B105" s="77"/>
      <c r="C105" s="77"/>
      <c r="D105" s="77"/>
      <c r="E105" s="77"/>
    </row>
    <row r="106" spans="1:11" ht="15.75" thickBot="1" x14ac:dyDescent="0.3">
      <c r="A106" s="71" t="s">
        <v>74</v>
      </c>
      <c r="B106" s="77"/>
      <c r="C106" s="77"/>
      <c r="D106" s="77"/>
      <c r="E106" s="77"/>
    </row>
    <row r="107" spans="1:11" ht="15.75" thickBot="1" x14ac:dyDescent="0.3">
      <c r="A107" s="71" t="s">
        <v>75</v>
      </c>
      <c r="B107" s="77" t="e">
        <f>B106/B105</f>
        <v>#DIV/0!</v>
      </c>
      <c r="C107" s="77" t="e">
        <f>C106/C105</f>
        <v>#DIV/0!</v>
      </c>
      <c r="D107" s="77" t="e">
        <f>D106/D105</f>
        <v>#DIV/0!</v>
      </c>
      <c r="E107" s="77" t="e">
        <f>E106/E105</f>
        <v>#DIV/0!</v>
      </c>
    </row>
    <row r="108" spans="1:11" ht="15.75" thickBot="1" x14ac:dyDescent="0.3">
      <c r="A108" s="71" t="s">
        <v>76</v>
      </c>
      <c r="B108" s="339" t="s">
        <v>77</v>
      </c>
      <c r="C108" s="340" t="e">
        <f>C105/B105-1</f>
        <v>#DIV/0!</v>
      </c>
      <c r="D108" s="340" t="e">
        <f t="shared" ref="D108:E110" si="3">D105/C105-1</f>
        <v>#DIV/0!</v>
      </c>
      <c r="E108" s="340" t="e">
        <f t="shared" si="3"/>
        <v>#DIV/0!</v>
      </c>
      <c r="G108" s="330"/>
      <c r="H108" s="330"/>
      <c r="I108" s="330"/>
      <c r="J108" s="330"/>
      <c r="K108" s="330"/>
    </row>
    <row r="109" spans="1:11" ht="15.75" thickBot="1" x14ac:dyDescent="0.3">
      <c r="A109" s="71" t="s">
        <v>78</v>
      </c>
      <c r="B109" s="339" t="s">
        <v>77</v>
      </c>
      <c r="C109" s="340" t="e">
        <f>C106/B106-1</f>
        <v>#DIV/0!</v>
      </c>
      <c r="D109" s="340" t="e">
        <f t="shared" si="3"/>
        <v>#DIV/0!</v>
      </c>
      <c r="E109" s="340" t="e">
        <f t="shared" si="3"/>
        <v>#DIV/0!</v>
      </c>
    </row>
    <row r="110" spans="1:11" ht="15.75" thickBot="1" x14ac:dyDescent="0.3">
      <c r="A110" s="71" t="s">
        <v>79</v>
      </c>
      <c r="B110" s="339" t="s">
        <v>77</v>
      </c>
      <c r="C110" s="340" t="e">
        <f>C107/B107-1</f>
        <v>#DIV/0!</v>
      </c>
      <c r="D110" s="340" t="e">
        <f t="shared" si="3"/>
        <v>#DIV/0!</v>
      </c>
      <c r="E110" s="340" t="e">
        <f t="shared" si="3"/>
        <v>#DIV/0!</v>
      </c>
    </row>
    <row r="111" spans="1:11" ht="15.75" thickBot="1" x14ac:dyDescent="0.3">
      <c r="A111" s="648" t="s">
        <v>339</v>
      </c>
      <c r="B111" s="649"/>
      <c r="C111" s="649"/>
      <c r="D111" s="649"/>
      <c r="E111" s="650"/>
    </row>
    <row r="112" spans="1:11" x14ac:dyDescent="0.25">
      <c r="A112" s="646"/>
      <c r="B112" s="328">
        <v>2018</v>
      </c>
      <c r="C112" s="328">
        <v>2019</v>
      </c>
      <c r="D112" s="328">
        <v>2020</v>
      </c>
      <c r="E112" s="328">
        <v>2021</v>
      </c>
    </row>
    <row r="113" spans="1:5" ht="15.75" thickBot="1" x14ac:dyDescent="0.3">
      <c r="A113" s="647"/>
      <c r="B113" s="329" t="s">
        <v>1</v>
      </c>
      <c r="C113" s="329" t="s">
        <v>47</v>
      </c>
      <c r="D113" s="329" t="s">
        <v>47</v>
      </c>
      <c r="E113" s="329" t="s">
        <v>47</v>
      </c>
    </row>
    <row r="114" spans="1:5" ht="15.75" thickBot="1" x14ac:dyDescent="0.3">
      <c r="A114" s="331" t="s">
        <v>122</v>
      </c>
      <c r="B114" s="72"/>
      <c r="C114" s="72"/>
      <c r="D114" s="72"/>
      <c r="E114" s="72"/>
    </row>
    <row r="115" spans="1:5" ht="15.75" thickBot="1" x14ac:dyDescent="0.3">
      <c r="A115" s="331" t="s">
        <v>123</v>
      </c>
      <c r="B115" s="332"/>
      <c r="C115" s="72"/>
      <c r="D115" s="72"/>
      <c r="E115" s="72"/>
    </row>
    <row r="116" spans="1:5" ht="15.75" thickBot="1" x14ac:dyDescent="0.3">
      <c r="A116" s="333" t="s">
        <v>88</v>
      </c>
      <c r="B116" s="332">
        <f>B115+B114</f>
        <v>0</v>
      </c>
      <c r="C116" s="332">
        <f>C115+C114</f>
        <v>0</v>
      </c>
      <c r="D116" s="332">
        <f>D115+D114</f>
        <v>0</v>
      </c>
      <c r="E116" s="332">
        <f>E115+E114</f>
        <v>0</v>
      </c>
    </row>
    <row r="117" spans="1:5" x14ac:dyDescent="0.25">
      <c r="A117" s="660" t="s">
        <v>124</v>
      </c>
      <c r="B117" s="663"/>
      <c r="C117" s="664"/>
      <c r="D117" s="664"/>
      <c r="E117" s="665"/>
    </row>
    <row r="118" spans="1:5" x14ac:dyDescent="0.25">
      <c r="A118" s="661"/>
      <c r="B118" s="666"/>
      <c r="C118" s="667"/>
      <c r="D118" s="667"/>
      <c r="E118" s="668"/>
    </row>
    <row r="119" spans="1:5" ht="15.75" thickBot="1" x14ac:dyDescent="0.3">
      <c r="A119" s="662"/>
      <c r="B119" s="669"/>
      <c r="C119" s="670"/>
      <c r="D119" s="670"/>
      <c r="E119" s="671"/>
    </row>
    <row r="120" spans="1:5" ht="15.75" thickBot="1" x14ac:dyDescent="0.3">
      <c r="A120" s="71" t="s">
        <v>129</v>
      </c>
      <c r="B120" s="651" t="s">
        <v>189</v>
      </c>
      <c r="C120" s="652"/>
      <c r="D120" s="652"/>
      <c r="E120" s="653"/>
    </row>
    <row r="121" spans="1:5" ht="15.75" thickBot="1" x14ac:dyDescent="0.3">
      <c r="A121" s="327" t="s">
        <v>672</v>
      </c>
      <c r="B121" s="453" t="s">
        <v>671</v>
      </c>
      <c r="C121" s="454"/>
      <c r="D121" s="454"/>
      <c r="E121" s="455"/>
    </row>
    <row r="122" spans="1:5" ht="15.75" thickBot="1" x14ac:dyDescent="0.3">
      <c r="A122" s="71" t="s">
        <v>69</v>
      </c>
      <c r="B122" s="450" t="s">
        <v>671</v>
      </c>
      <c r="C122" s="451"/>
      <c r="D122" s="451"/>
      <c r="E122" s="452"/>
    </row>
    <row r="123" spans="1:5" ht="15.75" thickBot="1" x14ac:dyDescent="0.3">
      <c r="A123" s="71" t="s">
        <v>71</v>
      </c>
      <c r="B123" s="453" t="s">
        <v>671</v>
      </c>
      <c r="C123" s="454"/>
      <c r="D123" s="454"/>
      <c r="E123" s="455"/>
    </row>
    <row r="124" spans="1:5" x14ac:dyDescent="0.25">
      <c r="A124" s="646"/>
      <c r="B124" s="328">
        <v>2018</v>
      </c>
      <c r="C124" s="328">
        <v>2019</v>
      </c>
      <c r="D124" s="328">
        <v>2020</v>
      </c>
      <c r="E124" s="328">
        <v>2021</v>
      </c>
    </row>
    <row r="125" spans="1:5" ht="15.75" thickBot="1" x14ac:dyDescent="0.3">
      <c r="A125" s="647"/>
      <c r="B125" s="329" t="s">
        <v>1</v>
      </c>
      <c r="C125" s="329" t="s">
        <v>47</v>
      </c>
      <c r="D125" s="329" t="s">
        <v>47</v>
      </c>
      <c r="E125" s="329" t="s">
        <v>47</v>
      </c>
    </row>
    <row r="126" spans="1:5" ht="15.75" thickBot="1" x14ac:dyDescent="0.3">
      <c r="A126" s="71" t="s">
        <v>73</v>
      </c>
      <c r="B126" s="77"/>
      <c r="C126" s="77"/>
      <c r="D126" s="77"/>
      <c r="E126" s="77"/>
    </row>
    <row r="127" spans="1:5" ht="15.75" thickBot="1" x14ac:dyDescent="0.3">
      <c r="A127" s="71" t="s">
        <v>74</v>
      </c>
      <c r="B127" s="77"/>
      <c r="C127" s="77"/>
      <c r="D127" s="77"/>
      <c r="E127" s="77"/>
    </row>
    <row r="128" spans="1:5" ht="15.75" thickBot="1" x14ac:dyDescent="0.3">
      <c r="A128" s="71" t="s">
        <v>75</v>
      </c>
      <c r="B128" s="77" t="e">
        <f>B127/B126</f>
        <v>#DIV/0!</v>
      </c>
      <c r="C128" s="77" t="e">
        <f>C127/C126</f>
        <v>#DIV/0!</v>
      </c>
      <c r="D128" s="77" t="e">
        <f>D127/D126</f>
        <v>#DIV/0!</v>
      </c>
      <c r="E128" s="77" t="e">
        <f>E127/E126</f>
        <v>#DIV/0!</v>
      </c>
    </row>
    <row r="129" spans="1:11" ht="15.75" thickBot="1" x14ac:dyDescent="0.3">
      <c r="A129" s="71" t="s">
        <v>76</v>
      </c>
      <c r="B129" s="339" t="s">
        <v>77</v>
      </c>
      <c r="C129" s="340" t="e">
        <f>C126/B126-1</f>
        <v>#DIV/0!</v>
      </c>
      <c r="D129" s="340" t="e">
        <f t="shared" ref="D129:E131" si="4">D126/C126-1</f>
        <v>#DIV/0!</v>
      </c>
      <c r="E129" s="340" t="e">
        <f t="shared" si="4"/>
        <v>#DIV/0!</v>
      </c>
      <c r="G129" s="330"/>
      <c r="H129" s="330"/>
      <c r="I129" s="330"/>
      <c r="J129" s="330"/>
      <c r="K129" s="330"/>
    </row>
    <row r="130" spans="1:11" ht="15.75" thickBot="1" x14ac:dyDescent="0.3">
      <c r="A130" s="71" t="s">
        <v>78</v>
      </c>
      <c r="B130" s="339" t="s">
        <v>77</v>
      </c>
      <c r="C130" s="340" t="e">
        <f>C127/B127-1</f>
        <v>#DIV/0!</v>
      </c>
      <c r="D130" s="340" t="e">
        <f t="shared" si="4"/>
        <v>#DIV/0!</v>
      </c>
      <c r="E130" s="340" t="e">
        <f t="shared" si="4"/>
        <v>#DIV/0!</v>
      </c>
    </row>
    <row r="131" spans="1:11" ht="15.75" thickBot="1" x14ac:dyDescent="0.3">
      <c r="A131" s="71" t="s">
        <v>79</v>
      </c>
      <c r="B131" s="339" t="s">
        <v>77</v>
      </c>
      <c r="C131" s="340" t="e">
        <f>C128/B128-1</f>
        <v>#DIV/0!</v>
      </c>
      <c r="D131" s="340" t="e">
        <f t="shared" si="4"/>
        <v>#DIV/0!</v>
      </c>
      <c r="E131" s="340" t="e">
        <f t="shared" si="4"/>
        <v>#DIV/0!</v>
      </c>
    </row>
    <row r="132" spans="1:11" ht="15.75" thickBot="1" x14ac:dyDescent="0.3">
      <c r="A132" s="648" t="s">
        <v>673</v>
      </c>
      <c r="B132" s="649"/>
      <c r="C132" s="649"/>
      <c r="D132" s="649"/>
      <c r="E132" s="650"/>
    </row>
    <row r="133" spans="1:11" x14ac:dyDescent="0.25">
      <c r="A133" s="646"/>
      <c r="B133" s="328">
        <v>2018</v>
      </c>
      <c r="C133" s="328">
        <v>2019</v>
      </c>
      <c r="D133" s="328">
        <v>2020</v>
      </c>
      <c r="E133" s="328">
        <v>2021</v>
      </c>
    </row>
    <row r="134" spans="1:11" ht="15.75" thickBot="1" x14ac:dyDescent="0.3">
      <c r="A134" s="647"/>
      <c r="B134" s="329" t="s">
        <v>1</v>
      </c>
      <c r="C134" s="329" t="s">
        <v>47</v>
      </c>
      <c r="D134" s="329" t="s">
        <v>47</v>
      </c>
      <c r="E134" s="329" t="s">
        <v>47</v>
      </c>
    </row>
    <row r="135" spans="1:11" ht="15.75" thickBot="1" x14ac:dyDescent="0.3">
      <c r="A135" s="331" t="s">
        <v>122</v>
      </c>
      <c r="B135" s="72"/>
      <c r="C135" s="72"/>
      <c r="D135" s="72"/>
      <c r="E135" s="72"/>
    </row>
    <row r="136" spans="1:11" ht="15.75" thickBot="1" x14ac:dyDescent="0.3">
      <c r="A136" s="331" t="s">
        <v>123</v>
      </c>
      <c r="B136" s="332"/>
      <c r="C136" s="72"/>
      <c r="D136" s="72"/>
      <c r="E136" s="72"/>
    </row>
    <row r="137" spans="1:11" ht="15.75" thickBot="1" x14ac:dyDescent="0.3">
      <c r="A137" s="333" t="s">
        <v>577</v>
      </c>
      <c r="B137" s="332">
        <f>B136+B135</f>
        <v>0</v>
      </c>
      <c r="C137" s="332">
        <f>C136+C135</f>
        <v>0</v>
      </c>
      <c r="D137" s="332">
        <f>D136+D135</f>
        <v>0</v>
      </c>
      <c r="E137" s="332">
        <f>E136+E135</f>
        <v>0</v>
      </c>
    </row>
    <row r="138" spans="1:11" ht="15.75" thickBot="1" x14ac:dyDescent="0.3">
      <c r="A138" s="654" t="s">
        <v>148</v>
      </c>
      <c r="B138" s="655"/>
      <c r="C138" s="655"/>
      <c r="D138" s="655"/>
      <c r="E138" s="656"/>
    </row>
    <row r="139" spans="1:11" ht="15.75" thickBot="1" x14ac:dyDescent="0.3">
      <c r="A139" s="654" t="s">
        <v>149</v>
      </c>
      <c r="B139" s="655"/>
      <c r="C139" s="655"/>
      <c r="D139" s="655"/>
      <c r="E139" s="656"/>
    </row>
    <row r="140" spans="1:11" ht="15.75" thickBot="1" x14ac:dyDescent="0.3">
      <c r="A140" s="53" t="s">
        <v>129</v>
      </c>
      <c r="B140" s="402" t="s">
        <v>189</v>
      </c>
      <c r="C140" s="403"/>
      <c r="D140" s="403"/>
      <c r="E140" s="404"/>
    </row>
    <row r="141" spans="1:11" ht="15.75" thickBot="1" x14ac:dyDescent="0.3">
      <c r="A141" s="32" t="s">
        <v>67</v>
      </c>
      <c r="B141" s="657" t="s">
        <v>674</v>
      </c>
      <c r="C141" s="658"/>
      <c r="D141" s="658"/>
      <c r="E141" s="659"/>
    </row>
    <row r="142" spans="1:11" ht="38.25" customHeight="1" thickBot="1" x14ac:dyDescent="0.3">
      <c r="A142" s="19" t="s">
        <v>69</v>
      </c>
      <c r="B142" s="550" t="s">
        <v>675</v>
      </c>
      <c r="C142" s="551"/>
      <c r="D142" s="551"/>
      <c r="E142" s="552"/>
    </row>
    <row r="143" spans="1:11" ht="15.75" thickBot="1" x14ac:dyDescent="0.3">
      <c r="A143" s="19" t="s">
        <v>71</v>
      </c>
      <c r="B143" s="396" t="s">
        <v>676</v>
      </c>
      <c r="C143" s="397"/>
      <c r="D143" s="397"/>
      <c r="E143" s="398"/>
    </row>
    <row r="144" spans="1:11" x14ac:dyDescent="0.25">
      <c r="A144" s="379"/>
      <c r="B144" s="33">
        <v>2018</v>
      </c>
      <c r="C144" s="33">
        <v>2019</v>
      </c>
      <c r="D144" s="33">
        <v>2020</v>
      </c>
      <c r="E144" s="33">
        <v>2021</v>
      </c>
    </row>
    <row r="145" spans="1:11" ht="15.75" thickBot="1" x14ac:dyDescent="0.3">
      <c r="A145" s="380"/>
      <c r="B145" s="34" t="s">
        <v>1</v>
      </c>
      <c r="C145" s="34" t="s">
        <v>47</v>
      </c>
      <c r="D145" s="34" t="s">
        <v>47</v>
      </c>
      <c r="E145" s="34" t="s">
        <v>47</v>
      </c>
    </row>
    <row r="146" spans="1:11" ht="15.75" thickBot="1" x14ac:dyDescent="0.3">
      <c r="A146" s="19" t="s">
        <v>73</v>
      </c>
      <c r="B146" s="35">
        <v>1</v>
      </c>
      <c r="C146" s="35">
        <v>0</v>
      </c>
      <c r="D146" s="35">
        <v>0</v>
      </c>
      <c r="E146" s="35">
        <v>0</v>
      </c>
    </row>
    <row r="147" spans="1:11" ht="15.75" thickBot="1" x14ac:dyDescent="0.3">
      <c r="A147" s="19" t="s">
        <v>74</v>
      </c>
      <c r="B147" s="35">
        <v>70407</v>
      </c>
      <c r="C147" s="35">
        <v>0</v>
      </c>
      <c r="D147" s="35">
        <v>0</v>
      </c>
      <c r="E147" s="35">
        <v>0</v>
      </c>
    </row>
    <row r="148" spans="1:11" ht="15.75" thickBot="1" x14ac:dyDescent="0.3">
      <c r="A148" s="19" t="s">
        <v>75</v>
      </c>
      <c r="B148" s="35">
        <f>B147/B146</f>
        <v>70407</v>
      </c>
      <c r="C148" s="35" t="e">
        <f>C147/C146</f>
        <v>#DIV/0!</v>
      </c>
      <c r="D148" s="35" t="e">
        <f>D147/D146</f>
        <v>#DIV/0!</v>
      </c>
      <c r="E148" s="35" t="e">
        <f>E147/E146</f>
        <v>#DIV/0!</v>
      </c>
    </row>
    <row r="149" spans="1:11" ht="15.75" thickBot="1" x14ac:dyDescent="0.3">
      <c r="A149" s="19" t="s">
        <v>76</v>
      </c>
      <c r="B149" s="37" t="s">
        <v>77</v>
      </c>
      <c r="C149" s="38">
        <f t="shared" ref="C149:E151" si="5">C146/B146-1</f>
        <v>-1</v>
      </c>
      <c r="D149" s="38" t="e">
        <f t="shared" si="5"/>
        <v>#DIV/0!</v>
      </c>
      <c r="E149" s="38" t="e">
        <f t="shared" si="5"/>
        <v>#DIV/0!</v>
      </c>
      <c r="G149" s="330"/>
      <c r="H149" s="330"/>
      <c r="I149" s="330"/>
      <c r="J149" s="330"/>
      <c r="K149" s="330"/>
    </row>
    <row r="150" spans="1:11" ht="15.75" thickBot="1" x14ac:dyDescent="0.3">
      <c r="A150" s="19" t="s">
        <v>78</v>
      </c>
      <c r="B150" s="37" t="s">
        <v>77</v>
      </c>
      <c r="C150" s="38">
        <f t="shared" si="5"/>
        <v>-1</v>
      </c>
      <c r="D150" s="38" t="e">
        <f t="shared" si="5"/>
        <v>#DIV/0!</v>
      </c>
      <c r="E150" s="38" t="e">
        <f t="shared" si="5"/>
        <v>#DIV/0!</v>
      </c>
    </row>
    <row r="151" spans="1:11" ht="15.75" thickBot="1" x14ac:dyDescent="0.3">
      <c r="A151" s="19" t="s">
        <v>79</v>
      </c>
      <c r="B151" s="37" t="s">
        <v>77</v>
      </c>
      <c r="C151" s="38" t="e">
        <f t="shared" si="5"/>
        <v>#DIV/0!</v>
      </c>
      <c r="D151" s="38" t="e">
        <f t="shared" si="5"/>
        <v>#DIV/0!</v>
      </c>
      <c r="E151" s="38" t="e">
        <f t="shared" si="5"/>
        <v>#DIV/0!</v>
      </c>
    </row>
    <row r="152" spans="1:11" ht="15.75" thickBot="1" x14ac:dyDescent="0.3">
      <c r="A152" s="387" t="s">
        <v>277</v>
      </c>
      <c r="B152" s="388"/>
      <c r="C152" s="388"/>
      <c r="D152" s="388"/>
      <c r="E152" s="389"/>
    </row>
    <row r="153" spans="1:11" x14ac:dyDescent="0.25">
      <c r="A153" s="379"/>
      <c r="B153" s="33">
        <v>2018</v>
      </c>
      <c r="C153" s="33">
        <v>2019</v>
      </c>
      <c r="D153" s="33">
        <v>2020</v>
      </c>
      <c r="E153" s="33">
        <v>2021</v>
      </c>
    </row>
    <row r="154" spans="1:11" ht="15.75" thickBot="1" x14ac:dyDescent="0.3">
      <c r="A154" s="380"/>
      <c r="B154" s="34" t="s">
        <v>1</v>
      </c>
      <c r="C154" s="34" t="s">
        <v>47</v>
      </c>
      <c r="D154" s="34" t="s">
        <v>47</v>
      </c>
      <c r="E154" s="34" t="s">
        <v>47</v>
      </c>
    </row>
    <row r="155" spans="1:11" ht="15.75" thickBot="1" x14ac:dyDescent="0.3">
      <c r="A155" s="39" t="s">
        <v>122</v>
      </c>
      <c r="B155" s="40"/>
      <c r="C155" s="40">
        <v>0</v>
      </c>
      <c r="D155" s="40">
        <v>0</v>
      </c>
      <c r="E155" s="40">
        <v>0</v>
      </c>
    </row>
    <row r="156" spans="1:11" ht="15.75" thickBot="1" x14ac:dyDescent="0.3">
      <c r="A156" s="39" t="s">
        <v>123</v>
      </c>
      <c r="B156" s="41">
        <v>70407</v>
      </c>
      <c r="C156" s="40"/>
      <c r="D156" s="40"/>
      <c r="E156" s="40"/>
    </row>
    <row r="157" spans="1:11" ht="15.75" thickBot="1" x14ac:dyDescent="0.3">
      <c r="A157" s="42" t="s">
        <v>88</v>
      </c>
      <c r="B157" s="41">
        <f>B156+B155</f>
        <v>70407</v>
      </c>
      <c r="C157" s="41">
        <f>C156+C155</f>
        <v>0</v>
      </c>
      <c r="D157" s="41">
        <f>D156+D155</f>
        <v>0</v>
      </c>
      <c r="E157" s="41">
        <f>E156+E155</f>
        <v>0</v>
      </c>
    </row>
    <row r="158" spans="1:11" ht="22.5" x14ac:dyDescent="0.25">
      <c r="A158" s="48" t="s">
        <v>124</v>
      </c>
      <c r="B158" s="447"/>
      <c r="C158" s="435"/>
      <c r="D158" s="435"/>
      <c r="E158" s="436"/>
    </row>
    <row r="159" spans="1:11" x14ac:dyDescent="0.25">
      <c r="A159" s="49"/>
      <c r="B159" s="448"/>
      <c r="C159" s="437"/>
      <c r="D159" s="437"/>
      <c r="E159" s="438"/>
    </row>
    <row r="160" spans="1:11" ht="15.75" thickBot="1" x14ac:dyDescent="0.3">
      <c r="A160" s="51"/>
      <c r="B160" s="449"/>
      <c r="C160" s="439"/>
      <c r="D160" s="439"/>
      <c r="E160" s="440"/>
    </row>
    <row r="161" spans="1:11" ht="15.75" thickBot="1" x14ac:dyDescent="0.3">
      <c r="A161" s="53" t="s">
        <v>129</v>
      </c>
      <c r="B161" s="402" t="s">
        <v>189</v>
      </c>
      <c r="C161" s="403"/>
      <c r="D161" s="403"/>
      <c r="E161" s="404"/>
    </row>
    <row r="162" spans="1:11" ht="15.75" thickBot="1" x14ac:dyDescent="0.3">
      <c r="A162" s="32" t="s">
        <v>90</v>
      </c>
      <c r="B162" s="657" t="s">
        <v>677</v>
      </c>
      <c r="C162" s="658"/>
      <c r="D162" s="658"/>
      <c r="E162" s="659"/>
    </row>
    <row r="163" spans="1:11" ht="34.5" customHeight="1" thickBot="1" x14ac:dyDescent="0.3">
      <c r="A163" s="19" t="s">
        <v>69</v>
      </c>
      <c r="B163" s="550" t="s">
        <v>678</v>
      </c>
      <c r="C163" s="551"/>
      <c r="D163" s="551"/>
      <c r="E163" s="552"/>
    </row>
    <row r="164" spans="1:11" ht="15.75" thickBot="1" x14ac:dyDescent="0.3">
      <c r="A164" s="19" t="s">
        <v>71</v>
      </c>
      <c r="B164" s="396" t="s">
        <v>670</v>
      </c>
      <c r="C164" s="397"/>
      <c r="D164" s="397"/>
      <c r="E164" s="398"/>
    </row>
    <row r="165" spans="1:11" x14ac:dyDescent="0.25">
      <c r="A165" s="379"/>
      <c r="B165" s="33">
        <v>2018</v>
      </c>
      <c r="C165" s="33">
        <v>2019</v>
      </c>
      <c r="D165" s="33">
        <v>2020</v>
      </c>
      <c r="E165" s="33">
        <v>2021</v>
      </c>
    </row>
    <row r="166" spans="1:11" ht="15.75" thickBot="1" x14ac:dyDescent="0.3">
      <c r="A166" s="380"/>
      <c r="B166" s="34" t="s">
        <v>1</v>
      </c>
      <c r="C166" s="34" t="s">
        <v>47</v>
      </c>
      <c r="D166" s="34" t="s">
        <v>47</v>
      </c>
      <c r="E166" s="34" t="s">
        <v>47</v>
      </c>
    </row>
    <row r="167" spans="1:11" ht="15.75" thickBot="1" x14ac:dyDescent="0.3">
      <c r="A167" s="19" t="s">
        <v>73</v>
      </c>
      <c r="B167" s="35">
        <v>1</v>
      </c>
      <c r="C167" s="35">
        <v>1</v>
      </c>
      <c r="D167" s="35">
        <v>1</v>
      </c>
      <c r="E167" s="35">
        <v>1</v>
      </c>
      <c r="G167" s="330"/>
      <c r="H167" s="330"/>
      <c r="I167" s="330"/>
      <c r="J167" s="330"/>
      <c r="K167" s="330"/>
    </row>
    <row r="168" spans="1:11" ht="15.75" thickBot="1" x14ac:dyDescent="0.3">
      <c r="A168" s="19" t="s">
        <v>74</v>
      </c>
      <c r="B168" s="35">
        <v>40450</v>
      </c>
      <c r="C168" s="35">
        <v>5580</v>
      </c>
      <c r="D168" s="35">
        <v>5591</v>
      </c>
      <c r="E168" s="35">
        <v>5591</v>
      </c>
    </row>
    <row r="169" spans="1:11" ht="15.75" thickBot="1" x14ac:dyDescent="0.3">
      <c r="A169" s="19" t="s">
        <v>75</v>
      </c>
      <c r="B169" s="35">
        <f>B168/B167</f>
        <v>40450</v>
      </c>
      <c r="C169" s="35">
        <f>C168/C167</f>
        <v>5580</v>
      </c>
      <c r="D169" s="35">
        <f>D168/D167</f>
        <v>5591</v>
      </c>
      <c r="E169" s="35">
        <f>E168/E167</f>
        <v>5591</v>
      </c>
    </row>
    <row r="170" spans="1:11" ht="15.75" thickBot="1" x14ac:dyDescent="0.3">
      <c r="A170" s="19" t="s">
        <v>76</v>
      </c>
      <c r="B170" s="37" t="s">
        <v>77</v>
      </c>
      <c r="C170" s="38">
        <f t="shared" ref="C170:E172" si="6">C167/B167-1</f>
        <v>0</v>
      </c>
      <c r="D170" s="38">
        <f t="shared" si="6"/>
        <v>0</v>
      </c>
      <c r="E170" s="38">
        <f t="shared" si="6"/>
        <v>0</v>
      </c>
    </row>
    <row r="171" spans="1:11" ht="15.75" thickBot="1" x14ac:dyDescent="0.3">
      <c r="A171" s="19" t="s">
        <v>78</v>
      </c>
      <c r="B171" s="37" t="s">
        <v>77</v>
      </c>
      <c r="C171" s="38">
        <f t="shared" si="6"/>
        <v>-0.86205191594561192</v>
      </c>
      <c r="D171" s="38">
        <f t="shared" si="6"/>
        <v>1.9713261648746094E-3</v>
      </c>
      <c r="E171" s="38">
        <f t="shared" si="6"/>
        <v>0</v>
      </c>
    </row>
    <row r="172" spans="1:11" ht="15.75" thickBot="1" x14ac:dyDescent="0.3">
      <c r="A172" s="19" t="s">
        <v>79</v>
      </c>
      <c r="B172" s="37" t="s">
        <v>77</v>
      </c>
      <c r="C172" s="38">
        <f t="shared" si="6"/>
        <v>-0.86205191594561192</v>
      </c>
      <c r="D172" s="38">
        <f t="shared" si="6"/>
        <v>1.9713261648746094E-3</v>
      </c>
      <c r="E172" s="38">
        <f t="shared" si="6"/>
        <v>0</v>
      </c>
    </row>
    <row r="173" spans="1:11" ht="15.75" thickBot="1" x14ac:dyDescent="0.3">
      <c r="A173" s="387" t="s">
        <v>314</v>
      </c>
      <c r="B173" s="388"/>
      <c r="C173" s="388"/>
      <c r="D173" s="388"/>
      <c r="E173" s="389"/>
    </row>
    <row r="174" spans="1:11" x14ac:dyDescent="0.25">
      <c r="A174" s="379"/>
      <c r="B174" s="33">
        <v>2018</v>
      </c>
      <c r="C174" s="33">
        <v>2019</v>
      </c>
      <c r="D174" s="33">
        <v>2020</v>
      </c>
      <c r="E174" s="33">
        <v>2021</v>
      </c>
    </row>
    <row r="175" spans="1:11" ht="15.75" thickBot="1" x14ac:dyDescent="0.3">
      <c r="A175" s="380"/>
      <c r="B175" s="34" t="s">
        <v>1</v>
      </c>
      <c r="C175" s="34" t="s">
        <v>47</v>
      </c>
      <c r="D175" s="34" t="s">
        <v>47</v>
      </c>
      <c r="E175" s="34" t="s">
        <v>47</v>
      </c>
    </row>
    <row r="176" spans="1:11" ht="15.75" thickBot="1" x14ac:dyDescent="0.3">
      <c r="A176" s="39" t="s">
        <v>122</v>
      </c>
      <c r="B176" s="40"/>
      <c r="C176" s="40"/>
      <c r="D176" s="40"/>
      <c r="E176" s="40"/>
    </row>
    <row r="177" spans="1:5" ht="15.75" thickBot="1" x14ac:dyDescent="0.3">
      <c r="A177" s="39" t="s">
        <v>123</v>
      </c>
      <c r="B177" s="41">
        <v>40450</v>
      </c>
      <c r="C177" s="40">
        <v>5580</v>
      </c>
      <c r="D177" s="40">
        <v>5591</v>
      </c>
      <c r="E177" s="40">
        <v>5591</v>
      </c>
    </row>
    <row r="178" spans="1:5" ht="15.75" thickBot="1" x14ac:dyDescent="0.3">
      <c r="A178" s="42" t="s">
        <v>94</v>
      </c>
      <c r="B178" s="41">
        <f>B177+B176</f>
        <v>40450</v>
      </c>
      <c r="C178" s="41">
        <f>C177+C176</f>
        <v>5580</v>
      </c>
      <c r="D178" s="41">
        <f>D177+D176</f>
        <v>5591</v>
      </c>
      <c r="E178" s="41">
        <f>E177+E176</f>
        <v>5591</v>
      </c>
    </row>
    <row r="179" spans="1:5" x14ac:dyDescent="0.25">
      <c r="A179" s="405" t="s">
        <v>315</v>
      </c>
      <c r="B179" s="447"/>
      <c r="C179" s="435"/>
      <c r="D179" s="435"/>
      <c r="E179" s="436"/>
    </row>
    <row r="180" spans="1:5" x14ac:dyDescent="0.25">
      <c r="A180" s="406"/>
      <c r="B180" s="448"/>
      <c r="C180" s="437"/>
      <c r="D180" s="437"/>
      <c r="E180" s="438"/>
    </row>
    <row r="181" spans="1:5" ht="15.75" thickBot="1" x14ac:dyDescent="0.3">
      <c r="A181" s="407"/>
      <c r="B181" s="449"/>
      <c r="C181" s="439"/>
      <c r="D181" s="439"/>
      <c r="E181" s="440"/>
    </row>
    <row r="182" spans="1:5" ht="15.75" thickBot="1" x14ac:dyDescent="0.3">
      <c r="A182" s="51"/>
      <c r="B182" s="79"/>
      <c r="C182" s="79"/>
      <c r="D182" s="79"/>
      <c r="E182" s="80"/>
    </row>
    <row r="183" spans="1:5" ht="15.75" thickBot="1" x14ac:dyDescent="0.3">
      <c r="A183" s="59"/>
      <c r="B183" s="60"/>
      <c r="C183" s="60"/>
      <c r="D183" s="60"/>
      <c r="E183" s="60"/>
    </row>
    <row r="184" spans="1:5" ht="15.75" thickBot="1" x14ac:dyDescent="0.3">
      <c r="A184" s="53" t="s">
        <v>129</v>
      </c>
      <c r="B184" s="402" t="s">
        <v>189</v>
      </c>
      <c r="C184" s="403"/>
      <c r="D184" s="403"/>
      <c r="E184" s="404"/>
    </row>
    <row r="185" spans="1:5" ht="15.75" thickBot="1" x14ac:dyDescent="0.3">
      <c r="A185" s="32" t="s">
        <v>95</v>
      </c>
      <c r="B185" s="657" t="s">
        <v>679</v>
      </c>
      <c r="C185" s="658"/>
      <c r="D185" s="658"/>
      <c r="E185" s="659"/>
    </row>
    <row r="186" spans="1:5" ht="15.75" thickBot="1" x14ac:dyDescent="0.3">
      <c r="A186" s="19" t="s">
        <v>69</v>
      </c>
      <c r="B186" s="384" t="s">
        <v>680</v>
      </c>
      <c r="C186" s="385"/>
      <c r="D186" s="385"/>
      <c r="E186" s="386"/>
    </row>
    <row r="187" spans="1:5" ht="15.75" thickBot="1" x14ac:dyDescent="0.3">
      <c r="A187" s="19" t="s">
        <v>71</v>
      </c>
      <c r="B187" s="396" t="s">
        <v>670</v>
      </c>
      <c r="C187" s="397"/>
      <c r="D187" s="397"/>
      <c r="E187" s="398"/>
    </row>
    <row r="188" spans="1:5" x14ac:dyDescent="0.25">
      <c r="A188" s="379"/>
      <c r="B188" s="33">
        <v>2018</v>
      </c>
      <c r="C188" s="33">
        <v>2019</v>
      </c>
      <c r="D188" s="33">
        <v>2020</v>
      </c>
      <c r="E188" s="33">
        <v>2021</v>
      </c>
    </row>
    <row r="189" spans="1:5" ht="15.75" thickBot="1" x14ac:dyDescent="0.3">
      <c r="A189" s="380"/>
      <c r="B189" s="34" t="s">
        <v>1</v>
      </c>
      <c r="C189" s="34" t="s">
        <v>47</v>
      </c>
      <c r="D189" s="34" t="s">
        <v>47</v>
      </c>
      <c r="E189" s="34" t="s">
        <v>47</v>
      </c>
    </row>
    <row r="190" spans="1:5" ht="15.75" thickBot="1" x14ac:dyDescent="0.3">
      <c r="A190" s="19" t="s">
        <v>73</v>
      </c>
      <c r="B190" s="35">
        <v>32</v>
      </c>
      <c r="C190" s="35">
        <v>0</v>
      </c>
      <c r="D190" s="35">
        <v>0</v>
      </c>
      <c r="E190" s="35">
        <v>0</v>
      </c>
    </row>
    <row r="191" spans="1:5" ht="15.75" thickBot="1" x14ac:dyDescent="0.3">
      <c r="A191" s="19" t="s">
        <v>74</v>
      </c>
      <c r="B191" s="35">
        <v>19972</v>
      </c>
      <c r="C191" s="35">
        <v>0</v>
      </c>
      <c r="D191" s="35">
        <v>0</v>
      </c>
      <c r="E191" s="35">
        <v>0</v>
      </c>
    </row>
    <row r="192" spans="1:5" ht="15.75" thickBot="1" x14ac:dyDescent="0.3">
      <c r="A192" s="19" t="s">
        <v>75</v>
      </c>
      <c r="B192" s="35">
        <f>B191/B190</f>
        <v>624.125</v>
      </c>
      <c r="C192" s="35" t="e">
        <f>C191/C190</f>
        <v>#DIV/0!</v>
      </c>
      <c r="D192" s="35" t="e">
        <f>D191/D190</f>
        <v>#DIV/0!</v>
      </c>
      <c r="E192" s="35" t="e">
        <f>E191/E190</f>
        <v>#DIV/0!</v>
      </c>
    </row>
    <row r="193" spans="1:5" ht="15.75" thickBot="1" x14ac:dyDescent="0.3">
      <c r="A193" s="19" t="s">
        <v>76</v>
      </c>
      <c r="B193" s="37" t="s">
        <v>77</v>
      </c>
      <c r="C193" s="38">
        <f t="shared" ref="C193:E195" si="7">C190/B190-1</f>
        <v>-1</v>
      </c>
      <c r="D193" s="38" t="e">
        <f t="shared" si="7"/>
        <v>#DIV/0!</v>
      </c>
      <c r="E193" s="38" t="e">
        <f t="shared" si="7"/>
        <v>#DIV/0!</v>
      </c>
    </row>
    <row r="194" spans="1:5" ht="15.75" thickBot="1" x14ac:dyDescent="0.3">
      <c r="A194" s="19" t="s">
        <v>78</v>
      </c>
      <c r="B194" s="37" t="s">
        <v>77</v>
      </c>
      <c r="C194" s="38">
        <f t="shared" si="7"/>
        <v>-1</v>
      </c>
      <c r="D194" s="38" t="e">
        <f t="shared" si="7"/>
        <v>#DIV/0!</v>
      </c>
      <c r="E194" s="38" t="e">
        <f t="shared" si="7"/>
        <v>#DIV/0!</v>
      </c>
    </row>
    <row r="195" spans="1:5" ht="15.75" thickBot="1" x14ac:dyDescent="0.3">
      <c r="A195" s="19" t="s">
        <v>79</v>
      </c>
      <c r="B195" s="37" t="s">
        <v>77</v>
      </c>
      <c r="C195" s="38" t="e">
        <f t="shared" si="7"/>
        <v>#DIV/0!</v>
      </c>
      <c r="D195" s="38" t="e">
        <f t="shared" si="7"/>
        <v>#DIV/0!</v>
      </c>
      <c r="E195" s="38" t="e">
        <f t="shared" si="7"/>
        <v>#DIV/0!</v>
      </c>
    </row>
    <row r="196" spans="1:5" ht="15.75" thickBot="1" x14ac:dyDescent="0.3">
      <c r="A196" s="387" t="s">
        <v>314</v>
      </c>
      <c r="B196" s="388"/>
      <c r="C196" s="388"/>
      <c r="D196" s="388"/>
      <c r="E196" s="389"/>
    </row>
    <row r="197" spans="1:5" x14ac:dyDescent="0.25">
      <c r="A197" s="379"/>
      <c r="B197" s="33">
        <v>2018</v>
      </c>
      <c r="C197" s="33">
        <v>2019</v>
      </c>
      <c r="D197" s="33">
        <v>2020</v>
      </c>
      <c r="E197" s="33">
        <v>2021</v>
      </c>
    </row>
    <row r="198" spans="1:5" ht="15.75" thickBot="1" x14ac:dyDescent="0.3">
      <c r="A198" s="380"/>
      <c r="B198" s="34" t="s">
        <v>1</v>
      </c>
      <c r="C198" s="34" t="s">
        <v>47</v>
      </c>
      <c r="D198" s="34" t="s">
        <v>47</v>
      </c>
      <c r="E198" s="34" t="s">
        <v>47</v>
      </c>
    </row>
    <row r="199" spans="1:5" ht="15.75" thickBot="1" x14ac:dyDescent="0.3">
      <c r="A199" s="39" t="s">
        <v>122</v>
      </c>
      <c r="B199" s="40"/>
      <c r="C199" s="40"/>
      <c r="D199" s="40"/>
      <c r="E199" s="40"/>
    </row>
    <row r="200" spans="1:5" ht="15.75" thickBot="1" x14ac:dyDescent="0.3">
      <c r="A200" s="39" t="s">
        <v>123</v>
      </c>
      <c r="B200" s="41">
        <v>19972</v>
      </c>
      <c r="C200" s="40"/>
      <c r="D200" s="40"/>
      <c r="E200" s="40"/>
    </row>
    <row r="201" spans="1:5" ht="15.75" thickBot="1" x14ac:dyDescent="0.3">
      <c r="A201" s="42" t="s">
        <v>94</v>
      </c>
      <c r="B201" s="41">
        <f>B200+B199</f>
        <v>19972</v>
      </c>
      <c r="C201" s="41">
        <f>C200+C199</f>
        <v>0</v>
      </c>
      <c r="D201" s="41">
        <f>D200+D199</f>
        <v>0</v>
      </c>
      <c r="E201" s="41">
        <f>E200+E199</f>
        <v>0</v>
      </c>
    </row>
    <row r="202" spans="1:5" ht="15.75" thickBot="1" x14ac:dyDescent="0.3">
      <c r="A202" s="331" t="s">
        <v>82</v>
      </c>
      <c r="B202" s="72"/>
      <c r="C202" s="72"/>
      <c r="D202" s="72"/>
      <c r="E202" s="72"/>
    </row>
    <row r="203" spans="1:5" ht="15.75" thickBot="1" x14ac:dyDescent="0.3">
      <c r="A203" s="331" t="s">
        <v>83</v>
      </c>
      <c r="B203" s="332"/>
      <c r="C203" s="72"/>
      <c r="D203" s="72"/>
      <c r="E203" s="72"/>
    </row>
    <row r="204" spans="1:5" ht="15.75" thickBot="1" x14ac:dyDescent="0.3">
      <c r="A204" s="331" t="s">
        <v>84</v>
      </c>
      <c r="B204" s="332"/>
      <c r="C204" s="72"/>
      <c r="D204" s="72"/>
      <c r="E204" s="72"/>
    </row>
    <row r="205" spans="1:5" ht="15.75" thickBot="1" x14ac:dyDescent="0.3">
      <c r="A205" s="331" t="s">
        <v>85</v>
      </c>
      <c r="B205" s="332"/>
      <c r="C205" s="72"/>
      <c r="D205" s="72"/>
      <c r="E205" s="72"/>
    </row>
    <row r="206" spans="1:5" ht="15.75" thickBot="1" x14ac:dyDescent="0.3">
      <c r="A206" s="331" t="s">
        <v>86</v>
      </c>
      <c r="B206" s="332"/>
      <c r="C206" s="72"/>
      <c r="D206" s="72"/>
      <c r="E206" s="72"/>
    </row>
    <row r="207" spans="1:5" ht="15.75" thickBot="1" x14ac:dyDescent="0.3">
      <c r="A207" s="331" t="s">
        <v>87</v>
      </c>
      <c r="B207" s="332"/>
      <c r="C207" s="72"/>
      <c r="D207" s="72"/>
      <c r="E207" s="72"/>
    </row>
    <row r="208" spans="1:5" ht="24.75" thickBot="1" x14ac:dyDescent="0.3">
      <c r="A208" s="336" t="s">
        <v>144</v>
      </c>
      <c r="B208" s="334">
        <f>B207+B206+B205+B204+B203+B202+B201</f>
        <v>19972</v>
      </c>
      <c r="C208" s="334">
        <f>C207+C206+C205+C204+C203+C202+C201</f>
        <v>0</v>
      </c>
      <c r="D208" s="334">
        <f>D207+D206+D205+D204+D203+D202+D201</f>
        <v>0</v>
      </c>
      <c r="E208" s="334">
        <f>E207+E206+E205+E204+E203+E202+E201</f>
        <v>0</v>
      </c>
    </row>
    <row r="209" spans="1:5" ht="15.75" thickBot="1" x14ac:dyDescent="0.3">
      <c r="A209" s="325" t="s">
        <v>89</v>
      </c>
      <c r="B209" s="334">
        <f>IF(B208-B191=0,0,"Error")</f>
        <v>0</v>
      </c>
      <c r="C209" s="334">
        <f>IF(C208-C191=0,0,"Error")</f>
        <v>0</v>
      </c>
      <c r="D209" s="334">
        <f>IF(D208-D191=0,0,"Error")</f>
        <v>0</v>
      </c>
      <c r="E209" s="334">
        <f>IF(E208-E191=0,0,"Error")</f>
        <v>0</v>
      </c>
    </row>
    <row r="210" spans="1:5" ht="15.75" thickBot="1" x14ac:dyDescent="0.3">
      <c r="A210" s="87" t="s">
        <v>681</v>
      </c>
      <c r="B210" s="453" t="s">
        <v>671</v>
      </c>
      <c r="C210" s="454"/>
      <c r="D210" s="454"/>
      <c r="E210" s="455"/>
    </row>
    <row r="211" spans="1:5" ht="15.75" thickBot="1" x14ac:dyDescent="0.3">
      <c r="A211" s="71" t="s">
        <v>69</v>
      </c>
      <c r="B211" s="450" t="s">
        <v>671</v>
      </c>
      <c r="C211" s="451"/>
      <c r="D211" s="451"/>
      <c r="E211" s="452"/>
    </row>
    <row r="212" spans="1:5" ht="15.75" thickBot="1" x14ac:dyDescent="0.3">
      <c r="A212" s="71" t="s">
        <v>71</v>
      </c>
      <c r="B212" s="453" t="s">
        <v>671</v>
      </c>
      <c r="C212" s="454"/>
      <c r="D212" s="454"/>
      <c r="E212" s="455"/>
    </row>
    <row r="213" spans="1:5" x14ac:dyDescent="0.25">
      <c r="A213" s="646"/>
      <c r="B213" s="328">
        <v>2018</v>
      </c>
      <c r="C213" s="328">
        <v>2019</v>
      </c>
      <c r="D213" s="328">
        <v>2020</v>
      </c>
      <c r="E213" s="328">
        <v>2021</v>
      </c>
    </row>
    <row r="214" spans="1:5" ht="15.75" thickBot="1" x14ac:dyDescent="0.3">
      <c r="A214" s="647"/>
      <c r="B214" s="329" t="s">
        <v>1</v>
      </c>
      <c r="C214" s="329" t="s">
        <v>47</v>
      </c>
      <c r="D214" s="329" t="s">
        <v>47</v>
      </c>
      <c r="E214" s="329" t="s">
        <v>47</v>
      </c>
    </row>
    <row r="215" spans="1:5" ht="15.75" thickBot="1" x14ac:dyDescent="0.3">
      <c r="A215" s="71" t="s">
        <v>73</v>
      </c>
      <c r="B215" s="77"/>
      <c r="C215" s="77"/>
      <c r="D215" s="77"/>
      <c r="E215" s="77"/>
    </row>
    <row r="216" spans="1:5" ht="15.75" thickBot="1" x14ac:dyDescent="0.3">
      <c r="A216" s="71" t="s">
        <v>74</v>
      </c>
      <c r="B216" s="77"/>
      <c r="C216" s="77"/>
      <c r="D216" s="77"/>
      <c r="E216" s="77"/>
    </row>
    <row r="217" spans="1:5" ht="15.75" thickBot="1" x14ac:dyDescent="0.3">
      <c r="A217" s="71" t="s">
        <v>75</v>
      </c>
      <c r="B217" s="77" t="e">
        <f>B216/B215</f>
        <v>#DIV/0!</v>
      </c>
      <c r="C217" s="77" t="e">
        <f>C216/C215</f>
        <v>#DIV/0!</v>
      </c>
      <c r="D217" s="77" t="e">
        <f>D216/D215</f>
        <v>#DIV/0!</v>
      </c>
      <c r="E217" s="77" t="e">
        <f>E216/E215</f>
        <v>#DIV/0!</v>
      </c>
    </row>
    <row r="218" spans="1:5" ht="15.75" thickBot="1" x14ac:dyDescent="0.3">
      <c r="A218" s="71" t="s">
        <v>76</v>
      </c>
      <c r="B218" s="339"/>
      <c r="C218" s="340" t="e">
        <f>C215/B215-1</f>
        <v>#DIV/0!</v>
      </c>
      <c r="D218" s="340" t="e">
        <f t="shared" ref="D218:E220" si="8">D215/C215-1</f>
        <v>#DIV/0!</v>
      </c>
      <c r="E218" s="340" t="e">
        <f t="shared" si="8"/>
        <v>#DIV/0!</v>
      </c>
    </row>
    <row r="219" spans="1:5" ht="15.75" thickBot="1" x14ac:dyDescent="0.3">
      <c r="A219" s="71" t="s">
        <v>78</v>
      </c>
      <c r="B219" s="339"/>
      <c r="C219" s="340" t="e">
        <f>C216/B216-1</f>
        <v>#DIV/0!</v>
      </c>
      <c r="D219" s="340" t="e">
        <f t="shared" si="8"/>
        <v>#DIV/0!</v>
      </c>
      <c r="E219" s="340" t="e">
        <f t="shared" si="8"/>
        <v>#DIV/0!</v>
      </c>
    </row>
    <row r="220" spans="1:5" ht="15.75" thickBot="1" x14ac:dyDescent="0.3">
      <c r="A220" s="71" t="s">
        <v>79</v>
      </c>
      <c r="B220" s="339"/>
      <c r="C220" s="340" t="e">
        <f>C217/B217-1</f>
        <v>#DIV/0!</v>
      </c>
      <c r="D220" s="340" t="e">
        <f t="shared" si="8"/>
        <v>#DIV/0!</v>
      </c>
      <c r="E220" s="340" t="e">
        <f t="shared" si="8"/>
        <v>#DIV/0!</v>
      </c>
    </row>
    <row r="221" spans="1:5" ht="15.75" thickBot="1" x14ac:dyDescent="0.3">
      <c r="A221" s="648" t="s">
        <v>673</v>
      </c>
      <c r="B221" s="649"/>
      <c r="C221" s="649"/>
      <c r="D221" s="649"/>
      <c r="E221" s="650"/>
    </row>
    <row r="222" spans="1:5" x14ac:dyDescent="0.25">
      <c r="A222" s="646"/>
      <c r="B222" s="328">
        <v>2018</v>
      </c>
      <c r="C222" s="328">
        <v>2019</v>
      </c>
      <c r="D222" s="328">
        <v>2020</v>
      </c>
      <c r="E222" s="328">
        <v>2021</v>
      </c>
    </row>
    <row r="223" spans="1:5" ht="15.75" thickBot="1" x14ac:dyDescent="0.3">
      <c r="A223" s="647"/>
      <c r="B223" s="329" t="s">
        <v>1</v>
      </c>
      <c r="C223" s="329" t="s">
        <v>47</v>
      </c>
      <c r="D223" s="329" t="s">
        <v>47</v>
      </c>
      <c r="E223" s="329" t="s">
        <v>47</v>
      </c>
    </row>
    <row r="224" spans="1:5" ht="15.75" thickBot="1" x14ac:dyDescent="0.3">
      <c r="A224" s="331" t="s">
        <v>81</v>
      </c>
      <c r="B224" s="72"/>
      <c r="C224" s="72"/>
      <c r="D224" s="72"/>
      <c r="E224" s="72"/>
    </row>
    <row r="225" spans="1:5" ht="15.75" thickBot="1" x14ac:dyDescent="0.3">
      <c r="A225" s="331" t="s">
        <v>82</v>
      </c>
      <c r="B225" s="72"/>
      <c r="C225" s="72"/>
      <c r="D225" s="72"/>
      <c r="E225" s="72"/>
    </row>
    <row r="226" spans="1:5" ht="15.75" thickBot="1" x14ac:dyDescent="0.3">
      <c r="A226" s="331" t="s">
        <v>83</v>
      </c>
      <c r="B226" s="332"/>
      <c r="C226" s="72"/>
      <c r="D226" s="72"/>
      <c r="E226" s="72"/>
    </row>
    <row r="227" spans="1:5" ht="15.75" thickBot="1" x14ac:dyDescent="0.3">
      <c r="A227" s="331" t="s">
        <v>84</v>
      </c>
      <c r="B227" s="332"/>
      <c r="C227" s="72"/>
      <c r="D227" s="72"/>
      <c r="E227" s="72"/>
    </row>
    <row r="228" spans="1:5" ht="15.75" thickBot="1" x14ac:dyDescent="0.3">
      <c r="A228" s="331" t="s">
        <v>85</v>
      </c>
      <c r="B228" s="332"/>
      <c r="C228" s="72"/>
      <c r="D228" s="72"/>
      <c r="E228" s="72"/>
    </row>
    <row r="229" spans="1:5" ht="15.75" thickBot="1" x14ac:dyDescent="0.3">
      <c r="A229" s="331" t="s">
        <v>86</v>
      </c>
      <c r="B229" s="332"/>
      <c r="C229" s="72"/>
      <c r="D229" s="72"/>
      <c r="E229" s="72"/>
    </row>
    <row r="230" spans="1:5" ht="15.75" thickBot="1" x14ac:dyDescent="0.3">
      <c r="A230" s="331" t="s">
        <v>87</v>
      </c>
      <c r="B230" s="332"/>
      <c r="C230" s="72"/>
      <c r="D230" s="72"/>
      <c r="E230" s="72"/>
    </row>
    <row r="231" spans="1:5" ht="24.75" thickBot="1" x14ac:dyDescent="0.3">
      <c r="A231" s="336" t="s">
        <v>144</v>
      </c>
      <c r="B231" s="341">
        <f>B230+B228+B229+B227+B226+B225+B224</f>
        <v>0</v>
      </c>
      <c r="C231" s="341">
        <f>C230+C228+C229+C227+C226+C225+C224</f>
        <v>0</v>
      </c>
      <c r="D231" s="341">
        <f>D230+D228+D229+D227+D226+D225+D224</f>
        <v>0</v>
      </c>
      <c r="E231" s="341">
        <f>E230+E228+E229+E227+E226+E225+E224</f>
        <v>0</v>
      </c>
    </row>
    <row r="232" spans="1:5" ht="15.75" thickBot="1" x14ac:dyDescent="0.3">
      <c r="A232" s="325" t="s">
        <v>89</v>
      </c>
      <c r="B232" s="334">
        <f>IF(B231-B216=0,0,"Error")</f>
        <v>0</v>
      </c>
      <c r="C232" s="334">
        <f>IF(C231-C216=0,0,"Error")</f>
        <v>0</v>
      </c>
      <c r="D232" s="334">
        <f>IF(D231-D216=0,0,"Error")</f>
        <v>0</v>
      </c>
      <c r="E232" s="334">
        <f>IF(E231-E216=0,0,"Error")</f>
        <v>0</v>
      </c>
    </row>
    <row r="233" spans="1:5" ht="15.75" thickBot="1" x14ac:dyDescent="0.3">
      <c r="A233" s="654" t="s">
        <v>148</v>
      </c>
      <c r="B233" s="655"/>
      <c r="C233" s="655"/>
      <c r="D233" s="655"/>
      <c r="E233" s="656"/>
    </row>
    <row r="234" spans="1:5" ht="15.75" thickBot="1" x14ac:dyDescent="0.3">
      <c r="A234" s="654" t="s">
        <v>118</v>
      </c>
      <c r="B234" s="655"/>
      <c r="C234" s="655"/>
      <c r="D234" s="655"/>
      <c r="E234" s="656"/>
    </row>
    <row r="235" spans="1:5" ht="15.75" thickBot="1" x14ac:dyDescent="0.3">
      <c r="A235" s="71" t="s">
        <v>129</v>
      </c>
      <c r="B235" s="651" t="s">
        <v>189</v>
      </c>
      <c r="C235" s="652"/>
      <c r="D235" s="652"/>
      <c r="E235" s="653"/>
    </row>
    <row r="236" spans="1:5" ht="15.75" thickBot="1" x14ac:dyDescent="0.3">
      <c r="A236" s="327" t="s">
        <v>67</v>
      </c>
      <c r="B236" s="453" t="s">
        <v>671</v>
      </c>
      <c r="C236" s="454"/>
      <c r="D236" s="454"/>
      <c r="E236" s="455"/>
    </row>
    <row r="237" spans="1:5" ht="15.75" thickBot="1" x14ac:dyDescent="0.3">
      <c r="A237" s="71" t="s">
        <v>69</v>
      </c>
      <c r="B237" s="450" t="s">
        <v>671</v>
      </c>
      <c r="C237" s="451"/>
      <c r="D237" s="451"/>
      <c r="E237" s="452"/>
    </row>
    <row r="238" spans="1:5" ht="15.75" thickBot="1" x14ac:dyDescent="0.3">
      <c r="A238" s="71" t="s">
        <v>71</v>
      </c>
      <c r="B238" s="453" t="s">
        <v>671</v>
      </c>
      <c r="C238" s="454"/>
      <c r="D238" s="454"/>
      <c r="E238" s="455"/>
    </row>
    <row r="239" spans="1:5" x14ac:dyDescent="0.25">
      <c r="A239" s="646"/>
      <c r="B239" s="328">
        <v>2018</v>
      </c>
      <c r="C239" s="328">
        <v>2019</v>
      </c>
      <c r="D239" s="328">
        <v>2020</v>
      </c>
      <c r="E239" s="328">
        <v>2021</v>
      </c>
    </row>
    <row r="240" spans="1:5" ht="15.75" thickBot="1" x14ac:dyDescent="0.3">
      <c r="A240" s="647"/>
      <c r="B240" s="329" t="s">
        <v>1</v>
      </c>
      <c r="C240" s="329" t="s">
        <v>47</v>
      </c>
      <c r="D240" s="329" t="s">
        <v>47</v>
      </c>
      <c r="E240" s="329" t="s">
        <v>47</v>
      </c>
    </row>
    <row r="241" spans="1:11" ht="15.75" thickBot="1" x14ac:dyDescent="0.3">
      <c r="A241" s="71" t="s">
        <v>73</v>
      </c>
      <c r="B241" s="77"/>
      <c r="C241" s="77"/>
      <c r="D241" s="77"/>
      <c r="E241" s="77"/>
    </row>
    <row r="242" spans="1:11" ht="15.75" thickBot="1" x14ac:dyDescent="0.3">
      <c r="A242" s="71" t="s">
        <v>74</v>
      </c>
      <c r="B242" s="77"/>
      <c r="C242" s="77"/>
      <c r="D242" s="77"/>
      <c r="E242" s="77"/>
    </row>
    <row r="243" spans="1:11" ht="15.75" thickBot="1" x14ac:dyDescent="0.3">
      <c r="A243" s="71" t="s">
        <v>75</v>
      </c>
      <c r="B243" s="77" t="e">
        <f>B242/B241</f>
        <v>#DIV/0!</v>
      </c>
      <c r="C243" s="77" t="e">
        <f>C242/C241</f>
        <v>#DIV/0!</v>
      </c>
      <c r="D243" s="77" t="e">
        <f>D242/D241</f>
        <v>#DIV/0!</v>
      </c>
      <c r="E243" s="77" t="e">
        <f>E242/E241</f>
        <v>#DIV/0!</v>
      </c>
    </row>
    <row r="244" spans="1:11" ht="15.75" thickBot="1" x14ac:dyDescent="0.3">
      <c r="A244" s="71" t="s">
        <v>76</v>
      </c>
      <c r="B244" s="339" t="s">
        <v>77</v>
      </c>
      <c r="C244" s="340" t="e">
        <f>C241/B241-1</f>
        <v>#DIV/0!</v>
      </c>
      <c r="D244" s="340" t="e">
        <f t="shared" ref="D244:E246" si="9">D241/C241-1</f>
        <v>#DIV/0!</v>
      </c>
      <c r="E244" s="340" t="e">
        <f t="shared" si="9"/>
        <v>#DIV/0!</v>
      </c>
      <c r="G244" s="330"/>
      <c r="H244" s="330"/>
      <c r="I244" s="330"/>
      <c r="J244" s="330"/>
      <c r="K244" s="330"/>
    </row>
    <row r="245" spans="1:11" ht="15.75" thickBot="1" x14ac:dyDescent="0.3">
      <c r="A245" s="71" t="s">
        <v>78</v>
      </c>
      <c r="B245" s="339" t="s">
        <v>77</v>
      </c>
      <c r="C245" s="340" t="e">
        <f>C242/B242-1</f>
        <v>#DIV/0!</v>
      </c>
      <c r="D245" s="340" t="e">
        <f t="shared" si="9"/>
        <v>#DIV/0!</v>
      </c>
      <c r="E245" s="340" t="e">
        <f t="shared" si="9"/>
        <v>#DIV/0!</v>
      </c>
    </row>
    <row r="246" spans="1:11" ht="15.75" thickBot="1" x14ac:dyDescent="0.3">
      <c r="A246" s="71" t="s">
        <v>79</v>
      </c>
      <c r="B246" s="339" t="s">
        <v>77</v>
      </c>
      <c r="C246" s="340" t="e">
        <f>C243/B243-1</f>
        <v>#DIV/0!</v>
      </c>
      <c r="D246" s="340" t="e">
        <f t="shared" si="9"/>
        <v>#DIV/0!</v>
      </c>
      <c r="E246" s="340" t="e">
        <f t="shared" si="9"/>
        <v>#DIV/0!</v>
      </c>
    </row>
    <row r="247" spans="1:11" ht="15.75" thickBot="1" x14ac:dyDescent="0.3">
      <c r="A247" s="648" t="s">
        <v>339</v>
      </c>
      <c r="B247" s="649"/>
      <c r="C247" s="649"/>
      <c r="D247" s="649"/>
      <c r="E247" s="650"/>
    </row>
    <row r="248" spans="1:11" x14ac:dyDescent="0.25">
      <c r="A248" s="646"/>
      <c r="B248" s="328">
        <v>2018</v>
      </c>
      <c r="C248" s="328">
        <v>2019</v>
      </c>
      <c r="D248" s="328">
        <v>2020</v>
      </c>
      <c r="E248" s="328">
        <v>2021</v>
      </c>
    </row>
    <row r="249" spans="1:11" ht="15.75" thickBot="1" x14ac:dyDescent="0.3">
      <c r="A249" s="647"/>
      <c r="B249" s="329" t="s">
        <v>1</v>
      </c>
      <c r="C249" s="329" t="s">
        <v>47</v>
      </c>
      <c r="D249" s="329" t="s">
        <v>47</v>
      </c>
      <c r="E249" s="329" t="s">
        <v>47</v>
      </c>
    </row>
    <row r="250" spans="1:11" ht="15.75" thickBot="1" x14ac:dyDescent="0.3">
      <c r="A250" s="331" t="s">
        <v>122</v>
      </c>
      <c r="B250" s="72"/>
      <c r="C250" s="72"/>
      <c r="D250" s="72"/>
      <c r="E250" s="72"/>
    </row>
    <row r="251" spans="1:11" ht="15.75" thickBot="1" x14ac:dyDescent="0.3">
      <c r="A251" s="331" t="s">
        <v>123</v>
      </c>
      <c r="B251" s="332"/>
      <c r="C251" s="72"/>
      <c r="D251" s="72"/>
      <c r="E251" s="72"/>
    </row>
    <row r="252" spans="1:11" ht="15.75" thickBot="1" x14ac:dyDescent="0.3">
      <c r="A252" s="333" t="s">
        <v>88</v>
      </c>
      <c r="B252" s="332">
        <f>B251+B250</f>
        <v>0</v>
      </c>
      <c r="C252" s="332">
        <f>C251+C250</f>
        <v>0</v>
      </c>
      <c r="D252" s="332">
        <f>D251+D250</f>
        <v>0</v>
      </c>
      <c r="E252" s="332">
        <f>E251+E250</f>
        <v>0</v>
      </c>
    </row>
    <row r="253" spans="1:11" ht="15.75" thickBot="1" x14ac:dyDescent="0.3">
      <c r="A253" s="71" t="s">
        <v>129</v>
      </c>
      <c r="B253" s="651" t="s">
        <v>189</v>
      </c>
      <c r="C253" s="652"/>
      <c r="D253" s="652"/>
      <c r="E253" s="653"/>
    </row>
    <row r="254" spans="1:11" ht="15.75" thickBot="1" x14ac:dyDescent="0.3">
      <c r="A254" s="327" t="s">
        <v>672</v>
      </c>
      <c r="B254" s="453" t="s">
        <v>671</v>
      </c>
      <c r="C254" s="454"/>
      <c r="D254" s="454"/>
      <c r="E254" s="455"/>
    </row>
    <row r="255" spans="1:11" ht="15.75" thickBot="1" x14ac:dyDescent="0.3">
      <c r="A255" s="71" t="s">
        <v>69</v>
      </c>
      <c r="B255" s="450" t="s">
        <v>671</v>
      </c>
      <c r="C255" s="451"/>
      <c r="D255" s="451"/>
      <c r="E255" s="452"/>
    </row>
    <row r="256" spans="1:11" ht="15.75" thickBot="1" x14ac:dyDescent="0.3">
      <c r="A256" s="71" t="s">
        <v>71</v>
      </c>
      <c r="B256" s="453" t="s">
        <v>671</v>
      </c>
      <c r="C256" s="454"/>
      <c r="D256" s="454"/>
      <c r="E256" s="455"/>
    </row>
    <row r="257" spans="1:11" x14ac:dyDescent="0.25">
      <c r="A257" s="646"/>
      <c r="B257" s="328">
        <v>2018</v>
      </c>
      <c r="C257" s="328">
        <v>2019</v>
      </c>
      <c r="D257" s="328">
        <v>2020</v>
      </c>
      <c r="E257" s="328">
        <v>2021</v>
      </c>
    </row>
    <row r="258" spans="1:11" ht="15.75" thickBot="1" x14ac:dyDescent="0.3">
      <c r="A258" s="647"/>
      <c r="B258" s="329" t="s">
        <v>1</v>
      </c>
      <c r="C258" s="329" t="s">
        <v>47</v>
      </c>
      <c r="D258" s="329" t="s">
        <v>47</v>
      </c>
      <c r="E258" s="329" t="s">
        <v>47</v>
      </c>
    </row>
    <row r="259" spans="1:11" ht="15.75" thickBot="1" x14ac:dyDescent="0.3">
      <c r="A259" s="71" t="s">
        <v>73</v>
      </c>
      <c r="B259" s="77"/>
      <c r="C259" s="77"/>
      <c r="D259" s="77"/>
      <c r="E259" s="77"/>
    </row>
    <row r="260" spans="1:11" ht="15.75" thickBot="1" x14ac:dyDescent="0.3">
      <c r="A260" s="71" t="s">
        <v>74</v>
      </c>
      <c r="B260" s="77"/>
      <c r="C260" s="77"/>
      <c r="D260" s="77"/>
      <c r="E260" s="77"/>
    </row>
    <row r="261" spans="1:11" ht="15.75" thickBot="1" x14ac:dyDescent="0.3">
      <c r="A261" s="71" t="s">
        <v>75</v>
      </c>
      <c r="B261" s="77" t="e">
        <f>B260/B259</f>
        <v>#DIV/0!</v>
      </c>
      <c r="C261" s="77" t="e">
        <f>C260/C259</f>
        <v>#DIV/0!</v>
      </c>
      <c r="D261" s="77" t="e">
        <f>D260/D259</f>
        <v>#DIV/0!</v>
      </c>
      <c r="E261" s="77" t="e">
        <f>E260/E259</f>
        <v>#DIV/0!</v>
      </c>
    </row>
    <row r="262" spans="1:11" ht="15.75" thickBot="1" x14ac:dyDescent="0.3">
      <c r="A262" s="71" t="s">
        <v>76</v>
      </c>
      <c r="B262" s="339" t="s">
        <v>77</v>
      </c>
      <c r="C262" s="340" t="e">
        <f>C259/B259-1</f>
        <v>#DIV/0!</v>
      </c>
      <c r="D262" s="340" t="e">
        <f t="shared" ref="D262:E264" si="10">D259/C259-1</f>
        <v>#DIV/0!</v>
      </c>
      <c r="E262" s="340" t="e">
        <f t="shared" si="10"/>
        <v>#DIV/0!</v>
      </c>
      <c r="G262" s="330"/>
      <c r="H262" s="330"/>
      <c r="I262" s="330"/>
      <c r="J262" s="330"/>
      <c r="K262" s="330"/>
    </row>
    <row r="263" spans="1:11" ht="15.75" thickBot="1" x14ac:dyDescent="0.3">
      <c r="A263" s="71" t="s">
        <v>78</v>
      </c>
      <c r="B263" s="339" t="s">
        <v>77</v>
      </c>
      <c r="C263" s="340" t="e">
        <f>C260/B260-1</f>
        <v>#DIV/0!</v>
      </c>
      <c r="D263" s="340" t="e">
        <f t="shared" si="10"/>
        <v>#DIV/0!</v>
      </c>
      <c r="E263" s="340" t="e">
        <f t="shared" si="10"/>
        <v>#DIV/0!</v>
      </c>
    </row>
    <row r="264" spans="1:11" ht="15.75" thickBot="1" x14ac:dyDescent="0.3">
      <c r="A264" s="71" t="s">
        <v>79</v>
      </c>
      <c r="B264" s="339" t="s">
        <v>77</v>
      </c>
      <c r="C264" s="340" t="e">
        <f>C261/B261-1</f>
        <v>#DIV/0!</v>
      </c>
      <c r="D264" s="340" t="e">
        <f t="shared" si="10"/>
        <v>#DIV/0!</v>
      </c>
      <c r="E264" s="340" t="e">
        <f t="shared" si="10"/>
        <v>#DIV/0!</v>
      </c>
    </row>
    <row r="265" spans="1:11" ht="15.75" thickBot="1" x14ac:dyDescent="0.3">
      <c r="A265" s="648" t="s">
        <v>673</v>
      </c>
      <c r="B265" s="649"/>
      <c r="C265" s="649"/>
      <c r="D265" s="649"/>
      <c r="E265" s="650"/>
    </row>
    <row r="266" spans="1:11" x14ac:dyDescent="0.25">
      <c r="A266" s="646"/>
      <c r="B266" s="328">
        <v>2018</v>
      </c>
      <c r="C266" s="328">
        <v>2019</v>
      </c>
      <c r="D266" s="328">
        <v>2020</v>
      </c>
      <c r="E266" s="328">
        <v>2021</v>
      </c>
    </row>
    <row r="267" spans="1:11" ht="15.75" thickBot="1" x14ac:dyDescent="0.3">
      <c r="A267" s="647"/>
      <c r="B267" s="329" t="s">
        <v>1</v>
      </c>
      <c r="C267" s="329" t="s">
        <v>47</v>
      </c>
      <c r="D267" s="329" t="s">
        <v>47</v>
      </c>
      <c r="E267" s="329" t="s">
        <v>47</v>
      </c>
    </row>
    <row r="268" spans="1:11" ht="15.75" thickBot="1" x14ac:dyDescent="0.3">
      <c r="A268" s="331" t="s">
        <v>122</v>
      </c>
      <c r="B268" s="72"/>
      <c r="C268" s="72"/>
      <c r="D268" s="72"/>
      <c r="E268" s="72"/>
    </row>
    <row r="269" spans="1:11" ht="15.75" thickBot="1" x14ac:dyDescent="0.3">
      <c r="A269" s="331" t="s">
        <v>123</v>
      </c>
      <c r="B269" s="332"/>
      <c r="C269" s="72"/>
      <c r="D269" s="72"/>
      <c r="E269" s="72"/>
    </row>
    <row r="270" spans="1:11" ht="15.75" thickBot="1" x14ac:dyDescent="0.3">
      <c r="A270" s="333" t="s">
        <v>577</v>
      </c>
      <c r="B270" s="332">
        <f>B269+B268</f>
        <v>0</v>
      </c>
      <c r="C270" s="332">
        <f>C269+C268</f>
        <v>0</v>
      </c>
      <c r="D270" s="332">
        <f>D269+D268</f>
        <v>0</v>
      </c>
      <c r="E270" s="332">
        <f>E269+E268</f>
        <v>0</v>
      </c>
    </row>
    <row r="271" spans="1:11" ht="15.75" thickBot="1" x14ac:dyDescent="0.3">
      <c r="A271" s="654" t="s">
        <v>148</v>
      </c>
      <c r="B271" s="655"/>
      <c r="C271" s="655"/>
      <c r="D271" s="655"/>
      <c r="E271" s="656"/>
    </row>
    <row r="272" spans="1:11" ht="15.75" thickBot="1" x14ac:dyDescent="0.3">
      <c r="A272" s="654" t="s">
        <v>149</v>
      </c>
      <c r="B272" s="655"/>
      <c r="C272" s="655"/>
      <c r="D272" s="655"/>
      <c r="E272" s="656"/>
    </row>
    <row r="273" spans="1:11" ht="15.75" thickBot="1" x14ac:dyDescent="0.3">
      <c r="A273" s="71" t="s">
        <v>129</v>
      </c>
      <c r="B273" s="651" t="s">
        <v>189</v>
      </c>
      <c r="C273" s="652"/>
      <c r="D273" s="652"/>
      <c r="E273" s="653"/>
    </row>
    <row r="274" spans="1:11" ht="15.75" thickBot="1" x14ac:dyDescent="0.3">
      <c r="A274" s="327" t="s">
        <v>67</v>
      </c>
      <c r="B274" s="453" t="s">
        <v>671</v>
      </c>
      <c r="C274" s="454"/>
      <c r="D274" s="454"/>
      <c r="E274" s="455"/>
    </row>
    <row r="275" spans="1:11" ht="15.75" thickBot="1" x14ac:dyDescent="0.3">
      <c r="A275" s="71" t="s">
        <v>69</v>
      </c>
      <c r="B275" s="450" t="s">
        <v>671</v>
      </c>
      <c r="C275" s="451"/>
      <c r="D275" s="451"/>
      <c r="E275" s="452"/>
    </row>
    <row r="276" spans="1:11" ht="15.75" thickBot="1" x14ac:dyDescent="0.3">
      <c r="A276" s="71" t="s">
        <v>71</v>
      </c>
      <c r="B276" s="453" t="s">
        <v>671</v>
      </c>
      <c r="C276" s="454"/>
      <c r="D276" s="454"/>
      <c r="E276" s="455"/>
    </row>
    <row r="277" spans="1:11" x14ac:dyDescent="0.25">
      <c r="A277" s="646"/>
      <c r="B277" s="328">
        <v>2018</v>
      </c>
      <c r="C277" s="328">
        <v>2019</v>
      </c>
      <c r="D277" s="328">
        <v>2020</v>
      </c>
      <c r="E277" s="328">
        <v>2021</v>
      </c>
    </row>
    <row r="278" spans="1:11" ht="15.75" thickBot="1" x14ac:dyDescent="0.3">
      <c r="A278" s="647"/>
      <c r="B278" s="329" t="s">
        <v>1</v>
      </c>
      <c r="C278" s="329" t="s">
        <v>47</v>
      </c>
      <c r="D278" s="329" t="s">
        <v>47</v>
      </c>
      <c r="E278" s="329" t="s">
        <v>47</v>
      </c>
    </row>
    <row r="279" spans="1:11" ht="15.75" thickBot="1" x14ac:dyDescent="0.3">
      <c r="A279" s="71" t="s">
        <v>73</v>
      </c>
      <c r="B279" s="77"/>
      <c r="C279" s="77"/>
      <c r="D279" s="77"/>
      <c r="E279" s="77"/>
    </row>
    <row r="280" spans="1:11" ht="15.75" thickBot="1" x14ac:dyDescent="0.3">
      <c r="A280" s="71" t="s">
        <v>74</v>
      </c>
      <c r="B280" s="77"/>
      <c r="C280" s="77"/>
      <c r="D280" s="77"/>
      <c r="E280" s="77"/>
    </row>
    <row r="281" spans="1:11" ht="15.75" thickBot="1" x14ac:dyDescent="0.3">
      <c r="A281" s="71" t="s">
        <v>75</v>
      </c>
      <c r="B281" s="77" t="e">
        <f>B280/B279</f>
        <v>#DIV/0!</v>
      </c>
      <c r="C281" s="77" t="e">
        <f>C280/C279</f>
        <v>#DIV/0!</v>
      </c>
      <c r="D281" s="77" t="e">
        <f>D280/D279</f>
        <v>#DIV/0!</v>
      </c>
      <c r="E281" s="77" t="e">
        <f>E280/E279</f>
        <v>#DIV/0!</v>
      </c>
    </row>
    <row r="282" spans="1:11" ht="15.75" thickBot="1" x14ac:dyDescent="0.3">
      <c r="A282" s="71" t="s">
        <v>76</v>
      </c>
      <c r="B282" s="339" t="s">
        <v>77</v>
      </c>
      <c r="C282" s="340" t="e">
        <f>C279/B279-1</f>
        <v>#DIV/0!</v>
      </c>
      <c r="D282" s="340" t="e">
        <f t="shared" ref="D282:E284" si="11">D279/C279-1</f>
        <v>#DIV/0!</v>
      </c>
      <c r="E282" s="340" t="e">
        <f t="shared" si="11"/>
        <v>#DIV/0!</v>
      </c>
      <c r="G282" s="330"/>
      <c r="H282" s="330"/>
      <c r="I282" s="330"/>
      <c r="J282" s="330"/>
      <c r="K282" s="330"/>
    </row>
    <row r="283" spans="1:11" ht="15.75" thickBot="1" x14ac:dyDescent="0.3">
      <c r="A283" s="71" t="s">
        <v>78</v>
      </c>
      <c r="B283" s="339" t="s">
        <v>77</v>
      </c>
      <c r="C283" s="340" t="e">
        <f>C280/B280-1</f>
        <v>#DIV/0!</v>
      </c>
      <c r="D283" s="340" t="e">
        <f t="shared" si="11"/>
        <v>#DIV/0!</v>
      </c>
      <c r="E283" s="340" t="e">
        <f t="shared" si="11"/>
        <v>#DIV/0!</v>
      </c>
    </row>
    <row r="284" spans="1:11" ht="15.75" thickBot="1" x14ac:dyDescent="0.3">
      <c r="A284" s="71" t="s">
        <v>79</v>
      </c>
      <c r="B284" s="339" t="s">
        <v>77</v>
      </c>
      <c r="C284" s="340" t="e">
        <f>C281/B281-1</f>
        <v>#DIV/0!</v>
      </c>
      <c r="D284" s="340" t="e">
        <f t="shared" si="11"/>
        <v>#DIV/0!</v>
      </c>
      <c r="E284" s="340" t="e">
        <f t="shared" si="11"/>
        <v>#DIV/0!</v>
      </c>
    </row>
    <row r="285" spans="1:11" ht="15.75" thickBot="1" x14ac:dyDescent="0.3">
      <c r="A285" s="648" t="s">
        <v>339</v>
      </c>
      <c r="B285" s="649"/>
      <c r="C285" s="649"/>
      <c r="D285" s="649"/>
      <c r="E285" s="650"/>
    </row>
    <row r="286" spans="1:11" x14ac:dyDescent="0.25">
      <c r="A286" s="646"/>
      <c r="B286" s="328">
        <v>2018</v>
      </c>
      <c r="C286" s="328">
        <v>2019</v>
      </c>
      <c r="D286" s="328">
        <v>2020</v>
      </c>
      <c r="E286" s="328">
        <v>2021</v>
      </c>
    </row>
    <row r="287" spans="1:11" ht="15.75" thickBot="1" x14ac:dyDescent="0.3">
      <c r="A287" s="647"/>
      <c r="B287" s="329" t="s">
        <v>1</v>
      </c>
      <c r="C287" s="329" t="s">
        <v>47</v>
      </c>
      <c r="D287" s="329" t="s">
        <v>47</v>
      </c>
      <c r="E287" s="329" t="s">
        <v>47</v>
      </c>
    </row>
    <row r="288" spans="1:11" ht="15.75" thickBot="1" x14ac:dyDescent="0.3">
      <c r="A288" s="331" t="s">
        <v>122</v>
      </c>
      <c r="B288" s="72"/>
      <c r="C288" s="72"/>
      <c r="D288" s="72"/>
      <c r="E288" s="72"/>
    </row>
    <row r="289" spans="1:11" ht="15.75" thickBot="1" x14ac:dyDescent="0.3">
      <c r="A289" s="331" t="s">
        <v>123</v>
      </c>
      <c r="B289" s="332"/>
      <c r="C289" s="72"/>
      <c r="D289" s="72"/>
      <c r="E289" s="72"/>
    </row>
    <row r="290" spans="1:11" ht="15.75" thickBot="1" x14ac:dyDescent="0.3">
      <c r="A290" s="333" t="s">
        <v>88</v>
      </c>
      <c r="B290" s="332">
        <f>B289+B288</f>
        <v>0</v>
      </c>
      <c r="C290" s="332">
        <f>C289+C288</f>
        <v>0</v>
      </c>
      <c r="D290" s="332">
        <f>D289+D288</f>
        <v>0</v>
      </c>
      <c r="E290" s="332">
        <f>E289+E288</f>
        <v>0</v>
      </c>
    </row>
    <row r="291" spans="1:11" ht="15.75" thickBot="1" x14ac:dyDescent="0.3">
      <c r="A291" s="71" t="s">
        <v>129</v>
      </c>
      <c r="B291" s="651" t="s">
        <v>189</v>
      </c>
      <c r="C291" s="652"/>
      <c r="D291" s="652"/>
      <c r="E291" s="653"/>
    </row>
    <row r="292" spans="1:11" ht="15.75" thickBot="1" x14ac:dyDescent="0.3">
      <c r="A292" s="327" t="s">
        <v>672</v>
      </c>
      <c r="B292" s="453" t="s">
        <v>671</v>
      </c>
      <c r="C292" s="454"/>
      <c r="D292" s="454"/>
      <c r="E292" s="455"/>
    </row>
    <row r="293" spans="1:11" ht="15.75" thickBot="1" x14ac:dyDescent="0.3">
      <c r="A293" s="71" t="s">
        <v>69</v>
      </c>
      <c r="B293" s="450" t="s">
        <v>671</v>
      </c>
      <c r="C293" s="451"/>
      <c r="D293" s="451"/>
      <c r="E293" s="452"/>
    </row>
    <row r="294" spans="1:11" ht="15.75" thickBot="1" x14ac:dyDescent="0.3">
      <c r="A294" s="71" t="s">
        <v>71</v>
      </c>
      <c r="B294" s="453" t="s">
        <v>671</v>
      </c>
      <c r="C294" s="454"/>
      <c r="D294" s="454"/>
      <c r="E294" s="455"/>
    </row>
    <row r="295" spans="1:11" x14ac:dyDescent="0.25">
      <c r="A295" s="646"/>
      <c r="B295" s="328">
        <v>2018</v>
      </c>
      <c r="C295" s="328">
        <v>2019</v>
      </c>
      <c r="D295" s="328">
        <v>2020</v>
      </c>
      <c r="E295" s="328">
        <v>2021</v>
      </c>
    </row>
    <row r="296" spans="1:11" ht="15.75" thickBot="1" x14ac:dyDescent="0.3">
      <c r="A296" s="647"/>
      <c r="B296" s="329" t="s">
        <v>1</v>
      </c>
      <c r="C296" s="329" t="s">
        <v>47</v>
      </c>
      <c r="D296" s="329" t="s">
        <v>47</v>
      </c>
      <c r="E296" s="329" t="s">
        <v>47</v>
      </c>
    </row>
    <row r="297" spans="1:11" ht="15.75" thickBot="1" x14ac:dyDescent="0.3">
      <c r="A297" s="71" t="s">
        <v>73</v>
      </c>
      <c r="B297" s="77"/>
      <c r="C297" s="77"/>
      <c r="D297" s="77"/>
      <c r="E297" s="77"/>
    </row>
    <row r="298" spans="1:11" ht="15.75" thickBot="1" x14ac:dyDescent="0.3">
      <c r="A298" s="71" t="s">
        <v>74</v>
      </c>
      <c r="B298" s="77"/>
      <c r="C298" s="77"/>
      <c r="D298" s="77"/>
      <c r="E298" s="77"/>
    </row>
    <row r="299" spans="1:11" ht="15.75" thickBot="1" x14ac:dyDescent="0.3">
      <c r="A299" s="71" t="s">
        <v>75</v>
      </c>
      <c r="B299" s="77" t="e">
        <f>B298/B297</f>
        <v>#DIV/0!</v>
      </c>
      <c r="C299" s="77" t="e">
        <f>C298/C297</f>
        <v>#DIV/0!</v>
      </c>
      <c r="D299" s="77" t="e">
        <f>D298/D297</f>
        <v>#DIV/0!</v>
      </c>
      <c r="E299" s="77" t="e">
        <f>E298/E297</f>
        <v>#DIV/0!</v>
      </c>
    </row>
    <row r="300" spans="1:11" ht="15.75" thickBot="1" x14ac:dyDescent="0.3">
      <c r="A300" s="71" t="s">
        <v>76</v>
      </c>
      <c r="B300" s="339" t="s">
        <v>77</v>
      </c>
      <c r="C300" s="340" t="e">
        <f>C297/B297-1</f>
        <v>#DIV/0!</v>
      </c>
      <c r="D300" s="340" t="e">
        <f t="shared" ref="D300:E302" si="12">D297/C297-1</f>
        <v>#DIV/0!</v>
      </c>
      <c r="E300" s="340" t="e">
        <f t="shared" si="12"/>
        <v>#DIV/0!</v>
      </c>
      <c r="G300" s="330"/>
      <c r="H300" s="330"/>
      <c r="I300" s="330"/>
      <c r="J300" s="330"/>
      <c r="K300" s="330"/>
    </row>
    <row r="301" spans="1:11" ht="15.75" thickBot="1" x14ac:dyDescent="0.3">
      <c r="A301" s="71" t="s">
        <v>78</v>
      </c>
      <c r="B301" s="339" t="s">
        <v>77</v>
      </c>
      <c r="C301" s="340" t="e">
        <f>C298/B298-1</f>
        <v>#DIV/0!</v>
      </c>
      <c r="D301" s="340" t="e">
        <f t="shared" si="12"/>
        <v>#DIV/0!</v>
      </c>
      <c r="E301" s="340" t="e">
        <f t="shared" si="12"/>
        <v>#DIV/0!</v>
      </c>
    </row>
    <row r="302" spans="1:11" ht="15.75" thickBot="1" x14ac:dyDescent="0.3">
      <c r="A302" s="71" t="s">
        <v>79</v>
      </c>
      <c r="B302" s="339" t="s">
        <v>77</v>
      </c>
      <c r="C302" s="340" t="e">
        <f>C299/B299-1</f>
        <v>#DIV/0!</v>
      </c>
      <c r="D302" s="340" t="e">
        <f t="shared" si="12"/>
        <v>#DIV/0!</v>
      </c>
      <c r="E302" s="340" t="e">
        <f t="shared" si="12"/>
        <v>#DIV/0!</v>
      </c>
    </row>
    <row r="303" spans="1:11" ht="15.75" thickBot="1" x14ac:dyDescent="0.3">
      <c r="A303" s="648" t="s">
        <v>673</v>
      </c>
      <c r="B303" s="649"/>
      <c r="C303" s="649"/>
      <c r="D303" s="649"/>
      <c r="E303" s="650"/>
    </row>
    <row r="304" spans="1:11" x14ac:dyDescent="0.25">
      <c r="A304" s="646"/>
      <c r="B304" s="328">
        <v>2018</v>
      </c>
      <c r="C304" s="328">
        <v>2019</v>
      </c>
      <c r="D304" s="328">
        <v>2020</v>
      </c>
      <c r="E304" s="328">
        <v>2021</v>
      </c>
    </row>
    <row r="305" spans="1:5" ht="15.75" thickBot="1" x14ac:dyDescent="0.3">
      <c r="A305" s="647"/>
      <c r="B305" s="329" t="s">
        <v>1</v>
      </c>
      <c r="C305" s="329" t="s">
        <v>47</v>
      </c>
      <c r="D305" s="329" t="s">
        <v>47</v>
      </c>
      <c r="E305" s="329" t="s">
        <v>47</v>
      </c>
    </row>
    <row r="306" spans="1:5" ht="15.75" thickBot="1" x14ac:dyDescent="0.3">
      <c r="A306" s="331" t="s">
        <v>122</v>
      </c>
      <c r="B306" s="72"/>
      <c r="C306" s="72"/>
      <c r="D306" s="72"/>
      <c r="E306" s="72"/>
    </row>
    <row r="307" spans="1:5" ht="15.75" thickBot="1" x14ac:dyDescent="0.3">
      <c r="A307" s="331" t="s">
        <v>123</v>
      </c>
      <c r="B307" s="332"/>
      <c r="C307" s="72"/>
      <c r="D307" s="72"/>
      <c r="E307" s="72"/>
    </row>
    <row r="308" spans="1:5" ht="15.75" thickBot="1" x14ac:dyDescent="0.3">
      <c r="A308" s="333" t="s">
        <v>577</v>
      </c>
      <c r="B308" s="332">
        <f>B307+B306</f>
        <v>0</v>
      </c>
      <c r="C308" s="332">
        <f>C307+C306</f>
        <v>0</v>
      </c>
      <c r="D308" s="332">
        <f>D307+D306</f>
        <v>0</v>
      </c>
      <c r="E308" s="332">
        <f>E307+E306</f>
        <v>0</v>
      </c>
    </row>
    <row r="309" spans="1:5" ht="15.75" thickBot="1" x14ac:dyDescent="0.3">
      <c r="A309" s="325"/>
      <c r="B309" s="334"/>
      <c r="C309" s="334"/>
      <c r="D309" s="334"/>
      <c r="E309" s="334"/>
    </row>
    <row r="310" spans="1:5" ht="24.75" thickBot="1" x14ac:dyDescent="0.3">
      <c r="A310" s="325" t="s">
        <v>152</v>
      </c>
      <c r="B310" s="334">
        <f>B298+B280+B260+B242+B216+B191+B147+B127+B106+B57+B34+B80+B168</f>
        <v>212829</v>
      </c>
      <c r="C310" s="334">
        <f>C298+C280+C260+C242+C216+C191+C147+C127+C106+C57+C34+C80+C168</f>
        <v>87580</v>
      </c>
      <c r="D310" s="334">
        <f>D298+D280+D260+D242+D216+D191+D147+D127+D106+D57+D34+D80+D168</f>
        <v>87591</v>
      </c>
      <c r="E310" s="334">
        <f>E298+E280+E260+E242+E216+E191+E147+E127+E106+E57+E34+E80+E168</f>
        <v>87591</v>
      </c>
    </row>
    <row r="311" spans="1:5" ht="24.75" thickBot="1" x14ac:dyDescent="0.3">
      <c r="A311" s="325" t="s">
        <v>153</v>
      </c>
      <c r="B311" s="334">
        <f>B313+B315+B317+B319+B321+B323+B325+B327+B329</f>
        <v>212829</v>
      </c>
      <c r="C311" s="334">
        <f>C313+C315+C317+C319+C321+C323+C325+C327+C329</f>
        <v>87580</v>
      </c>
      <c r="D311" s="334">
        <f>D313+D315+D317+D319+D321+D323+D325+D327+D329</f>
        <v>87591</v>
      </c>
      <c r="E311" s="334">
        <f>E313+E315+E317+E319+E321+E323+E325+E327+E329</f>
        <v>87591</v>
      </c>
    </row>
    <row r="312" spans="1:5" ht="24.75" thickBot="1" x14ac:dyDescent="0.3">
      <c r="A312" s="342" t="s">
        <v>154</v>
      </c>
      <c r="B312" s="341"/>
      <c r="C312" s="343">
        <f>C311/B311-1</f>
        <v>-0.58849592865633915</v>
      </c>
      <c r="D312" s="343">
        <f>D311/C311-1</f>
        <v>1.2559945192958111E-4</v>
      </c>
      <c r="E312" s="343">
        <f>E311/D311-1</f>
        <v>0</v>
      </c>
    </row>
    <row r="313" spans="1:5" ht="15.75" thickBot="1" x14ac:dyDescent="0.3">
      <c r="A313" s="331" t="s">
        <v>81</v>
      </c>
      <c r="B313" s="72">
        <f>B224+B65+B42+B88</f>
        <v>52000</v>
      </c>
      <c r="C313" s="72">
        <f>C224+C201+C65+C42+C88</f>
        <v>52000</v>
      </c>
      <c r="D313" s="72">
        <f>D224+D201+D65+D42+D88</f>
        <v>52000</v>
      </c>
      <c r="E313" s="72">
        <f>E224+E201+E65+E42+E88</f>
        <v>52000</v>
      </c>
    </row>
    <row r="314" spans="1:5" ht="15.75" thickBot="1" x14ac:dyDescent="0.3">
      <c r="A314" s="344" t="s">
        <v>155</v>
      </c>
      <c r="B314" s="332"/>
      <c r="C314" s="345">
        <f>C313/B313-1</f>
        <v>0</v>
      </c>
      <c r="D314" s="345">
        <f>D313/C313-1</f>
        <v>0</v>
      </c>
      <c r="E314" s="345">
        <f>E313/D313-1</f>
        <v>0</v>
      </c>
    </row>
    <row r="315" spans="1:5" ht="15.75" thickBot="1" x14ac:dyDescent="0.3">
      <c r="A315" s="331" t="s">
        <v>82</v>
      </c>
      <c r="B315" s="72">
        <f>B225+B202+B66+B43+B89</f>
        <v>10000</v>
      </c>
      <c r="C315" s="72">
        <f>C225+C202+C66+C43+C89</f>
        <v>10000</v>
      </c>
      <c r="D315" s="72">
        <f>D225+D202+D66+D43+D89</f>
        <v>10000</v>
      </c>
      <c r="E315" s="72">
        <f>E225+E202+E66+E43+E89</f>
        <v>10000</v>
      </c>
    </row>
    <row r="316" spans="1:5" ht="24.75" thickBot="1" x14ac:dyDescent="0.3">
      <c r="A316" s="344" t="s">
        <v>156</v>
      </c>
      <c r="B316" s="332"/>
      <c r="C316" s="345">
        <f>C315/B315-1</f>
        <v>0</v>
      </c>
      <c r="D316" s="345">
        <f>D315/C315-1</f>
        <v>0</v>
      </c>
      <c r="E316" s="345">
        <f>E315/D315-1</f>
        <v>0</v>
      </c>
    </row>
    <row r="317" spans="1:5" ht="15.75" thickBot="1" x14ac:dyDescent="0.3">
      <c r="A317" s="331" t="s">
        <v>83</v>
      </c>
      <c r="B317" s="72">
        <f>B226+B203+B67+B44+B90</f>
        <v>20000</v>
      </c>
      <c r="C317" s="72">
        <f>C226+C203+C67+C44+C90</f>
        <v>20000</v>
      </c>
      <c r="D317" s="72">
        <f>D226+D203+D67+D44+D90</f>
        <v>20000</v>
      </c>
      <c r="E317" s="72">
        <f>E226+E203+E67+E44+E90</f>
        <v>20000</v>
      </c>
    </row>
    <row r="318" spans="1:5" ht="15.75" thickBot="1" x14ac:dyDescent="0.3">
      <c r="A318" s="344" t="s">
        <v>157</v>
      </c>
      <c r="B318" s="332"/>
      <c r="C318" s="345">
        <f>C317/B317-1</f>
        <v>0</v>
      </c>
      <c r="D318" s="345">
        <f>D317/C317-1</f>
        <v>0</v>
      </c>
      <c r="E318" s="345">
        <f>E317/D317-1</f>
        <v>0</v>
      </c>
    </row>
    <row r="319" spans="1:5" ht="15.75" thickBot="1" x14ac:dyDescent="0.3">
      <c r="A319" s="331" t="s">
        <v>84</v>
      </c>
      <c r="B319" s="72">
        <f>B227+B204+B68+B45</f>
        <v>0</v>
      </c>
      <c r="C319" s="72">
        <f>C227+C204+C68+C45</f>
        <v>0</v>
      </c>
      <c r="D319" s="72">
        <f>D227+D204+D68+D45</f>
        <v>0</v>
      </c>
      <c r="E319" s="72">
        <f>E227+E204+E68+E45</f>
        <v>0</v>
      </c>
    </row>
    <row r="320" spans="1:5" ht="15.75" thickBot="1" x14ac:dyDescent="0.3">
      <c r="A320" s="344" t="s">
        <v>158</v>
      </c>
      <c r="B320" s="332"/>
      <c r="C320" s="345" t="e">
        <f>C319/B319-1</f>
        <v>#DIV/0!</v>
      </c>
      <c r="D320" s="345" t="e">
        <f>D319/C319-1</f>
        <v>#DIV/0!</v>
      </c>
      <c r="E320" s="345" t="e">
        <f>E319/D319-1</f>
        <v>#DIV/0!</v>
      </c>
    </row>
    <row r="321" spans="1:5" ht="15.75" thickBot="1" x14ac:dyDescent="0.3">
      <c r="A321" s="331" t="s">
        <v>85</v>
      </c>
      <c r="B321" s="72">
        <f>B228+B205+B69+B46</f>
        <v>0</v>
      </c>
      <c r="C321" s="72">
        <f>C228+C205+C69+C46</f>
        <v>0</v>
      </c>
      <c r="D321" s="72">
        <f>D228+D205+D69+D46</f>
        <v>0</v>
      </c>
      <c r="E321" s="72">
        <f>E228+E205+E69+E46</f>
        <v>0</v>
      </c>
    </row>
    <row r="322" spans="1:5" ht="15.75" thickBot="1" x14ac:dyDescent="0.3">
      <c r="A322" s="344" t="s">
        <v>159</v>
      </c>
      <c r="B322" s="332"/>
      <c r="C322" s="345" t="e">
        <f>C321/B321-1</f>
        <v>#DIV/0!</v>
      </c>
      <c r="D322" s="345" t="e">
        <f>D321/C321-1</f>
        <v>#DIV/0!</v>
      </c>
      <c r="E322" s="345" t="e">
        <f>E321/D321-1</f>
        <v>#DIV/0!</v>
      </c>
    </row>
    <row r="323" spans="1:5" ht="15.75" thickBot="1" x14ac:dyDescent="0.3">
      <c r="A323" s="331" t="s">
        <v>86</v>
      </c>
      <c r="B323" s="72">
        <f>B229+B206+B70+B47</f>
        <v>0</v>
      </c>
      <c r="C323" s="72">
        <f>C229+C206+C70+C47</f>
        <v>0</v>
      </c>
      <c r="D323" s="72">
        <f>D229+D206+D70+D47</f>
        <v>0</v>
      </c>
      <c r="E323" s="72">
        <f>E229+E206+E70+E47</f>
        <v>0</v>
      </c>
    </row>
    <row r="324" spans="1:5" ht="15.75" thickBot="1" x14ac:dyDescent="0.3">
      <c r="A324" s="344" t="s">
        <v>160</v>
      </c>
      <c r="B324" s="332"/>
      <c r="C324" s="345" t="e">
        <f>C323/B323-1</f>
        <v>#DIV/0!</v>
      </c>
      <c r="D324" s="345" t="e">
        <f>D323/C323-1</f>
        <v>#DIV/0!</v>
      </c>
      <c r="E324" s="345" t="e">
        <f>E323/D323-1</f>
        <v>#DIV/0!</v>
      </c>
    </row>
    <row r="325" spans="1:5" ht="15.75" thickBot="1" x14ac:dyDescent="0.3">
      <c r="A325" s="331" t="s">
        <v>87</v>
      </c>
      <c r="B325" s="72">
        <f>B230+B207+B71+B48</f>
        <v>0</v>
      </c>
      <c r="C325" s="72">
        <f>C230+C207+C71+C48</f>
        <v>0</v>
      </c>
      <c r="D325" s="72">
        <f>D230+D207+D71+D48</f>
        <v>0</v>
      </c>
      <c r="E325" s="72">
        <f>E230+E207+E71+E48</f>
        <v>0</v>
      </c>
    </row>
    <row r="326" spans="1:5" ht="24.75" thickBot="1" x14ac:dyDescent="0.3">
      <c r="A326" s="344" t="s">
        <v>161</v>
      </c>
      <c r="B326" s="332"/>
      <c r="C326" s="345" t="e">
        <f>C325/B325-1</f>
        <v>#DIV/0!</v>
      </c>
      <c r="D326" s="345" t="e">
        <f>D325/C325-1</f>
        <v>#DIV/0!</v>
      </c>
      <c r="E326" s="345" t="e">
        <f>E325/D325-1</f>
        <v>#DIV/0!</v>
      </c>
    </row>
    <row r="327" spans="1:5" ht="15.75" thickBot="1" x14ac:dyDescent="0.3">
      <c r="A327" s="331" t="s">
        <v>162</v>
      </c>
      <c r="B327" s="72">
        <f>B114+B135+B155+B173+B250+B268+B288+B306</f>
        <v>0</v>
      </c>
      <c r="C327" s="72">
        <f>C114+C135+C155+C173+C250+C268+C288+C306</f>
        <v>0</v>
      </c>
      <c r="D327" s="72">
        <f>D114+D135+D155+D173+D250+D268+D288+D306</f>
        <v>0</v>
      </c>
      <c r="E327" s="72">
        <f>E114+E135+E155+E173+E250+E268+E288+E306</f>
        <v>0</v>
      </c>
    </row>
    <row r="328" spans="1:5" ht="15.75" thickBot="1" x14ac:dyDescent="0.3">
      <c r="A328" s="344" t="s">
        <v>163</v>
      </c>
      <c r="B328" s="332"/>
      <c r="C328" s="345" t="e">
        <f>C327/B327-1</f>
        <v>#DIV/0!</v>
      </c>
      <c r="D328" s="345" t="e">
        <f>D327/C327-1</f>
        <v>#DIV/0!</v>
      </c>
      <c r="E328" s="345" t="e">
        <f>E327/D327-1</f>
        <v>#DIV/0!</v>
      </c>
    </row>
    <row r="329" spans="1:5" ht="15.75" thickBot="1" x14ac:dyDescent="0.3">
      <c r="A329" s="331" t="s">
        <v>164</v>
      </c>
      <c r="B329" s="72">
        <f>B115+B136+B156+B251+B269+B289+B307+B200+B177</f>
        <v>130829</v>
      </c>
      <c r="C329" s="72">
        <f>C115+C136+C156+C251+C269+C289+C307+C200+C177</f>
        <v>5580</v>
      </c>
      <c r="D329" s="72">
        <f>D115+D136+D156+D251+D269+D289+D307+D200+D177</f>
        <v>5591</v>
      </c>
      <c r="E329" s="72">
        <f>E115+E136+E156+E251+E269+E289+E307+E200+E177</f>
        <v>5591</v>
      </c>
    </row>
    <row r="330" spans="1:5" ht="15.75" thickBot="1" x14ac:dyDescent="0.3">
      <c r="A330" s="344" t="s">
        <v>165</v>
      </c>
      <c r="B330" s="332"/>
      <c r="C330" s="345">
        <f>C329/B329-1</f>
        <v>-0.95734890582363241</v>
      </c>
      <c r="D330" s="345">
        <f>D329/C329-1</f>
        <v>1.9713261648746094E-3</v>
      </c>
      <c r="E330" s="345">
        <f>E329/D329-1</f>
        <v>0</v>
      </c>
    </row>
    <row r="331" spans="1:5" ht="15.75" thickBot="1" x14ac:dyDescent="0.3">
      <c r="A331" s="325" t="s">
        <v>89</v>
      </c>
      <c r="B331" s="334">
        <f>IF(B311-B310=0,0,"Error")</f>
        <v>0</v>
      </c>
      <c r="C331" s="334">
        <f>IF(C311-C310=0,0,"Error")</f>
        <v>0</v>
      </c>
      <c r="D331" s="334">
        <f>IF(D311-D310=0,0,"Error")</f>
        <v>0</v>
      </c>
      <c r="E331" s="334">
        <f>IF(E311-E310=0,0,"Error")</f>
        <v>0</v>
      </c>
    </row>
    <row r="332" spans="1:5" ht="24.75" thickBot="1" x14ac:dyDescent="0.3">
      <c r="A332" s="346" t="s">
        <v>166</v>
      </c>
      <c r="B332" s="72" t="s">
        <v>77</v>
      </c>
      <c r="C332" s="72" t="s">
        <v>77</v>
      </c>
      <c r="D332" s="72" t="s">
        <v>77</v>
      </c>
      <c r="E332" s="72" t="s">
        <v>77</v>
      </c>
    </row>
    <row r="333" spans="1:5" ht="24.75" thickBot="1" x14ac:dyDescent="0.3">
      <c r="A333" s="346" t="s">
        <v>167</v>
      </c>
      <c r="B333" s="72" t="s">
        <v>77</v>
      </c>
      <c r="C333" s="72" t="s">
        <v>77</v>
      </c>
      <c r="D333" s="72" t="s">
        <v>77</v>
      </c>
      <c r="E333" s="72" t="s">
        <v>77</v>
      </c>
    </row>
    <row r="334" spans="1:5" x14ac:dyDescent="0.25">
      <c r="A334" s="347"/>
      <c r="B334" s="348"/>
      <c r="C334" s="348"/>
      <c r="D334" s="348"/>
      <c r="E334" s="348"/>
    </row>
  </sheetData>
  <mergeCells count="113">
    <mergeCell ref="A2:E2"/>
    <mergeCell ref="A3:E3"/>
    <mergeCell ref="B5:E5"/>
    <mergeCell ref="B6:E6"/>
    <mergeCell ref="B7:E7"/>
    <mergeCell ref="A8:E8"/>
    <mergeCell ref="A27:E27"/>
    <mergeCell ref="B28:E28"/>
    <mergeCell ref="B29:E29"/>
    <mergeCell ref="B30:E30"/>
    <mergeCell ref="A31:A32"/>
    <mergeCell ref="A39:E39"/>
    <mergeCell ref="A9:E11"/>
    <mergeCell ref="B12:E12"/>
    <mergeCell ref="A13:A14"/>
    <mergeCell ref="B18:E18"/>
    <mergeCell ref="A19:E19"/>
    <mergeCell ref="A26:E26"/>
    <mergeCell ref="A63:A64"/>
    <mergeCell ref="B74:E74"/>
    <mergeCell ref="B75:E75"/>
    <mergeCell ref="B76:E76"/>
    <mergeCell ref="A77:A78"/>
    <mergeCell ref="A85:E85"/>
    <mergeCell ref="A40:A41"/>
    <mergeCell ref="B51:E51"/>
    <mergeCell ref="B52:E52"/>
    <mergeCell ref="B53:E53"/>
    <mergeCell ref="A54:A55"/>
    <mergeCell ref="A62:E62"/>
    <mergeCell ref="B102:E102"/>
    <mergeCell ref="A103:A104"/>
    <mergeCell ref="A111:E111"/>
    <mergeCell ref="A112:A113"/>
    <mergeCell ref="A117:A119"/>
    <mergeCell ref="B117:E119"/>
    <mergeCell ref="A86:A87"/>
    <mergeCell ref="A97:E97"/>
    <mergeCell ref="A98:E98"/>
    <mergeCell ref="B99:E99"/>
    <mergeCell ref="B100:E100"/>
    <mergeCell ref="B101:E101"/>
    <mergeCell ref="A133:A134"/>
    <mergeCell ref="A138:E138"/>
    <mergeCell ref="A139:E139"/>
    <mergeCell ref="B140:E140"/>
    <mergeCell ref="B141:E141"/>
    <mergeCell ref="B142:E142"/>
    <mergeCell ref="B120:E120"/>
    <mergeCell ref="B121:E121"/>
    <mergeCell ref="B122:E122"/>
    <mergeCell ref="B123:E123"/>
    <mergeCell ref="A124:A125"/>
    <mergeCell ref="A132:E132"/>
    <mergeCell ref="B162:E162"/>
    <mergeCell ref="B163:E163"/>
    <mergeCell ref="B164:E164"/>
    <mergeCell ref="A165:A166"/>
    <mergeCell ref="A173:E173"/>
    <mergeCell ref="A174:A175"/>
    <mergeCell ref="B143:E143"/>
    <mergeCell ref="A144:A145"/>
    <mergeCell ref="A152:E152"/>
    <mergeCell ref="A153:A154"/>
    <mergeCell ref="B158:E160"/>
    <mergeCell ref="B161:E161"/>
    <mergeCell ref="A188:A189"/>
    <mergeCell ref="A196:E196"/>
    <mergeCell ref="A197:A198"/>
    <mergeCell ref="B210:E210"/>
    <mergeCell ref="B211:E211"/>
    <mergeCell ref="B212:E212"/>
    <mergeCell ref="A179:A181"/>
    <mergeCell ref="B179:E181"/>
    <mergeCell ref="B184:E184"/>
    <mergeCell ref="B185:E185"/>
    <mergeCell ref="B186:E186"/>
    <mergeCell ref="B187:E187"/>
    <mergeCell ref="B236:E236"/>
    <mergeCell ref="B237:E237"/>
    <mergeCell ref="B238:E238"/>
    <mergeCell ref="A239:A240"/>
    <mergeCell ref="A247:E247"/>
    <mergeCell ref="A248:A249"/>
    <mergeCell ref="A213:A214"/>
    <mergeCell ref="A221:E221"/>
    <mergeCell ref="A222:A223"/>
    <mergeCell ref="A233:E233"/>
    <mergeCell ref="A234:E234"/>
    <mergeCell ref="B235:E235"/>
    <mergeCell ref="A266:A267"/>
    <mergeCell ref="A271:E271"/>
    <mergeCell ref="A272:E272"/>
    <mergeCell ref="B273:E273"/>
    <mergeCell ref="B274:E274"/>
    <mergeCell ref="B275:E275"/>
    <mergeCell ref="B253:E253"/>
    <mergeCell ref="B254:E254"/>
    <mergeCell ref="B255:E255"/>
    <mergeCell ref="B256:E256"/>
    <mergeCell ref="A257:A258"/>
    <mergeCell ref="A265:E265"/>
    <mergeCell ref="B293:E293"/>
    <mergeCell ref="B294:E294"/>
    <mergeCell ref="A295:A296"/>
    <mergeCell ref="A303:E303"/>
    <mergeCell ref="A304:A305"/>
    <mergeCell ref="B276:E276"/>
    <mergeCell ref="A277:A278"/>
    <mergeCell ref="A285:E285"/>
    <mergeCell ref="A286:A287"/>
    <mergeCell ref="B291:E291"/>
    <mergeCell ref="B292:E292"/>
  </mergeCells>
  <pageMargins left="0.7" right="0.7" top="0.75" bottom="0.75" header="0.3" footer="0.3"/>
  <pageSetup paperSize="0" orientation="portrait" horizontalDpi="0" verticalDpi="0"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Formati 1 Misioni</vt:lpstr>
      <vt:lpstr>Prog 01110</vt:lpstr>
      <vt:lpstr>Prog 04220</vt:lpstr>
      <vt:lpstr>Prog 04230</vt:lpstr>
      <vt:lpstr>Prog 04240</vt:lpstr>
      <vt:lpstr>Prog 04250</vt:lpstr>
      <vt:lpstr>Prog 04860</vt:lpstr>
      <vt:lpstr>Prog 05470</vt:lpstr>
      <vt:lpstr>Prog 05640</vt:lpstr>
      <vt:lpstr>'Prog 04220'!Print_Area</vt:lpstr>
      <vt:lpstr>'Prog 04230'!Print_Area</vt:lpstr>
      <vt:lpstr>'Prog 04240'!Print_Area</vt:lpstr>
      <vt:lpstr>'Prog 04250'!Print_Area</vt:lpstr>
      <vt:lpstr>'Prog 04860'!Print_Area</vt:lpstr>
      <vt:lpstr>'Prog 05470'!Print_Area</vt:lpstr>
      <vt:lpstr>'Prog 05640'!Print_Area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Gentian Opre</dc:creator>
  <cp:lastModifiedBy>Valion Cenalia</cp:lastModifiedBy>
  <cp:lastPrinted>2018-05-14T15:23:17Z</cp:lastPrinted>
  <dcterms:created xsi:type="dcterms:W3CDTF">2018-03-05T12:29:59Z</dcterms:created>
  <dcterms:modified xsi:type="dcterms:W3CDTF">2018-10-16T07:30:26Z</dcterms:modified>
</cp:coreProperties>
</file>